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bookViews>
  <sheets>
    <sheet name="Abstract" sheetId="1" r:id="rId1"/>
    <sheet name="Measurement Sheet" sheetId="2" r:id="rId2"/>
    <sheet name="Sheet3" sheetId="3" r:id="rId3"/>
  </sheets>
  <definedNames>
    <definedName name="_xlnm.Print_Area" localSheetId="0">Abstract!$A$1:$J$77</definedName>
  </definedNames>
  <calcPr calcId="144525"/>
</workbook>
</file>

<file path=xl/calcChain.xml><?xml version="1.0" encoding="utf-8"?>
<calcChain xmlns="http://schemas.openxmlformats.org/spreadsheetml/2006/main">
  <c r="H39" i="1" l="1"/>
  <c r="H40" i="1"/>
  <c r="H41" i="1"/>
  <c r="H38" i="1"/>
  <c r="E60" i="1" l="1"/>
  <c r="E59" i="1"/>
  <c r="E58" i="1"/>
  <c r="H58" i="1" s="1"/>
  <c r="H57" i="1"/>
  <c r="H51" i="1"/>
  <c r="E54" i="1"/>
  <c r="E53" i="1"/>
  <c r="E52" i="1"/>
  <c r="H52" i="1" s="1"/>
  <c r="H28" i="1"/>
  <c r="H36" i="1"/>
  <c r="H17" i="1"/>
  <c r="H15" i="1"/>
  <c r="H12" i="1"/>
  <c r="G31" i="1" l="1"/>
  <c r="H31" i="1" s="1"/>
  <c r="G23" i="1"/>
  <c r="H23" i="1" s="1"/>
  <c r="E46" i="1"/>
  <c r="E45" i="1"/>
  <c r="E44" i="1"/>
  <c r="C48" i="1"/>
  <c r="C36" i="1"/>
  <c r="E34" i="1"/>
  <c r="E33" i="1"/>
  <c r="E32" i="1"/>
  <c r="C27" i="1"/>
  <c r="E26" i="1"/>
  <c r="E25" i="1"/>
  <c r="E24" i="1"/>
  <c r="F21" i="1"/>
  <c r="E21" i="1"/>
  <c r="F13" i="1"/>
  <c r="E13" i="1"/>
  <c r="D13" i="1"/>
  <c r="J68" i="1"/>
  <c r="H150" i="2"/>
  <c r="G150" i="2"/>
  <c r="J150" i="2" s="1"/>
  <c r="L150" i="2" s="1"/>
  <c r="H149" i="2"/>
  <c r="G149" i="2"/>
  <c r="J149" i="2" s="1"/>
  <c r="L149" i="2" s="1"/>
  <c r="L148" i="2"/>
  <c r="G148" i="2"/>
  <c r="H147" i="2"/>
  <c r="L147" i="2" s="1"/>
  <c r="F147" i="2"/>
  <c r="L146" i="2"/>
  <c r="H146" i="2"/>
  <c r="F146" i="2"/>
  <c r="L145" i="2"/>
  <c r="H145" i="2"/>
  <c r="F145" i="2"/>
  <c r="H144" i="2"/>
  <c r="L144" i="2" s="1"/>
  <c r="F144" i="2"/>
  <c r="H143" i="2"/>
  <c r="L143" i="2" s="1"/>
  <c r="F143" i="2"/>
  <c r="L142" i="2"/>
  <c r="H142" i="2"/>
  <c r="F142" i="2"/>
  <c r="L141" i="2"/>
  <c r="H141" i="2"/>
  <c r="F141" i="2"/>
  <c r="J140" i="2"/>
  <c r="L140" i="2" s="1"/>
  <c r="G140" i="2"/>
  <c r="G139" i="2"/>
  <c r="J139" i="2" s="1"/>
  <c r="L139" i="2" s="1"/>
  <c r="G138" i="2"/>
  <c r="J138" i="2" s="1"/>
  <c r="L138" i="2" s="1"/>
  <c r="L137" i="2"/>
  <c r="J137" i="2"/>
  <c r="G137" i="2"/>
  <c r="J136" i="2"/>
  <c r="L136" i="2" s="1"/>
  <c r="G136" i="2"/>
  <c r="G135" i="2"/>
  <c r="J135" i="2" s="1"/>
  <c r="L135" i="2" s="1"/>
  <c r="G134" i="2"/>
  <c r="J134" i="2" s="1"/>
  <c r="L134" i="2" s="1"/>
  <c r="L133" i="2"/>
  <c r="J133" i="2"/>
  <c r="G133" i="2"/>
  <c r="J132" i="2"/>
  <c r="L132" i="2" s="1"/>
  <c r="G132" i="2"/>
  <c r="L131" i="2"/>
  <c r="G131" i="2"/>
  <c r="L130" i="2"/>
  <c r="G130" i="2"/>
  <c r="L129" i="2"/>
  <c r="G129" i="2"/>
  <c r="L128" i="2"/>
  <c r="G128" i="2"/>
  <c r="L127" i="2"/>
  <c r="G127" i="2"/>
  <c r="L126" i="2"/>
  <c r="G126" i="2"/>
  <c r="L125" i="2"/>
  <c r="G125" i="2"/>
  <c r="L124" i="2"/>
  <c r="G124" i="2"/>
  <c r="L123" i="2"/>
  <c r="G123" i="2"/>
  <c r="L121" i="2"/>
  <c r="G121" i="2"/>
  <c r="L120" i="2"/>
  <c r="G120" i="2"/>
  <c r="L119" i="2"/>
  <c r="G119" i="2"/>
  <c r="L118" i="2"/>
  <c r="G118" i="2"/>
  <c r="L117" i="2"/>
  <c r="G117" i="2"/>
  <c r="J116" i="2"/>
  <c r="L116" i="2" s="1"/>
  <c r="L115" i="2"/>
  <c r="H115" i="2"/>
  <c r="F115" i="2"/>
  <c r="H114" i="2"/>
  <c r="L114" i="2" s="1"/>
  <c r="F114" i="2"/>
  <c r="H113" i="2"/>
  <c r="L113" i="2" s="1"/>
  <c r="F113" i="2"/>
  <c r="L112" i="2"/>
  <c r="H112" i="2"/>
  <c r="F112" i="2"/>
  <c r="L111" i="2"/>
  <c r="H111" i="2"/>
  <c r="F111" i="2"/>
  <c r="H110" i="2"/>
  <c r="L110" i="2" s="1"/>
  <c r="F110" i="2"/>
  <c r="H109" i="2"/>
  <c r="L109" i="2" s="1"/>
  <c r="F109" i="2"/>
  <c r="G108" i="2"/>
  <c r="J108" i="2" s="1"/>
  <c r="L108" i="2" s="1"/>
  <c r="L107" i="2"/>
  <c r="J107" i="2"/>
  <c r="G107" i="2"/>
  <c r="J106" i="2"/>
  <c r="L106" i="2" s="1"/>
  <c r="G106" i="2"/>
  <c r="G105" i="2"/>
  <c r="J105" i="2" s="1"/>
  <c r="L105" i="2" s="1"/>
  <c r="G104" i="2"/>
  <c r="J104" i="2" s="1"/>
  <c r="L104" i="2" s="1"/>
  <c r="L103" i="2"/>
  <c r="J103" i="2"/>
  <c r="G103" i="2"/>
  <c r="J102" i="2"/>
  <c r="L102" i="2" s="1"/>
  <c r="G102" i="2"/>
  <c r="G101" i="2"/>
  <c r="J101" i="2" s="1"/>
  <c r="L101" i="2" s="1"/>
  <c r="G100" i="2"/>
  <c r="J100" i="2" s="1"/>
  <c r="L100" i="2" s="1"/>
  <c r="L99" i="2"/>
  <c r="G99" i="2"/>
  <c r="L98" i="2"/>
  <c r="G98" i="2"/>
  <c r="L97" i="2"/>
  <c r="G97" i="2"/>
  <c r="L96" i="2"/>
  <c r="G96" i="2"/>
  <c r="L95" i="2"/>
  <c r="G95" i="2"/>
  <c r="L94" i="2"/>
  <c r="G94" i="2"/>
  <c r="L93" i="2"/>
  <c r="G93" i="2"/>
  <c r="L92" i="2"/>
  <c r="G92" i="2"/>
  <c r="L91" i="2"/>
  <c r="L151" i="2" s="1"/>
  <c r="G91" i="2"/>
  <c r="L88" i="2"/>
  <c r="G88" i="2"/>
  <c r="L87" i="2"/>
  <c r="G87" i="2"/>
  <c r="L86" i="2"/>
  <c r="G86" i="2"/>
  <c r="L85" i="2"/>
  <c r="G85" i="2"/>
  <c r="L84" i="2"/>
  <c r="G84" i="2"/>
  <c r="L83" i="2"/>
  <c r="J83" i="2"/>
  <c r="L81" i="2"/>
  <c r="J81" i="2"/>
  <c r="I81" i="2"/>
  <c r="G81" i="2"/>
  <c r="L80" i="2"/>
  <c r="L82" i="2" s="1"/>
  <c r="J80" i="2"/>
  <c r="I80" i="2"/>
  <c r="G80" i="2"/>
  <c r="L79" i="2"/>
  <c r="I79" i="2"/>
  <c r="G79" i="2"/>
  <c r="H78" i="2"/>
  <c r="L78" i="2" s="1"/>
  <c r="F78" i="2"/>
  <c r="L77" i="2"/>
  <c r="H77" i="2"/>
  <c r="F77" i="2"/>
  <c r="L76" i="2"/>
  <c r="H76" i="2"/>
  <c r="F76" i="2"/>
  <c r="L75" i="2"/>
  <c r="H75" i="2"/>
  <c r="F75" i="2"/>
  <c r="H74" i="2"/>
  <c r="L74" i="2" s="1"/>
  <c r="F74" i="2"/>
  <c r="L73" i="2"/>
  <c r="H73" i="2"/>
  <c r="F73" i="2"/>
  <c r="L72" i="2"/>
  <c r="H72" i="2"/>
  <c r="F72" i="2"/>
  <c r="L71" i="2"/>
  <c r="J71" i="2"/>
  <c r="G71" i="2"/>
  <c r="J70" i="2"/>
  <c r="L70" i="2" s="1"/>
  <c r="G70" i="2"/>
  <c r="G69" i="2"/>
  <c r="J69" i="2" s="1"/>
  <c r="L69" i="2" s="1"/>
  <c r="L68" i="2"/>
  <c r="J68" i="2"/>
  <c r="G68" i="2"/>
  <c r="L67" i="2"/>
  <c r="J67" i="2"/>
  <c r="G67" i="2"/>
  <c r="J66" i="2"/>
  <c r="L66" i="2" s="1"/>
  <c r="G66" i="2"/>
  <c r="G65" i="2"/>
  <c r="J65" i="2" s="1"/>
  <c r="L65" i="2" s="1"/>
  <c r="L64" i="2"/>
  <c r="J64" i="2"/>
  <c r="G64" i="2"/>
  <c r="L63" i="2"/>
  <c r="J63" i="2"/>
  <c r="G63" i="2"/>
  <c r="L62" i="2"/>
  <c r="G62" i="2"/>
  <c r="L61" i="2"/>
  <c r="G61" i="2"/>
  <c r="L60" i="2"/>
  <c r="G60" i="2"/>
  <c r="L59" i="2"/>
  <c r="G59" i="2"/>
  <c r="L58" i="2"/>
  <c r="G58" i="2"/>
  <c r="L57" i="2"/>
  <c r="G57" i="2"/>
  <c r="L56" i="2"/>
  <c r="G56" i="2"/>
  <c r="L55" i="2"/>
  <c r="G55" i="2"/>
  <c r="L54" i="2"/>
  <c r="G54" i="2"/>
  <c r="L52" i="2"/>
  <c r="L51" i="2"/>
  <c r="L50" i="2"/>
  <c r="L49" i="2"/>
  <c r="L48" i="2"/>
  <c r="L47" i="2"/>
  <c r="L46" i="2"/>
  <c r="L45" i="2"/>
  <c r="L53" i="2" s="1"/>
  <c r="L44" i="2"/>
  <c r="L42" i="2"/>
  <c r="L41" i="2"/>
  <c r="L40" i="2"/>
  <c r="L39" i="2"/>
  <c r="L38" i="2"/>
  <c r="L37" i="2"/>
  <c r="L35" i="2"/>
  <c r="L34" i="2"/>
  <c r="L33" i="2"/>
  <c r="L32" i="2"/>
  <c r="L31" i="2"/>
  <c r="L30" i="2"/>
  <c r="L29" i="2"/>
  <c r="L28" i="2"/>
  <c r="L27" i="2"/>
  <c r="L26" i="2"/>
  <c r="L43" i="2" s="1"/>
  <c r="L23" i="2" s="1"/>
  <c r="L18" i="2"/>
  <c r="L17" i="2"/>
  <c r="L19" i="2" s="1"/>
  <c r="L14" i="2"/>
  <c r="L13" i="2"/>
  <c r="L12" i="2"/>
  <c r="L15" i="2" s="1"/>
  <c r="L10" i="2"/>
  <c r="L9" i="2"/>
  <c r="L8" i="2"/>
  <c r="L11" i="2" s="1"/>
  <c r="L6" i="2"/>
  <c r="L5" i="2"/>
  <c r="L4" i="2"/>
  <c r="L7" i="2" s="1"/>
  <c r="L21" i="2" s="1"/>
  <c r="H68" i="1" l="1"/>
  <c r="L89" i="2"/>
  <c r="L24" i="2"/>
</calcChain>
</file>

<file path=xl/sharedStrings.xml><?xml version="1.0" encoding="utf-8"?>
<sst xmlns="http://schemas.openxmlformats.org/spreadsheetml/2006/main" count="602" uniqueCount="109">
  <si>
    <t>Sl No</t>
  </si>
  <si>
    <t>Description</t>
  </si>
  <si>
    <t>Block</t>
  </si>
  <si>
    <t>Structure</t>
  </si>
  <si>
    <t>Grid</t>
  </si>
  <si>
    <t>Reduced Level</t>
  </si>
  <si>
    <t>L</t>
  </si>
  <si>
    <t>B</t>
  </si>
  <si>
    <t>H</t>
  </si>
  <si>
    <t>Nos</t>
  </si>
  <si>
    <t>Quantity</t>
  </si>
  <si>
    <t>Unit</t>
  </si>
  <si>
    <t>From</t>
  </si>
  <si>
    <t>To</t>
  </si>
  <si>
    <t>Excavation &amp; Backfilling</t>
  </si>
  <si>
    <t xml:space="preserve"> Earthwork in Excavation in all type of soil/soft rock &amp; Disposal of the surplus excavated material in spoil dumps, till area at 0 to 3 mtrs hieghts and descents within a lead upto 500 Mtr including all</t>
  </si>
  <si>
    <t>Pipe Mill</t>
  </si>
  <si>
    <t>Cum</t>
  </si>
  <si>
    <t>Total</t>
  </si>
  <si>
    <t xml:space="preserve"> Earthwork in Excavation in all type of soil/soft rock &amp; Disposal of the surplus excavated material in spoil dumps, till area at 3 to 6 mtrs hieghts and descents within a lead upto 500 Mtr including all</t>
  </si>
  <si>
    <t>Soil Dressing</t>
  </si>
  <si>
    <t>Sqm</t>
  </si>
  <si>
    <t>Sand Filling</t>
  </si>
  <si>
    <t>Total volume of furnace</t>
  </si>
  <si>
    <t>Deduction of walls(-)</t>
  </si>
  <si>
    <t>Backfilling</t>
  </si>
  <si>
    <t>Total Excavation</t>
  </si>
  <si>
    <t>Deducton of RCC</t>
  </si>
  <si>
    <t>Deduction of PCC</t>
  </si>
  <si>
    <t>Plain &amp; reinforced Cement Concrete</t>
  </si>
  <si>
    <t>Supplying, laying and compacting plain cement concrete (all grade) as defined by IS 456 with graded stone aggregates in all foundation and bed blocks, manholes, chambers, tunnels, floor, pavement, screedings etc. As per the drawings, specification and instruction of the engineer at all heights and depths above and below plniths to require materials, tools and plants, labour complete (use vibrator) 3 to 6 Mtr</t>
  </si>
  <si>
    <t>Supplying, laying and compacting plain cement concrete (all grade) as defined by IS 456 with graded stone aggregates in all foundation and bed blocks, manholes, chambers, tunnels, floor, pavement, screedings etc. As per the drawings, specification and instruction of the engineer at all heights and depths above and below plniths to require materials, tools and plants, labour complete (use vibrator) 0 to 3 Mtr</t>
  </si>
  <si>
    <t>Supplying, laying reinforced cement concrete (all grade) as defined by IS 456 up to +/- 0M t o +/-3Mtrs heights/depth with proper compaction and curing</t>
  </si>
  <si>
    <t>Footing</t>
  </si>
  <si>
    <t>E3,E5</t>
  </si>
  <si>
    <t>B3,B5</t>
  </si>
  <si>
    <t>C6</t>
  </si>
  <si>
    <t>B1,B6,C1,D1</t>
  </si>
  <si>
    <t>D2</t>
  </si>
  <si>
    <t>E1,E2,E4,E6</t>
  </si>
  <si>
    <t>G Row</t>
  </si>
  <si>
    <t>F row</t>
  </si>
  <si>
    <t>SC</t>
  </si>
  <si>
    <t>Pedastal</t>
  </si>
  <si>
    <t>Plinth Beam</t>
  </si>
  <si>
    <t>A1-G1</t>
  </si>
  <si>
    <t>A1-A6</t>
  </si>
  <si>
    <t>A1-E1</t>
  </si>
  <si>
    <t>D1-D3</t>
  </si>
  <si>
    <t>C1 C2</t>
  </si>
  <si>
    <t>D5-D6</t>
  </si>
  <si>
    <t>A4 B4</t>
  </si>
  <si>
    <t>Furnace</t>
  </si>
  <si>
    <t>Raft</t>
  </si>
  <si>
    <t>Wall Circle</t>
  </si>
  <si>
    <t>Wall</t>
  </si>
  <si>
    <t>Beam EGL</t>
  </si>
  <si>
    <t xml:space="preserve"> Formwork (Shuttering)</t>
  </si>
  <si>
    <t>Provinding and fixing shuttering in postion with necessary centring, branches , droppings etc. And removing the same after specification periods for all type shuttering for all plain and reinforced cement concrete including all chambers, splays, keys, wedges, nails, brackets, cutting holes for embedded steel/pipes and applying shuttering oil in shuttering surface in contact with concrete, all materials tools , plants and labour complete, shuttering for +/- 3M.</t>
  </si>
  <si>
    <t xml:space="preserve">To </t>
  </si>
  <si>
    <t xml:space="preserve">Nakoda Pipe Implex </t>
  </si>
  <si>
    <t>Tilda, Chattisgarh</t>
  </si>
  <si>
    <t>Work order No: SNIPIPL/WO/2022-23/041</t>
  </si>
  <si>
    <t>Item no</t>
  </si>
  <si>
    <t>Rate</t>
  </si>
  <si>
    <t xml:space="preserve">Unit </t>
  </si>
  <si>
    <t>Amount</t>
  </si>
  <si>
    <t>A</t>
  </si>
  <si>
    <t>Earthwork &amp; Filling</t>
  </si>
  <si>
    <t>1 (a)</t>
  </si>
  <si>
    <t>m3</t>
  </si>
  <si>
    <t>2 (a)</t>
  </si>
  <si>
    <t>RCC Work for Cooling tower</t>
  </si>
  <si>
    <t>E</t>
  </si>
  <si>
    <t>m2</t>
  </si>
  <si>
    <t>Soling Hardcore &amp; Others</t>
  </si>
  <si>
    <t>Providing and fixing of PVC water bar 230</t>
  </si>
  <si>
    <t>Trimix flooring with vaccum dewatering including finishing power trowel</t>
  </si>
  <si>
    <t>Pocket Fixing work</t>
  </si>
  <si>
    <t>C</t>
  </si>
  <si>
    <t>REINFORCEMENT WORK</t>
  </si>
  <si>
    <t>MT</t>
  </si>
  <si>
    <t>*</t>
  </si>
  <si>
    <t>Estimated value</t>
  </si>
  <si>
    <t>Adding 10%</t>
  </si>
  <si>
    <t>0--3 Mtr</t>
  </si>
  <si>
    <t>1 (b)</t>
  </si>
  <si>
    <t>3--6 Mtr</t>
  </si>
  <si>
    <t>0--3 Mtrs</t>
  </si>
  <si>
    <t>Backfilling with a lead of 1000 Mtrs</t>
  </si>
  <si>
    <t>Excavation with a lead of 500 Mtrs</t>
  </si>
  <si>
    <t>Ordinary Backfilling with watering &amp; Consolidation</t>
  </si>
  <si>
    <t>Plain Cement Concrete</t>
  </si>
  <si>
    <t>Reinforced Cement Concrete</t>
  </si>
  <si>
    <t>6--9 Mtr</t>
  </si>
  <si>
    <t>9--12 Mtr</t>
  </si>
  <si>
    <t>Shuttering &amp; Stagging with 12 mm waterproof PLy</t>
  </si>
  <si>
    <t>Shuttering for cooling tower</t>
  </si>
  <si>
    <t>Steelwork for Cooling tower</t>
  </si>
  <si>
    <t>RM</t>
  </si>
  <si>
    <t xml:space="preserve">Note:- </t>
  </si>
  <si>
    <t>All earthworks are for cooling tower of Pipe mill</t>
  </si>
  <si>
    <t>Brick Masonary Work</t>
  </si>
  <si>
    <t>Mason Work</t>
  </si>
  <si>
    <t>F</t>
  </si>
  <si>
    <t>G</t>
  </si>
  <si>
    <t>Plastering &amp; Finishing Items</t>
  </si>
  <si>
    <t>Plaster Work</t>
  </si>
  <si>
    <t>Dismantling of RCC and dispose of within 1000 M lead.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</si>
</sst>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5"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i/>
      <sz val="12"/>
      <color theme="1"/>
      <name val="Calibri"/>
      <family val="2"/>
      <scheme val="minor"/>
    </font>
    <font>
      <b/>
      <i/>
      <sz val="11"/>
      <color theme="1"/>
      <name val="Calibri"/>
      <family val="2"/>
      <scheme val="minor"/>
    </font>
    <font>
      <sz val="11"/>
      <name val="Calibri"/>
      <family val="2"/>
      <scheme val="minor"/>
    </font>
    <font>
      <b/>
      <i/>
      <sz val="14"/>
      <color theme="0"/>
      <name val="Calibri"/>
      <family val="2"/>
      <scheme val="minor"/>
    </font>
    <font>
      <b/>
      <i/>
      <sz val="12"/>
      <color theme="0"/>
      <name val="Calibri"/>
      <family val="2"/>
      <scheme val="minor"/>
    </font>
    <font>
      <b/>
      <i/>
      <u/>
      <sz val="11"/>
      <color theme="1"/>
      <name val="Calibri"/>
      <family val="2"/>
      <scheme val="minor"/>
    </font>
    <font>
      <u/>
      <sz val="11"/>
      <color theme="1"/>
      <name val="Calibri"/>
      <family val="2"/>
      <scheme val="minor"/>
    </font>
    <font>
      <b/>
      <i/>
      <sz val="11"/>
      <color theme="0"/>
      <name val="Calibri"/>
      <family val="2"/>
      <scheme val="minor"/>
    </font>
    <font>
      <i/>
      <sz val="11"/>
      <color theme="1"/>
      <name val="Calibri"/>
      <family val="2"/>
      <scheme val="minor"/>
    </font>
    <font>
      <i/>
      <sz val="11"/>
      <color theme="0"/>
      <name val="Calibri"/>
      <family val="2"/>
      <scheme val="minor"/>
    </font>
    <font>
      <b/>
      <i/>
      <sz val="11"/>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0"/>
        <bgColor indexed="64"/>
      </patternFill>
    </fill>
    <fill>
      <patternFill patternType="solid">
        <fgColor theme="1"/>
        <bgColor indexed="64"/>
      </patternFill>
    </fill>
    <fill>
      <patternFill patternType="solid">
        <fgColor theme="0" tint="-0.34998626667073579"/>
        <bgColor indexed="64"/>
      </patternFill>
    </fill>
  </fills>
  <borders count="20">
    <border>
      <left/>
      <right/>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right/>
      <top/>
      <bottom style="hair">
        <color indexed="64"/>
      </bottom>
      <diagonal/>
    </border>
    <border>
      <left style="dotted">
        <color indexed="64"/>
      </left>
      <right style="dotted">
        <color indexed="64"/>
      </right>
      <top style="double">
        <color indexed="64"/>
      </top>
      <bottom/>
      <diagonal/>
    </border>
    <border>
      <left style="hair">
        <color indexed="64"/>
      </left>
      <right/>
      <top/>
      <bottom/>
      <diagonal/>
    </border>
    <border>
      <left style="dotted">
        <color indexed="64"/>
      </left>
      <right style="dotted">
        <color indexed="64"/>
      </right>
      <top style="dotted">
        <color indexed="64"/>
      </top>
      <bottom/>
      <diagonal/>
    </border>
    <border>
      <left style="dotted">
        <color indexed="64"/>
      </left>
      <right style="dotted">
        <color indexed="64"/>
      </right>
      <top/>
      <bottom/>
      <diagonal/>
    </border>
    <border>
      <left style="hair">
        <color indexed="64"/>
      </left>
      <right/>
      <top style="hair">
        <color indexed="64"/>
      </top>
      <bottom/>
      <diagonal/>
    </border>
    <border>
      <left style="hair">
        <color indexed="64"/>
      </left>
      <right/>
      <top style="hair">
        <color indexed="64"/>
      </top>
      <bottom style="hair">
        <color indexed="64"/>
      </bottom>
      <diagonal/>
    </border>
    <border>
      <left style="dotted">
        <color indexed="64"/>
      </left>
      <right style="dotted">
        <color indexed="64"/>
      </right>
      <top style="dotted">
        <color indexed="64"/>
      </top>
      <bottom style="dotted">
        <color indexed="64"/>
      </bottom>
      <diagonal/>
    </border>
    <border>
      <left/>
      <right/>
      <top style="double">
        <color theme="0"/>
      </top>
      <bottom style="double">
        <color theme="0"/>
      </bottom>
      <diagonal/>
    </border>
    <border>
      <left/>
      <right/>
      <top/>
      <bottom style="double">
        <color indexed="64"/>
      </bottom>
      <diagonal/>
    </border>
    <border>
      <left/>
      <right/>
      <top style="double">
        <color theme="0"/>
      </top>
      <bottom/>
      <diagonal/>
    </border>
    <border>
      <left style="dotted">
        <color indexed="64"/>
      </left>
      <right style="dotted">
        <color indexed="64"/>
      </right>
      <top/>
      <bottom style="dotted">
        <color indexed="64"/>
      </bottom>
      <diagonal/>
    </border>
    <border>
      <left/>
      <right/>
      <top style="double">
        <color indexed="64"/>
      </top>
      <bottom/>
      <diagonal/>
    </border>
    <border>
      <left/>
      <right/>
      <top style="double">
        <color indexed="64"/>
      </top>
      <bottom style="double">
        <color indexed="64"/>
      </bottom>
      <diagonal/>
    </border>
    <border>
      <left/>
      <right/>
      <top style="double">
        <color indexed="64"/>
      </top>
      <bottom style="double">
        <color theme="0"/>
      </bottom>
      <diagonal/>
    </border>
  </borders>
  <cellStyleXfs count="2">
    <xf numFmtId="0" fontId="0" fillId="0" borderId="0"/>
    <xf numFmtId="43" fontId="1" fillId="0" borderId="0" applyFont="0" applyFill="0" applyBorder="0" applyAlignment="0" applyProtection="0"/>
  </cellStyleXfs>
  <cellXfs count="162">
    <xf numFmtId="0" fontId="0" fillId="0" borderId="0" xfId="0"/>
    <xf numFmtId="0" fontId="4" fillId="2" borderId="1" xfId="0" applyFont="1" applyFill="1" applyBorder="1" applyAlignment="1">
      <alignment horizontal="left" vertical="center"/>
    </xf>
    <xf numFmtId="0" fontId="5" fillId="0" borderId="2" xfId="0" applyFont="1" applyBorder="1" applyAlignment="1">
      <alignment vertical="center"/>
    </xf>
    <xf numFmtId="0" fontId="5" fillId="0" borderId="1" xfId="0" applyFont="1" applyBorder="1" applyAlignment="1">
      <alignment horizontal="left" vertical="center"/>
    </xf>
    <xf numFmtId="0" fontId="5" fillId="0" borderId="1" xfId="0" applyFont="1" applyFill="1" applyBorder="1" applyAlignment="1">
      <alignment horizontal="left" vertical="center"/>
    </xf>
    <xf numFmtId="0" fontId="5" fillId="0" borderId="3" xfId="0" applyFont="1" applyBorder="1" applyAlignment="1">
      <alignment vertical="center"/>
    </xf>
    <xf numFmtId="0" fontId="5" fillId="3" borderId="2" xfId="0" applyFont="1" applyFill="1" applyBorder="1" applyAlignment="1">
      <alignment horizontal="left" vertical="center" wrapText="1"/>
    </xf>
    <xf numFmtId="0" fontId="5" fillId="3" borderId="1" xfId="0" applyFont="1" applyFill="1" applyBorder="1" applyAlignment="1">
      <alignment horizontal="left" vertical="center"/>
    </xf>
    <xf numFmtId="0" fontId="5" fillId="0" borderId="2" xfId="0" applyFont="1" applyBorder="1" applyAlignment="1">
      <alignment vertical="center" wrapText="1"/>
    </xf>
    <xf numFmtId="0" fontId="5" fillId="0" borderId="3" xfId="0" applyFont="1" applyBorder="1" applyAlignment="1">
      <alignment vertical="center" wrapText="1"/>
    </xf>
    <xf numFmtId="0" fontId="5" fillId="3" borderId="4" xfId="0" applyFont="1" applyFill="1" applyBorder="1" applyAlignment="1">
      <alignment horizontal="center" vertical="center"/>
    </xf>
    <xf numFmtId="0" fontId="5" fillId="3" borderId="4" xfId="0" applyFont="1" applyFill="1" applyBorder="1" applyAlignment="1">
      <alignment horizontal="left" vertical="center" wrapText="1"/>
    </xf>
    <xf numFmtId="0" fontId="5" fillId="4" borderId="1" xfId="0" applyFont="1" applyFill="1" applyBorder="1" applyAlignment="1">
      <alignment horizontal="left" vertical="center"/>
    </xf>
    <xf numFmtId="0" fontId="5" fillId="0" borderId="4" xfId="0" applyFont="1" applyFill="1" applyBorder="1" applyAlignment="1">
      <alignment horizontal="center" vertical="center"/>
    </xf>
    <xf numFmtId="0" fontId="5" fillId="2" borderId="4" xfId="0" applyFont="1" applyFill="1" applyBorder="1" applyAlignment="1">
      <alignment horizontal="left" vertical="center" wrapText="1"/>
    </xf>
    <xf numFmtId="0" fontId="5" fillId="2" borderId="1" xfId="0" applyFont="1" applyFill="1" applyBorder="1" applyAlignment="1">
      <alignment horizontal="left" vertical="center"/>
    </xf>
    <xf numFmtId="0" fontId="5" fillId="0" borderId="4" xfId="0" applyFont="1" applyFill="1" applyBorder="1" applyAlignment="1">
      <alignment horizontal="left" vertical="center" wrapText="1"/>
    </xf>
    <xf numFmtId="0" fontId="5" fillId="2" borderId="4" xfId="0" applyFont="1" applyFill="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3" borderId="1" xfId="0" applyFont="1" applyFill="1" applyBorder="1" applyAlignment="1">
      <alignment horizontal="left" vertical="center" wrapText="1"/>
    </xf>
    <xf numFmtId="0" fontId="5" fillId="0" borderId="3" xfId="0" applyFont="1" applyFill="1" applyBorder="1" applyAlignment="1">
      <alignment horizontal="center" vertical="center"/>
    </xf>
    <xf numFmtId="0" fontId="5" fillId="0" borderId="0" xfId="0" applyFont="1" applyFill="1"/>
    <xf numFmtId="0" fontId="5" fillId="0" borderId="0" xfId="0" applyFont="1"/>
    <xf numFmtId="0" fontId="5" fillId="0" borderId="0" xfId="0" applyFont="1" applyBorder="1" applyAlignment="1">
      <alignment horizontal="center" vertical="center" wrapText="1"/>
    </xf>
    <xf numFmtId="0" fontId="5" fillId="5" borderId="1" xfId="0" applyFont="1" applyFill="1" applyBorder="1" applyAlignment="1">
      <alignment horizontal="left" vertical="center"/>
    </xf>
    <xf numFmtId="0" fontId="5" fillId="3" borderId="5" xfId="0" applyFont="1" applyFill="1" applyBorder="1" applyAlignment="1">
      <alignment horizontal="center" vertical="center" wrapText="1"/>
    </xf>
    <xf numFmtId="0" fontId="5" fillId="2" borderId="6" xfId="0" applyFont="1" applyFill="1" applyBorder="1" applyAlignment="1">
      <alignment vertical="center" wrapText="1"/>
    </xf>
    <xf numFmtId="0" fontId="5" fillId="2" borderId="0" xfId="0" applyFont="1" applyFill="1" applyAlignment="1">
      <alignment horizontal="left" vertical="center"/>
    </xf>
    <xf numFmtId="0" fontId="5" fillId="6" borderId="7" xfId="0" applyFont="1" applyFill="1" applyBorder="1" applyAlignment="1">
      <alignment horizontal="center" vertical="center"/>
    </xf>
    <xf numFmtId="0" fontId="5" fillId="0" borderId="2" xfId="0" applyFont="1" applyBorder="1" applyAlignment="1">
      <alignment horizontal="left" vertical="center"/>
    </xf>
    <xf numFmtId="0" fontId="5" fillId="0" borderId="11" xfId="0" applyFont="1" applyBorder="1" applyAlignment="1">
      <alignment horizontal="left" vertical="center"/>
    </xf>
    <xf numFmtId="0" fontId="5" fillId="0" borderId="12" xfId="0" applyFont="1" applyBorder="1" applyAlignment="1">
      <alignment horizontal="left" vertical="center"/>
    </xf>
    <xf numFmtId="0" fontId="5" fillId="0" borderId="12" xfId="0" applyFont="1" applyFill="1" applyBorder="1" applyAlignment="1">
      <alignment horizontal="left" vertical="center"/>
    </xf>
    <xf numFmtId="0" fontId="0" fillId="0" borderId="12" xfId="0" applyBorder="1"/>
    <xf numFmtId="0" fontId="5" fillId="0" borderId="12" xfId="0" applyFont="1" applyFill="1" applyBorder="1"/>
    <xf numFmtId="0" fontId="5" fillId="0" borderId="12" xfId="0" applyFont="1" applyBorder="1"/>
    <xf numFmtId="0" fontId="5" fillId="3" borderId="0" xfId="0" applyFont="1" applyFill="1"/>
    <xf numFmtId="0" fontId="5" fillId="3" borderId="12" xfId="0" applyFont="1" applyFill="1" applyBorder="1"/>
    <xf numFmtId="0" fontId="5" fillId="0" borderId="4" xfId="0" applyFont="1" applyBorder="1" applyAlignment="1">
      <alignment horizontal="left" vertical="center"/>
    </xf>
    <xf numFmtId="0" fontId="5" fillId="0" borderId="4" xfId="0" applyFont="1" applyFill="1" applyBorder="1" applyAlignment="1">
      <alignment horizontal="left" vertical="center"/>
    </xf>
    <xf numFmtId="0" fontId="7" fillId="7" borderId="0" xfId="0" applyFont="1" applyFill="1" applyBorder="1" applyAlignment="1">
      <alignment horizontal="left" vertical="center" wrapText="1"/>
    </xf>
    <xf numFmtId="0" fontId="3" fillId="7" borderId="0" xfId="0" applyFont="1" applyFill="1" applyBorder="1"/>
    <xf numFmtId="0" fontId="8" fillId="7" borderId="0" xfId="0" applyFont="1" applyFill="1" applyBorder="1" applyAlignment="1">
      <alignment horizontal="left" vertical="center"/>
    </xf>
    <xf numFmtId="0" fontId="9" fillId="0" borderId="0" xfId="0" applyFont="1"/>
    <xf numFmtId="0" fontId="10" fillId="0" borderId="0" xfId="0" applyFont="1"/>
    <xf numFmtId="0" fontId="11" fillId="7" borderId="13" xfId="0" applyFont="1" applyFill="1" applyBorder="1"/>
    <xf numFmtId="0" fontId="5" fillId="0" borderId="9" xfId="0" applyFont="1" applyFill="1" applyBorder="1" applyAlignment="1">
      <alignment vertical="center"/>
    </xf>
    <xf numFmtId="0" fontId="9" fillId="0" borderId="0" xfId="0" applyFont="1" applyAlignment="1">
      <alignment horizontal="right"/>
    </xf>
    <xf numFmtId="0" fontId="0" fillId="0" borderId="0" xfId="0" applyAlignment="1">
      <alignment vertical="center"/>
    </xf>
    <xf numFmtId="0" fontId="12" fillId="0" borderId="9" xfId="0" applyFont="1" applyFill="1" applyBorder="1" applyAlignment="1">
      <alignment horizontal="center" vertical="center"/>
    </xf>
    <xf numFmtId="0" fontId="5" fillId="0" borderId="9" xfId="0" applyFont="1" applyBorder="1" applyAlignment="1">
      <alignment vertical="center" wrapText="1"/>
    </xf>
    <xf numFmtId="0" fontId="5" fillId="0" borderId="9" xfId="0" applyFont="1" applyFill="1" applyBorder="1" applyAlignment="1">
      <alignment horizontal="left" vertical="center"/>
    </xf>
    <xf numFmtId="0" fontId="5" fillId="0" borderId="9" xfId="0" applyFont="1" applyFill="1" applyBorder="1" applyAlignment="1">
      <alignment horizontal="right" vertical="center"/>
    </xf>
    <xf numFmtId="0" fontId="11" fillId="7" borderId="15" xfId="0" applyFont="1" applyFill="1" applyBorder="1"/>
    <xf numFmtId="0" fontId="11" fillId="7" borderId="15" xfId="0" applyFont="1" applyFill="1" applyBorder="1" applyAlignment="1">
      <alignment horizontal="center"/>
    </xf>
    <xf numFmtId="0" fontId="5" fillId="0" borderId="12" xfId="0" applyFont="1" applyBorder="1" applyAlignment="1">
      <alignment vertical="center"/>
    </xf>
    <xf numFmtId="0" fontId="5" fillId="0" borderId="12" xfId="0" applyFont="1" applyBorder="1" applyAlignment="1">
      <alignment horizontal="center" vertical="center"/>
    </xf>
    <xf numFmtId="0" fontId="5" fillId="0" borderId="12" xfId="0" applyFont="1" applyBorder="1" applyAlignment="1">
      <alignment vertical="center" wrapText="1"/>
    </xf>
    <xf numFmtId="0" fontId="5" fillId="0" borderId="12" xfId="0" applyFont="1" applyBorder="1" applyAlignment="1">
      <alignment horizontal="right" vertical="center"/>
    </xf>
    <xf numFmtId="0" fontId="12" fillId="0" borderId="12" xfId="0" applyFont="1" applyFill="1" applyBorder="1" applyAlignment="1">
      <alignment horizontal="center" vertical="center"/>
    </xf>
    <xf numFmtId="0" fontId="12" fillId="0" borderId="12" xfId="0" applyFont="1" applyBorder="1" applyAlignment="1">
      <alignment horizontal="center" vertical="center"/>
    </xf>
    <xf numFmtId="0" fontId="5" fillId="0" borderId="12" xfId="0" applyFont="1" applyBorder="1" applyAlignment="1">
      <alignment wrapText="1"/>
    </xf>
    <xf numFmtId="0" fontId="5" fillId="0" borderId="12" xfId="0" applyFont="1" applyFill="1" applyBorder="1" applyAlignment="1">
      <alignment vertical="center"/>
    </xf>
    <xf numFmtId="0" fontId="5" fillId="0" borderId="12" xfId="0" applyFont="1" applyFill="1" applyBorder="1" applyAlignment="1">
      <alignment horizontal="center" vertical="center"/>
    </xf>
    <xf numFmtId="0" fontId="5" fillId="0" borderId="12" xfId="0" applyFont="1" applyFill="1" applyBorder="1" applyAlignment="1">
      <alignment vertical="center" wrapText="1"/>
    </xf>
    <xf numFmtId="0" fontId="5" fillId="0" borderId="16" xfId="0" applyFont="1" applyBorder="1" applyAlignment="1">
      <alignment vertical="center"/>
    </xf>
    <xf numFmtId="0" fontId="5" fillId="0" borderId="16" xfId="0" applyFont="1" applyBorder="1" applyAlignment="1">
      <alignment horizontal="center" vertical="center"/>
    </xf>
    <xf numFmtId="0" fontId="5" fillId="0" borderId="16" xfId="0" applyFont="1" applyBorder="1" applyAlignment="1">
      <alignment wrapText="1"/>
    </xf>
    <xf numFmtId="0" fontId="5" fillId="0" borderId="16" xfId="0" applyFont="1" applyBorder="1" applyAlignment="1">
      <alignment vertical="center" wrapText="1"/>
    </xf>
    <xf numFmtId="0" fontId="5" fillId="0" borderId="16" xfId="0" applyFont="1" applyBorder="1" applyAlignment="1">
      <alignment horizontal="right" vertical="center"/>
    </xf>
    <xf numFmtId="0" fontId="5" fillId="0" borderId="16" xfId="0" applyFont="1" applyBorder="1" applyAlignment="1">
      <alignment horizontal="left" vertical="center"/>
    </xf>
    <xf numFmtId="0" fontId="12" fillId="0" borderId="16" xfId="0" applyFont="1" applyFill="1" applyBorder="1" applyAlignment="1">
      <alignment horizontal="center" vertical="center"/>
    </xf>
    <xf numFmtId="0" fontId="12" fillId="0" borderId="16" xfId="0" applyFont="1" applyBorder="1" applyAlignment="1">
      <alignment horizontal="center" vertical="center"/>
    </xf>
    <xf numFmtId="0" fontId="14" fillId="8" borderId="14" xfId="0" applyFont="1" applyFill="1" applyBorder="1"/>
    <xf numFmtId="0" fontId="6" fillId="8" borderId="14" xfId="0" applyFont="1" applyFill="1" applyBorder="1"/>
    <xf numFmtId="0" fontId="0" fillId="0" borderId="16" xfId="0" applyBorder="1"/>
    <xf numFmtId="0" fontId="5" fillId="0" borderId="16" xfId="0" applyFont="1" applyFill="1" applyBorder="1" applyAlignment="1">
      <alignment vertical="center"/>
    </xf>
    <xf numFmtId="0" fontId="5" fillId="0" borderId="16" xfId="0" applyFont="1" applyFill="1" applyBorder="1" applyAlignment="1">
      <alignment horizontal="right" vertical="center"/>
    </xf>
    <xf numFmtId="0" fontId="5" fillId="0" borderId="16" xfId="0" applyFont="1" applyFill="1" applyBorder="1" applyAlignment="1">
      <alignment horizontal="left" vertical="center"/>
    </xf>
    <xf numFmtId="0" fontId="14" fillId="8" borderId="14" xfId="0" applyFont="1" applyFill="1" applyBorder="1" applyAlignment="1">
      <alignment horizontal="right" vertical="center"/>
    </xf>
    <xf numFmtId="0" fontId="14" fillId="8" borderId="14" xfId="0" applyFont="1" applyFill="1" applyBorder="1" applyAlignment="1">
      <alignment horizontal="left" vertical="center"/>
    </xf>
    <xf numFmtId="0" fontId="6" fillId="8" borderId="18" xfId="0" applyFont="1" applyFill="1" applyBorder="1"/>
    <xf numFmtId="0" fontId="5" fillId="0" borderId="8" xfId="0" applyFont="1" applyBorder="1" applyAlignment="1">
      <alignment vertical="center"/>
    </xf>
    <xf numFmtId="0" fontId="5" fillId="0" borderId="8" xfId="0" applyFont="1" applyBorder="1" applyAlignment="1">
      <alignment horizontal="center" vertical="center"/>
    </xf>
    <xf numFmtId="0" fontId="5" fillId="0" borderId="8" xfId="0" applyFont="1" applyBorder="1" applyAlignment="1">
      <alignment vertical="center" wrapText="1"/>
    </xf>
    <xf numFmtId="0" fontId="5" fillId="0" borderId="8" xfId="0" applyFont="1" applyBorder="1" applyAlignment="1">
      <alignment horizontal="right" vertical="center"/>
    </xf>
    <xf numFmtId="0" fontId="5" fillId="0" borderId="8" xfId="0" applyFont="1" applyBorder="1" applyAlignment="1">
      <alignment horizontal="left" vertical="center"/>
    </xf>
    <xf numFmtId="0" fontId="12" fillId="0" borderId="8" xfId="0" applyFont="1" applyFill="1" applyBorder="1" applyAlignment="1">
      <alignment horizontal="center" vertical="center"/>
    </xf>
    <xf numFmtId="0" fontId="12" fillId="0" borderId="8" xfId="0" applyFont="1" applyBorder="1" applyAlignment="1">
      <alignment horizontal="center" vertical="center"/>
    </xf>
    <xf numFmtId="0" fontId="5" fillId="0" borderId="9" xfId="0" applyFont="1" applyBorder="1" applyAlignment="1">
      <alignment vertical="center"/>
    </xf>
    <xf numFmtId="0" fontId="5" fillId="0" borderId="9" xfId="0" applyFont="1" applyBorder="1" applyAlignment="1">
      <alignment horizontal="center" vertical="center"/>
    </xf>
    <xf numFmtId="0" fontId="5" fillId="0" borderId="9" xfId="0" applyFont="1" applyBorder="1" applyAlignment="1">
      <alignment horizontal="right" vertical="center"/>
    </xf>
    <xf numFmtId="0" fontId="5" fillId="0" borderId="9" xfId="0" applyFont="1" applyBorder="1" applyAlignment="1">
      <alignment horizontal="left" vertical="center"/>
    </xf>
    <xf numFmtId="0" fontId="12" fillId="0" borderId="9" xfId="0" applyFont="1" applyBorder="1" applyAlignment="1">
      <alignment horizontal="center" vertical="center"/>
    </xf>
    <xf numFmtId="0" fontId="5" fillId="0" borderId="8" xfId="0" applyFont="1" applyBorder="1" applyAlignment="1">
      <alignment wrapText="1"/>
    </xf>
    <xf numFmtId="0" fontId="5" fillId="0" borderId="8" xfId="0" applyFont="1" applyFill="1" applyBorder="1" applyAlignment="1">
      <alignment vertical="center"/>
    </xf>
    <xf numFmtId="0" fontId="5" fillId="0" borderId="8" xfId="0" applyFont="1" applyFill="1" applyBorder="1" applyAlignment="1">
      <alignment horizontal="center" vertical="center"/>
    </xf>
    <xf numFmtId="0" fontId="5" fillId="0" borderId="8" xfId="0" applyFont="1" applyFill="1" applyBorder="1" applyAlignment="1">
      <alignment vertical="center" wrapText="1"/>
    </xf>
    <xf numFmtId="0" fontId="0" fillId="0" borderId="8" xfId="0" applyBorder="1"/>
    <xf numFmtId="0" fontId="5" fillId="0" borderId="8" xfId="0" applyFont="1" applyFill="1" applyBorder="1" applyAlignment="1">
      <alignment horizontal="left" vertical="center"/>
    </xf>
    <xf numFmtId="0" fontId="14" fillId="8" borderId="18" xfId="0" applyFont="1" applyFill="1" applyBorder="1"/>
    <xf numFmtId="0" fontId="14" fillId="8" borderId="18" xfId="0" applyFont="1" applyFill="1" applyBorder="1" applyAlignment="1">
      <alignment horizontal="right" vertical="center"/>
    </xf>
    <xf numFmtId="0" fontId="14" fillId="8" borderId="18" xfId="0" applyFont="1" applyFill="1" applyBorder="1" applyAlignment="1">
      <alignment horizontal="left" vertical="center"/>
    </xf>
    <xf numFmtId="0" fontId="5" fillId="0" borderId="16" xfId="0" applyFont="1" applyFill="1" applyBorder="1" applyAlignment="1">
      <alignment horizontal="center" vertical="center"/>
    </xf>
    <xf numFmtId="0" fontId="5" fillId="0" borderId="16" xfId="0" applyFont="1" applyFill="1" applyBorder="1" applyAlignment="1">
      <alignment vertical="center" wrapText="1"/>
    </xf>
    <xf numFmtId="0" fontId="12" fillId="0" borderId="9" xfId="0" applyFont="1" applyFill="1" applyBorder="1" applyAlignment="1">
      <alignment vertical="center"/>
    </xf>
    <xf numFmtId="0" fontId="12" fillId="0" borderId="9" xfId="0" applyFont="1" applyBorder="1" applyAlignment="1">
      <alignment vertical="center"/>
    </xf>
    <xf numFmtId="0" fontId="11" fillId="7" borderId="17" xfId="0" applyFont="1" applyFill="1" applyBorder="1" applyAlignment="1">
      <alignment vertical="center"/>
    </xf>
    <xf numFmtId="0" fontId="11" fillId="7" borderId="17" xfId="0" applyFont="1" applyFill="1" applyBorder="1" applyAlignment="1">
      <alignment horizontal="center" vertical="center"/>
    </xf>
    <xf numFmtId="0" fontId="11" fillId="7" borderId="17" xfId="0" applyFont="1" applyFill="1" applyBorder="1" applyAlignment="1">
      <alignment wrapText="1"/>
    </xf>
    <xf numFmtId="0" fontId="11" fillId="7" borderId="17" xfId="0" applyFont="1" applyFill="1" applyBorder="1" applyAlignment="1">
      <alignment horizontal="right" vertical="center"/>
    </xf>
    <xf numFmtId="0" fontId="11" fillId="7" borderId="17" xfId="0" applyFont="1" applyFill="1" applyBorder="1" applyAlignment="1">
      <alignment horizontal="left" vertical="center"/>
    </xf>
    <xf numFmtId="0" fontId="0" fillId="0" borderId="17" xfId="0" applyBorder="1"/>
    <xf numFmtId="0" fontId="5" fillId="0" borderId="9" xfId="0" applyFont="1" applyBorder="1" applyAlignment="1">
      <alignment wrapText="1"/>
    </xf>
    <xf numFmtId="0" fontId="0" fillId="0" borderId="9" xfId="0" applyBorder="1"/>
    <xf numFmtId="0" fontId="11" fillId="7" borderId="19" xfId="0" applyFont="1" applyFill="1" applyBorder="1" applyAlignment="1">
      <alignment vertical="center"/>
    </xf>
    <xf numFmtId="0" fontId="11" fillId="7" borderId="19" xfId="0" applyFont="1" applyFill="1" applyBorder="1" applyAlignment="1">
      <alignment horizontal="center" vertical="center"/>
    </xf>
    <xf numFmtId="0" fontId="11" fillId="7" borderId="19" xfId="0" applyFont="1" applyFill="1" applyBorder="1" applyAlignment="1">
      <alignment wrapText="1"/>
    </xf>
    <xf numFmtId="0" fontId="2" fillId="7" borderId="19" xfId="0" applyFont="1" applyFill="1" applyBorder="1" applyAlignment="1">
      <alignment horizontal="left" vertical="center"/>
    </xf>
    <xf numFmtId="0" fontId="13" fillId="7" borderId="19" xfId="0" applyFont="1" applyFill="1" applyBorder="1" applyAlignment="1">
      <alignment horizontal="center" vertical="center"/>
    </xf>
    <xf numFmtId="0" fontId="5" fillId="0" borderId="16" xfId="0" applyFont="1" applyBorder="1"/>
    <xf numFmtId="0" fontId="11" fillId="7" borderId="18" xfId="0" applyFont="1" applyFill="1" applyBorder="1" applyAlignment="1">
      <alignment vertical="center"/>
    </xf>
    <xf numFmtId="0" fontId="11" fillId="7" borderId="18" xfId="0" applyFont="1" applyFill="1" applyBorder="1" applyAlignment="1">
      <alignment horizontal="center" vertical="center"/>
    </xf>
    <xf numFmtId="0" fontId="11" fillId="7" borderId="18" xfId="0" applyFont="1" applyFill="1" applyBorder="1" applyAlignment="1">
      <alignment wrapText="1"/>
    </xf>
    <xf numFmtId="0" fontId="11" fillId="7" borderId="18" xfId="0" applyFont="1" applyFill="1" applyBorder="1" applyAlignment="1">
      <alignment horizontal="right" vertical="center"/>
    </xf>
    <xf numFmtId="0" fontId="11" fillId="7" borderId="18" xfId="0" applyFont="1" applyFill="1" applyBorder="1" applyAlignment="1">
      <alignment horizontal="left" vertical="center"/>
    </xf>
    <xf numFmtId="0" fontId="13" fillId="7" borderId="18" xfId="0" applyFont="1" applyFill="1" applyBorder="1" applyAlignment="1">
      <alignment horizontal="center" vertical="center"/>
    </xf>
    <xf numFmtId="0" fontId="0" fillId="0" borderId="18" xfId="0" applyBorder="1"/>
    <xf numFmtId="0" fontId="11" fillId="7" borderId="18" xfId="0" applyFont="1" applyFill="1" applyBorder="1"/>
    <xf numFmtId="0" fontId="3" fillId="7" borderId="18" xfId="0" applyFont="1" applyFill="1" applyBorder="1"/>
    <xf numFmtId="0" fontId="13" fillId="7" borderId="18" xfId="0" applyFont="1" applyFill="1" applyBorder="1"/>
    <xf numFmtId="2" fontId="11" fillId="7" borderId="18" xfId="1" applyNumberFormat="1" applyFont="1" applyFill="1" applyBorder="1" applyAlignment="1">
      <alignment horizontal="center" vertical="center"/>
    </xf>
    <xf numFmtId="0" fontId="11" fillId="7" borderId="13" xfId="0" applyFont="1" applyFill="1" applyBorder="1" applyAlignment="1">
      <alignment horizontal="center"/>
    </xf>
    <xf numFmtId="0" fontId="5" fillId="0" borderId="8" xfId="0" applyFont="1" applyBorder="1" applyAlignment="1">
      <alignment horizontal="center" vertical="center" wrapText="1"/>
    </xf>
    <xf numFmtId="0" fontId="5" fillId="0" borderId="9" xfId="0" applyFont="1" applyBorder="1" applyAlignment="1">
      <alignment horizontal="center" vertical="center" wrapText="1"/>
    </xf>
    <xf numFmtId="0" fontId="5" fillId="0" borderId="10" xfId="0" applyFont="1" applyBorder="1" applyAlignment="1">
      <alignment horizontal="center" vertical="center"/>
    </xf>
    <xf numFmtId="0" fontId="5" fillId="0" borderId="7" xfId="0" applyFont="1" applyBorder="1" applyAlignment="1">
      <alignment horizontal="center" vertical="center"/>
    </xf>
    <xf numFmtId="0" fontId="7" fillId="7" borderId="0" xfId="0" applyFont="1" applyFill="1" applyBorder="1" applyAlignment="1">
      <alignment horizontal="left"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11" fillId="7" borderId="0" xfId="0" applyFont="1" applyFill="1" applyBorder="1"/>
    <xf numFmtId="0" fontId="13" fillId="7" borderId="0" xfId="0" applyFont="1" applyFill="1" applyBorder="1"/>
    <xf numFmtId="0" fontId="13" fillId="7" borderId="0" xfId="0" applyFont="1" applyFill="1" applyBorder="1" applyAlignment="1">
      <alignment horizontal="center" vertical="center"/>
    </xf>
    <xf numFmtId="2" fontId="11" fillId="7" borderId="0" xfId="1" applyNumberFormat="1" applyFont="1" applyFill="1" applyBorder="1" applyAlignment="1">
      <alignment horizontal="center" vertical="center"/>
    </xf>
    <xf numFmtId="0" fontId="0" fillId="0" borderId="0" xfId="0" applyBorder="1"/>
    <xf numFmtId="0" fontId="5" fillId="0" borderId="0" xfId="0" applyFont="1" applyFill="1" applyBorder="1" applyAlignment="1">
      <alignment vertical="center"/>
    </xf>
    <xf numFmtId="0" fontId="5" fillId="0" borderId="0" xfId="0" applyFont="1" applyBorder="1" applyAlignment="1">
      <alignment wrapText="1"/>
    </xf>
    <xf numFmtId="0" fontId="5" fillId="0" borderId="0" xfId="0" applyFont="1" applyBorder="1" applyAlignment="1">
      <alignment vertical="center" wrapText="1"/>
    </xf>
    <xf numFmtId="0" fontId="5" fillId="0" borderId="0" xfId="0" applyFont="1" applyFill="1" applyBorder="1" applyAlignment="1">
      <alignment horizontal="left" vertical="center"/>
    </xf>
    <xf numFmtId="0" fontId="12" fillId="0" borderId="0" xfId="0" applyFont="1" applyBorder="1" applyAlignment="1">
      <alignment horizontal="center" vertical="center"/>
    </xf>
    <xf numFmtId="0" fontId="5" fillId="0" borderId="16" xfId="0" applyFont="1" applyBorder="1" applyAlignment="1">
      <alignment horizontal="center"/>
    </xf>
    <xf numFmtId="0" fontId="5" fillId="0" borderId="12" xfId="0" applyFont="1" applyBorder="1" applyAlignment="1">
      <alignment horizontal="center"/>
    </xf>
    <xf numFmtId="0" fontId="5" fillId="0" borderId="0" xfId="0" applyFont="1" applyBorder="1" applyAlignment="1">
      <alignment horizontal="center"/>
    </xf>
    <xf numFmtId="0" fontId="5" fillId="0" borderId="0" xfId="0" applyFont="1" applyBorder="1" applyAlignment="1">
      <alignment horizontal="right" vertical="center"/>
    </xf>
    <xf numFmtId="0" fontId="5" fillId="0" borderId="0" xfId="0" applyFont="1" applyBorder="1" applyAlignment="1">
      <alignment vertical="center"/>
    </xf>
    <xf numFmtId="0" fontId="5" fillId="0" borderId="0" xfId="0" applyFont="1" applyBorder="1" applyAlignment="1">
      <alignment horizontal="center" vertical="center"/>
    </xf>
    <xf numFmtId="0" fontId="5" fillId="0" borderId="0" xfId="0" applyFont="1" applyBorder="1" applyAlignment="1">
      <alignment horizontal="left" vertical="center"/>
    </xf>
    <xf numFmtId="0" fontId="12" fillId="0" borderId="0" xfId="0" applyFont="1" applyFill="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tabSelected="1" view="pageBreakPreview" zoomScaleNormal="100" zoomScaleSheetLayoutView="100" workbookViewId="0">
      <pane ySplit="9" topLeftCell="A10" activePane="bottomLeft" state="frozen"/>
      <selection pane="bottomLeft" activeCell="G20" sqref="G20"/>
    </sheetView>
  </sheetViews>
  <sheetFormatPr defaultRowHeight="15" x14ac:dyDescent="0.25"/>
  <cols>
    <col min="1" max="1" width="5.85546875" customWidth="1"/>
    <col min="2" max="2" width="8.42578125" customWidth="1"/>
    <col min="3" max="3" width="52.7109375" customWidth="1"/>
    <col min="4" max="4" width="13.5703125" customWidth="1"/>
    <col min="5" max="5" width="8" customWidth="1"/>
    <col min="6" max="6" width="5.7109375" customWidth="1"/>
    <col min="10" max="10" width="12.140625" customWidth="1"/>
  </cols>
  <sheetData>
    <row r="1" spans="1:10" x14ac:dyDescent="0.25">
      <c r="A1" s="23" t="s">
        <v>59</v>
      </c>
      <c r="B1" s="23"/>
      <c r="C1" s="23"/>
      <c r="D1" s="23"/>
      <c r="E1" s="23"/>
      <c r="F1" s="23"/>
      <c r="G1" s="23"/>
      <c r="H1" s="23"/>
      <c r="I1" s="23"/>
      <c r="J1" s="23"/>
    </row>
    <row r="2" spans="1:10" x14ac:dyDescent="0.25">
      <c r="A2" s="23" t="s">
        <v>60</v>
      </c>
      <c r="B2" s="23"/>
      <c r="C2" s="23"/>
      <c r="D2" s="23"/>
      <c r="E2" s="23"/>
      <c r="F2" s="23"/>
      <c r="G2" s="23"/>
      <c r="H2" s="23"/>
      <c r="I2" s="23"/>
      <c r="J2" s="23"/>
    </row>
    <row r="3" spans="1:10" x14ac:dyDescent="0.25">
      <c r="A3" s="44" t="s">
        <v>61</v>
      </c>
      <c r="B3" s="44"/>
      <c r="C3" s="44"/>
      <c r="D3" s="44"/>
      <c r="E3" s="44"/>
      <c r="F3" s="44"/>
      <c r="G3" s="44"/>
      <c r="H3" s="44"/>
      <c r="I3" s="44"/>
      <c r="J3" s="48"/>
    </row>
    <row r="4" spans="1:10" x14ac:dyDescent="0.25">
      <c r="A4" s="44" t="s">
        <v>62</v>
      </c>
      <c r="B4" s="44"/>
      <c r="C4" s="44"/>
      <c r="D4" s="44"/>
      <c r="E4" s="44"/>
      <c r="F4" s="44"/>
      <c r="G4" s="44"/>
      <c r="H4" s="44"/>
      <c r="I4" s="44"/>
      <c r="J4" s="48"/>
    </row>
    <row r="5" spans="1:10" x14ac:dyDescent="0.25">
      <c r="A5" s="45"/>
      <c r="B5" s="45"/>
      <c r="C5" s="45"/>
      <c r="D5" s="45"/>
      <c r="E5" s="45"/>
      <c r="F5" s="45"/>
      <c r="G5" s="45"/>
      <c r="H5" s="45"/>
      <c r="I5" s="45"/>
      <c r="J5" s="45"/>
    </row>
    <row r="6" spans="1:10" x14ac:dyDescent="0.25">
      <c r="A6" s="44"/>
      <c r="B6" s="44"/>
      <c r="C6" s="44"/>
      <c r="D6" s="44"/>
      <c r="E6" s="44"/>
      <c r="F6" s="44"/>
      <c r="G6" s="44"/>
      <c r="H6" s="44"/>
      <c r="I6" s="44"/>
      <c r="J6" s="44"/>
    </row>
    <row r="7" spans="1:10" ht="15.75" thickBot="1" x14ac:dyDescent="0.3"/>
    <row r="8" spans="1:10" ht="16.5" thickTop="1" thickBot="1" x14ac:dyDescent="0.3">
      <c r="A8" s="46" t="s">
        <v>0</v>
      </c>
      <c r="B8" s="46" t="s">
        <v>63</v>
      </c>
      <c r="C8" s="46" t="s">
        <v>1</v>
      </c>
      <c r="D8" s="46" t="s">
        <v>2</v>
      </c>
      <c r="E8" s="46" t="s">
        <v>64</v>
      </c>
      <c r="F8" s="46" t="s">
        <v>65</v>
      </c>
      <c r="G8" s="133" t="s">
        <v>83</v>
      </c>
      <c r="H8" s="133"/>
      <c r="I8" s="133" t="s">
        <v>84</v>
      </c>
      <c r="J8" s="133"/>
    </row>
    <row r="9" spans="1:10" ht="16.5" thickTop="1" thickBot="1" x14ac:dyDescent="0.3">
      <c r="A9" s="46"/>
      <c r="B9" s="46"/>
      <c r="C9" s="46"/>
      <c r="D9" s="46"/>
      <c r="E9" s="46"/>
      <c r="F9" s="46"/>
      <c r="G9" s="46" t="s">
        <v>10</v>
      </c>
      <c r="H9" s="46" t="s">
        <v>66</v>
      </c>
      <c r="I9" s="46" t="s">
        <v>10</v>
      </c>
      <c r="J9" s="46" t="s">
        <v>66</v>
      </c>
    </row>
    <row r="10" spans="1:10" ht="15.75" thickTop="1" x14ac:dyDescent="0.25">
      <c r="A10" s="54"/>
      <c r="B10" s="55" t="s">
        <v>67</v>
      </c>
      <c r="C10" s="54" t="s">
        <v>68</v>
      </c>
      <c r="D10" s="54"/>
      <c r="E10" s="54"/>
      <c r="F10" s="54"/>
      <c r="G10" s="54"/>
      <c r="H10" s="54"/>
      <c r="I10" s="54"/>
      <c r="J10" s="54"/>
    </row>
    <row r="11" spans="1:10" s="75" customFormat="1" ht="15.75" thickBot="1" x14ac:dyDescent="0.3">
      <c r="A11" s="74"/>
      <c r="B11" s="74"/>
      <c r="C11" s="74" t="s">
        <v>90</v>
      </c>
      <c r="D11" s="74"/>
      <c r="E11" s="74"/>
      <c r="F11" s="74"/>
      <c r="G11" s="74"/>
      <c r="H11" s="74"/>
      <c r="I11" s="74"/>
      <c r="J11" s="74"/>
    </row>
    <row r="12" spans="1:10" ht="15" customHeight="1" thickTop="1" x14ac:dyDescent="0.25">
      <c r="A12" s="66">
        <v>1</v>
      </c>
      <c r="B12" s="67" t="s">
        <v>69</v>
      </c>
      <c r="C12" s="69" t="s">
        <v>85</v>
      </c>
      <c r="D12" s="69" t="s">
        <v>16</v>
      </c>
      <c r="E12" s="70">
        <v>160</v>
      </c>
      <c r="F12" s="71" t="s">
        <v>70</v>
      </c>
      <c r="G12" s="73">
        <v>72.599999999999994</v>
      </c>
      <c r="H12" s="73">
        <f>G12*E12</f>
        <v>11616</v>
      </c>
      <c r="I12" s="72"/>
      <c r="J12" s="73"/>
    </row>
    <row r="13" spans="1:10" ht="15" customHeight="1" thickBot="1" x14ac:dyDescent="0.3">
      <c r="A13" s="83">
        <v>2</v>
      </c>
      <c r="B13" s="84" t="s">
        <v>86</v>
      </c>
      <c r="C13" s="85" t="s">
        <v>87</v>
      </c>
      <c r="D13" s="85" t="str">
        <f>D12</f>
        <v>Pipe Mill</v>
      </c>
      <c r="E13" s="86">
        <f>E12+(E12*10%)</f>
        <v>176</v>
      </c>
      <c r="F13" s="87" t="str">
        <f>F12</f>
        <v>m3</v>
      </c>
      <c r="G13" s="89"/>
      <c r="H13" s="89"/>
      <c r="I13" s="88"/>
      <c r="J13" s="89"/>
    </row>
    <row r="14" spans="1:10" s="82" customFormat="1" ht="16.5" thickTop="1" thickBot="1" x14ac:dyDescent="0.3">
      <c r="A14" s="101"/>
      <c r="B14" s="101"/>
      <c r="C14" s="101" t="s">
        <v>89</v>
      </c>
      <c r="D14" s="101"/>
      <c r="E14" s="102"/>
      <c r="F14" s="103"/>
      <c r="G14" s="101"/>
      <c r="H14" s="101"/>
      <c r="I14" s="101"/>
      <c r="J14" s="101"/>
    </row>
    <row r="15" spans="1:10" ht="15" customHeight="1" thickTop="1" thickBot="1" x14ac:dyDescent="0.3">
      <c r="A15" s="90">
        <v>2</v>
      </c>
      <c r="B15" s="91">
        <v>2</v>
      </c>
      <c r="C15" s="51" t="s">
        <v>88</v>
      </c>
      <c r="D15" s="51" t="s">
        <v>16</v>
      </c>
      <c r="E15" s="92">
        <v>85</v>
      </c>
      <c r="F15" s="93" t="s">
        <v>70</v>
      </c>
      <c r="G15" s="94">
        <v>32.06</v>
      </c>
      <c r="H15" s="94">
        <f>G15*E15</f>
        <v>2725.1000000000004</v>
      </c>
      <c r="I15" s="50"/>
      <c r="J15" s="94"/>
    </row>
    <row r="16" spans="1:10" s="82" customFormat="1" ht="16.5" thickTop="1" thickBot="1" x14ac:dyDescent="0.3">
      <c r="A16" s="101"/>
      <c r="B16" s="101"/>
      <c r="C16" s="101" t="s">
        <v>91</v>
      </c>
      <c r="D16" s="101"/>
      <c r="E16" s="102"/>
      <c r="F16" s="103"/>
      <c r="G16" s="101"/>
      <c r="H16" s="101"/>
      <c r="I16" s="101"/>
      <c r="J16" s="101"/>
    </row>
    <row r="17" spans="1:10" s="49" customFormat="1" ht="15" customHeight="1" thickTop="1" thickBot="1" x14ac:dyDescent="0.3">
      <c r="A17" s="90">
        <v>3</v>
      </c>
      <c r="B17" s="91" t="s">
        <v>71</v>
      </c>
      <c r="C17" s="51" t="s">
        <v>88</v>
      </c>
      <c r="D17" s="51" t="s">
        <v>16</v>
      </c>
      <c r="E17" s="92">
        <v>60</v>
      </c>
      <c r="F17" s="93" t="s">
        <v>70</v>
      </c>
      <c r="G17" s="107">
        <v>1107.24</v>
      </c>
      <c r="H17" s="107">
        <f>G17*E17</f>
        <v>66434.399999999994</v>
      </c>
      <c r="I17" s="106"/>
      <c r="J17" s="107"/>
    </row>
    <row r="18" spans="1:10" s="113" customFormat="1" ht="15.75" thickTop="1" x14ac:dyDescent="0.25">
      <c r="A18" s="108"/>
      <c r="B18" s="109" t="s">
        <v>7</v>
      </c>
      <c r="C18" s="110" t="s">
        <v>29</v>
      </c>
      <c r="D18" s="110"/>
      <c r="E18" s="111"/>
      <c r="F18" s="112"/>
      <c r="G18" s="109"/>
      <c r="H18" s="109"/>
      <c r="I18" s="109"/>
      <c r="J18" s="109"/>
    </row>
    <row r="19" spans="1:10" s="75" customFormat="1" ht="15.75" thickBot="1" x14ac:dyDescent="0.3">
      <c r="A19" s="74"/>
      <c r="B19" s="74"/>
      <c r="C19" s="74" t="s">
        <v>92</v>
      </c>
      <c r="D19" s="74"/>
      <c r="E19" s="80"/>
      <c r="F19" s="81"/>
      <c r="G19" s="74"/>
      <c r="H19" s="74"/>
      <c r="I19" s="74"/>
      <c r="J19" s="74"/>
    </row>
    <row r="20" spans="1:10" ht="15" customHeight="1" thickTop="1" x14ac:dyDescent="0.25">
      <c r="A20" s="66">
        <v>4</v>
      </c>
      <c r="B20" s="67">
        <v>6</v>
      </c>
      <c r="C20" s="68" t="s">
        <v>85</v>
      </c>
      <c r="D20" s="69" t="s">
        <v>16</v>
      </c>
      <c r="E20" s="70">
        <v>2100</v>
      </c>
      <c r="F20" s="71" t="s">
        <v>70</v>
      </c>
      <c r="G20" s="73"/>
      <c r="H20" s="73"/>
      <c r="I20" s="72"/>
      <c r="J20" s="73"/>
    </row>
    <row r="21" spans="1:10" ht="15" customHeight="1" thickBot="1" x14ac:dyDescent="0.3">
      <c r="A21" s="83">
        <v>5</v>
      </c>
      <c r="B21" s="84">
        <v>6</v>
      </c>
      <c r="C21" s="95" t="s">
        <v>87</v>
      </c>
      <c r="D21" s="85" t="s">
        <v>16</v>
      </c>
      <c r="E21" s="86">
        <f>E20+(E20*10%)</f>
        <v>2310</v>
      </c>
      <c r="F21" s="87" t="str">
        <f>F20</f>
        <v>m3</v>
      </c>
      <c r="G21" s="89"/>
      <c r="H21" s="89"/>
      <c r="I21" s="88"/>
      <c r="J21" s="89"/>
    </row>
    <row r="22" spans="1:10" s="82" customFormat="1" ht="16.5" thickTop="1" thickBot="1" x14ac:dyDescent="0.3">
      <c r="A22" s="101"/>
      <c r="B22" s="101"/>
      <c r="C22" s="101" t="s">
        <v>93</v>
      </c>
      <c r="D22" s="101"/>
      <c r="E22" s="102"/>
      <c r="F22" s="103"/>
      <c r="G22" s="101"/>
      <c r="H22" s="101"/>
      <c r="I22" s="101"/>
      <c r="J22" s="101"/>
    </row>
    <row r="23" spans="1:10" ht="15" customHeight="1" thickTop="1" x14ac:dyDescent="0.25">
      <c r="A23" s="66">
        <v>6</v>
      </c>
      <c r="B23" s="67">
        <v>7</v>
      </c>
      <c r="C23" s="68" t="s">
        <v>85</v>
      </c>
      <c r="D23" s="69" t="s">
        <v>16</v>
      </c>
      <c r="E23" s="70">
        <v>2600</v>
      </c>
      <c r="F23" s="71" t="s">
        <v>70</v>
      </c>
      <c r="G23" s="73">
        <f>'Measurement Sheet'!L89</f>
        <v>403.51736322000016</v>
      </c>
      <c r="H23" s="73">
        <f>G23*E23</f>
        <v>1049145.1443720004</v>
      </c>
      <c r="I23" s="72"/>
      <c r="J23" s="73"/>
    </row>
    <row r="24" spans="1:10" ht="15" customHeight="1" x14ac:dyDescent="0.25">
      <c r="A24" s="56">
        <v>7</v>
      </c>
      <c r="B24" s="57"/>
      <c r="C24" s="62" t="s">
        <v>87</v>
      </c>
      <c r="D24" s="58" t="s">
        <v>16</v>
      </c>
      <c r="E24" s="59">
        <f>E23+(E23*10%)</f>
        <v>2860</v>
      </c>
      <c r="F24" s="32" t="s">
        <v>70</v>
      </c>
      <c r="G24" s="61"/>
      <c r="H24" s="61"/>
      <c r="I24" s="60"/>
      <c r="J24" s="61"/>
    </row>
    <row r="25" spans="1:10" ht="15" customHeight="1" x14ac:dyDescent="0.25">
      <c r="A25" s="56">
        <v>8</v>
      </c>
      <c r="B25" s="57"/>
      <c r="C25" s="62" t="s">
        <v>94</v>
      </c>
      <c r="D25" s="58" t="s">
        <v>16</v>
      </c>
      <c r="E25" s="59">
        <f>E23+(E23*20%)</f>
        <v>3120</v>
      </c>
      <c r="F25" s="32" t="s">
        <v>70</v>
      </c>
      <c r="G25" s="61"/>
      <c r="H25" s="61"/>
      <c r="I25" s="60"/>
      <c r="J25" s="61"/>
    </row>
    <row r="26" spans="1:10" ht="15" customHeight="1" thickBot="1" x14ac:dyDescent="0.3">
      <c r="A26" s="83">
        <v>9</v>
      </c>
      <c r="B26" s="84"/>
      <c r="C26" s="95" t="s">
        <v>95</v>
      </c>
      <c r="D26" s="85" t="s">
        <v>16</v>
      </c>
      <c r="E26" s="86">
        <f>E23+(E23*30%)</f>
        <v>3380</v>
      </c>
      <c r="F26" s="87" t="s">
        <v>70</v>
      </c>
      <c r="G26" s="89"/>
      <c r="H26" s="89"/>
      <c r="I26" s="88"/>
      <c r="J26" s="89"/>
    </row>
    <row r="27" spans="1:10" s="82" customFormat="1" ht="16.5" thickTop="1" thickBot="1" x14ac:dyDescent="0.3">
      <c r="A27" s="101"/>
      <c r="B27" s="101"/>
      <c r="C27" s="101" t="str">
        <f>C28</f>
        <v>RCC Work for Cooling tower</v>
      </c>
      <c r="D27" s="101"/>
      <c r="E27" s="102"/>
      <c r="F27" s="103"/>
      <c r="G27" s="101"/>
      <c r="H27" s="101"/>
      <c r="I27" s="101"/>
      <c r="J27" s="101"/>
    </row>
    <row r="28" spans="1:10" s="115" customFormat="1" ht="15" customHeight="1" thickTop="1" thickBot="1" x14ac:dyDescent="0.3">
      <c r="A28" s="90">
        <v>10</v>
      </c>
      <c r="B28" s="91">
        <v>13</v>
      </c>
      <c r="C28" s="114" t="s">
        <v>72</v>
      </c>
      <c r="D28" s="51" t="s">
        <v>16</v>
      </c>
      <c r="E28" s="92">
        <v>3350</v>
      </c>
      <c r="F28" s="93" t="s">
        <v>70</v>
      </c>
      <c r="G28" s="94">
        <v>37</v>
      </c>
      <c r="H28" s="94">
        <f>G28*E28</f>
        <v>123950</v>
      </c>
      <c r="I28" s="50"/>
      <c r="J28" s="94"/>
    </row>
    <row r="29" spans="1:10" s="113" customFormat="1" ht="16.5" thickTop="1" thickBot="1" x14ac:dyDescent="0.3">
      <c r="A29" s="116"/>
      <c r="B29" s="117" t="s">
        <v>73</v>
      </c>
      <c r="C29" s="118" t="s">
        <v>57</v>
      </c>
      <c r="D29" s="118"/>
      <c r="E29" s="119"/>
      <c r="F29" s="119"/>
      <c r="G29" s="120"/>
      <c r="H29" s="120"/>
      <c r="I29" s="120"/>
      <c r="J29" s="120"/>
    </row>
    <row r="30" spans="1:10" s="75" customFormat="1" ht="16.5" thickTop="1" thickBot="1" x14ac:dyDescent="0.3">
      <c r="A30" s="74"/>
      <c r="B30" s="74"/>
      <c r="C30" s="74" t="s">
        <v>96</v>
      </c>
      <c r="D30" s="74"/>
      <c r="E30" s="80"/>
      <c r="F30" s="81"/>
      <c r="G30" s="74"/>
      <c r="H30" s="74"/>
      <c r="I30" s="74"/>
      <c r="J30" s="74"/>
    </row>
    <row r="31" spans="1:10" s="76" customFormat="1" ht="15.75" thickTop="1" x14ac:dyDescent="0.25">
      <c r="A31" s="77">
        <v>11</v>
      </c>
      <c r="B31" s="104"/>
      <c r="C31" s="68" t="s">
        <v>85</v>
      </c>
      <c r="D31" s="105" t="s">
        <v>16</v>
      </c>
      <c r="E31" s="78">
        <v>400</v>
      </c>
      <c r="F31" s="79" t="s">
        <v>74</v>
      </c>
      <c r="G31" s="72">
        <f>'Measurement Sheet'!L151</f>
        <v>1220.2910424000002</v>
      </c>
      <c r="H31" s="72">
        <f>G31*E31</f>
        <v>488116.41696000006</v>
      </c>
      <c r="I31" s="72"/>
      <c r="J31" s="72"/>
    </row>
    <row r="32" spans="1:10" s="34" customFormat="1" x14ac:dyDescent="0.25">
      <c r="A32" s="63">
        <v>12</v>
      </c>
      <c r="B32" s="64"/>
      <c r="C32" s="62" t="s">
        <v>87</v>
      </c>
      <c r="D32" s="65" t="s">
        <v>16</v>
      </c>
      <c r="E32" s="59">
        <f>E31+(E31*10%)</f>
        <v>440</v>
      </c>
      <c r="F32" s="33" t="s">
        <v>74</v>
      </c>
      <c r="G32" s="60"/>
      <c r="H32" s="60"/>
      <c r="I32" s="60"/>
      <c r="J32" s="60"/>
    </row>
    <row r="33" spans="1:10" s="34" customFormat="1" x14ac:dyDescent="0.25">
      <c r="A33" s="63">
        <v>13</v>
      </c>
      <c r="B33" s="64"/>
      <c r="C33" s="62" t="s">
        <v>94</v>
      </c>
      <c r="D33" s="65" t="s">
        <v>16</v>
      </c>
      <c r="E33" s="59">
        <f>E31+(E31*20%)</f>
        <v>480</v>
      </c>
      <c r="F33" s="33" t="s">
        <v>74</v>
      </c>
      <c r="G33" s="60"/>
      <c r="H33" s="60"/>
      <c r="I33" s="60"/>
      <c r="J33" s="60"/>
    </row>
    <row r="34" spans="1:10" s="99" customFormat="1" ht="15.75" thickBot="1" x14ac:dyDescent="0.3">
      <c r="A34" s="96">
        <v>14</v>
      </c>
      <c r="B34" s="97"/>
      <c r="C34" s="95" t="s">
        <v>95</v>
      </c>
      <c r="D34" s="98" t="s">
        <v>16</v>
      </c>
      <c r="E34" s="86">
        <f>E31+(E31*30%)</f>
        <v>520</v>
      </c>
      <c r="F34" s="100" t="s">
        <v>74</v>
      </c>
      <c r="G34" s="88"/>
      <c r="H34" s="88"/>
      <c r="I34" s="88"/>
      <c r="J34" s="88"/>
    </row>
    <row r="35" spans="1:10" s="82" customFormat="1" ht="16.5" thickTop="1" thickBot="1" x14ac:dyDescent="0.3">
      <c r="A35" s="101"/>
      <c r="B35" s="101"/>
      <c r="C35" s="101" t="s">
        <v>97</v>
      </c>
      <c r="D35" s="101"/>
      <c r="E35" s="102"/>
      <c r="F35" s="103"/>
      <c r="G35" s="101"/>
      <c r="H35" s="101"/>
      <c r="I35" s="101"/>
      <c r="J35" s="101"/>
    </row>
    <row r="36" spans="1:10" s="115" customFormat="1" ht="15" customHeight="1" thickTop="1" thickBot="1" x14ac:dyDescent="0.3">
      <c r="A36" s="90">
        <v>15</v>
      </c>
      <c r="B36" s="91">
        <v>21</v>
      </c>
      <c r="C36" s="114" t="str">
        <f>C35</f>
        <v>Shuttering for cooling tower</v>
      </c>
      <c r="D36" s="51" t="s">
        <v>16</v>
      </c>
      <c r="E36" s="92">
        <v>550</v>
      </c>
      <c r="F36" s="93" t="s">
        <v>74</v>
      </c>
      <c r="G36" s="94">
        <v>245.5</v>
      </c>
      <c r="H36" s="94">
        <f>G36*E36</f>
        <v>135025</v>
      </c>
      <c r="I36" s="50"/>
      <c r="J36" s="94"/>
    </row>
    <row r="37" spans="1:10" s="128" customFormat="1" ht="16.5" thickTop="1" thickBot="1" x14ac:dyDescent="0.3">
      <c r="A37" s="122"/>
      <c r="B37" s="123"/>
      <c r="C37" s="124" t="s">
        <v>75</v>
      </c>
      <c r="D37" s="124"/>
      <c r="E37" s="125"/>
      <c r="F37" s="126"/>
      <c r="G37" s="127"/>
      <c r="H37" s="127"/>
      <c r="I37" s="127"/>
      <c r="J37" s="127"/>
    </row>
    <row r="38" spans="1:10" s="76" customFormat="1" ht="15" customHeight="1" thickTop="1" x14ac:dyDescent="0.25">
      <c r="A38" s="66">
        <v>16</v>
      </c>
      <c r="B38" s="67">
        <v>33</v>
      </c>
      <c r="C38" s="121" t="s">
        <v>76</v>
      </c>
      <c r="D38" s="69" t="s">
        <v>16</v>
      </c>
      <c r="E38" s="70">
        <v>220</v>
      </c>
      <c r="F38" s="71" t="s">
        <v>99</v>
      </c>
      <c r="G38" s="73">
        <v>67.2</v>
      </c>
      <c r="H38" s="73">
        <f>G38*E38</f>
        <v>14784</v>
      </c>
      <c r="I38" s="72"/>
      <c r="J38" s="73"/>
    </row>
    <row r="39" spans="1:10" s="34" customFormat="1" ht="15" customHeight="1" x14ac:dyDescent="0.25">
      <c r="A39" s="56">
        <v>17</v>
      </c>
      <c r="B39" s="57">
        <v>57</v>
      </c>
      <c r="C39" s="62" t="s">
        <v>77</v>
      </c>
      <c r="D39" s="58" t="s">
        <v>16</v>
      </c>
      <c r="E39" s="59">
        <v>130</v>
      </c>
      <c r="F39" s="32" t="s">
        <v>74</v>
      </c>
      <c r="G39" s="61">
        <v>2900</v>
      </c>
      <c r="H39" s="73">
        <f t="shared" ref="H39:H41" si="0">G39*E39</f>
        <v>377000</v>
      </c>
      <c r="I39" s="60"/>
      <c r="J39" s="61"/>
    </row>
    <row r="40" spans="1:10" s="99" customFormat="1" ht="15" customHeight="1" x14ac:dyDescent="0.25">
      <c r="A40" s="83">
        <v>18</v>
      </c>
      <c r="B40" s="84"/>
      <c r="C40" s="95" t="s">
        <v>78</v>
      </c>
      <c r="D40" s="85" t="s">
        <v>16</v>
      </c>
      <c r="E40" s="86">
        <v>500</v>
      </c>
      <c r="F40" s="87" t="s">
        <v>9</v>
      </c>
      <c r="G40" s="89">
        <v>582</v>
      </c>
      <c r="H40" s="73">
        <f t="shared" si="0"/>
        <v>291000</v>
      </c>
      <c r="I40" s="88"/>
      <c r="J40" s="89"/>
    </row>
    <row r="41" spans="1:10" s="148" customFormat="1" ht="15" customHeight="1" thickBot="1" x14ac:dyDescent="0.3">
      <c r="A41" s="158">
        <v>19</v>
      </c>
      <c r="B41" s="159">
        <v>36</v>
      </c>
      <c r="C41" s="150" t="s">
        <v>108</v>
      </c>
      <c r="D41" s="85" t="s">
        <v>16</v>
      </c>
      <c r="E41" s="157">
        <v>3000</v>
      </c>
      <c r="F41" s="160" t="s">
        <v>70</v>
      </c>
      <c r="G41" s="153">
        <v>5.6</v>
      </c>
      <c r="H41" s="73">
        <f t="shared" si="0"/>
        <v>16800</v>
      </c>
      <c r="I41" s="161"/>
      <c r="J41" s="153"/>
    </row>
    <row r="42" spans="1:10" s="128" customFormat="1" ht="16.5" thickTop="1" thickBot="1" x14ac:dyDescent="0.3">
      <c r="A42" s="122"/>
      <c r="B42" s="123" t="s">
        <v>79</v>
      </c>
      <c r="C42" s="129" t="s">
        <v>80</v>
      </c>
      <c r="D42" s="129"/>
      <c r="E42" s="125"/>
      <c r="F42" s="126"/>
      <c r="G42" s="127"/>
      <c r="H42" s="127"/>
      <c r="I42" s="127"/>
      <c r="J42" s="127"/>
    </row>
    <row r="43" spans="1:10" s="76" customFormat="1" ht="15" customHeight="1" thickTop="1" x14ac:dyDescent="0.25">
      <c r="A43" s="77">
        <v>19</v>
      </c>
      <c r="B43" s="154">
        <v>16</v>
      </c>
      <c r="C43" s="68" t="s">
        <v>85</v>
      </c>
      <c r="D43" s="69" t="s">
        <v>16</v>
      </c>
      <c r="E43" s="78">
        <v>7000</v>
      </c>
      <c r="F43" s="79" t="s">
        <v>81</v>
      </c>
      <c r="G43" s="73">
        <v>67</v>
      </c>
      <c r="H43" s="73"/>
      <c r="I43" s="73"/>
      <c r="J43" s="73"/>
    </row>
    <row r="44" spans="1:10" s="34" customFormat="1" ht="15" customHeight="1" x14ac:dyDescent="0.25">
      <c r="A44" s="63">
        <v>20</v>
      </c>
      <c r="C44" s="62" t="s">
        <v>87</v>
      </c>
      <c r="D44" s="58" t="s">
        <v>16</v>
      </c>
      <c r="E44" s="59">
        <f>E43+(E43*10%)</f>
        <v>7700</v>
      </c>
      <c r="F44" s="33" t="s">
        <v>81</v>
      </c>
      <c r="G44" s="61"/>
      <c r="H44" s="61"/>
      <c r="I44" s="61"/>
      <c r="J44" s="61"/>
    </row>
    <row r="45" spans="1:10" s="34" customFormat="1" ht="15" customHeight="1" x14ac:dyDescent="0.25">
      <c r="A45" s="63">
        <v>21</v>
      </c>
      <c r="C45" s="62" t="s">
        <v>94</v>
      </c>
      <c r="D45" s="58" t="s">
        <v>16</v>
      </c>
      <c r="E45" s="59">
        <f>E43+(E43*20%)</f>
        <v>8400</v>
      </c>
      <c r="F45" s="33" t="s">
        <v>81</v>
      </c>
      <c r="G45" s="61"/>
      <c r="H45" s="61"/>
      <c r="I45" s="61"/>
      <c r="J45" s="61"/>
    </row>
    <row r="46" spans="1:10" s="99" customFormat="1" ht="15" customHeight="1" thickBot="1" x14ac:dyDescent="0.3">
      <c r="A46" s="96">
        <v>22</v>
      </c>
      <c r="C46" s="95" t="s">
        <v>95</v>
      </c>
      <c r="D46" s="85" t="s">
        <v>16</v>
      </c>
      <c r="E46" s="86">
        <f>E43+(E43*30%)</f>
        <v>9100</v>
      </c>
      <c r="F46" s="100" t="s">
        <v>81</v>
      </c>
      <c r="G46" s="89"/>
      <c r="H46" s="89"/>
      <c r="I46" s="89"/>
      <c r="J46" s="89"/>
    </row>
    <row r="47" spans="1:10" s="82" customFormat="1" ht="16.5" thickTop="1" thickBot="1" x14ac:dyDescent="0.3">
      <c r="A47" s="101"/>
      <c r="B47" s="101"/>
      <c r="C47" s="101" t="s">
        <v>98</v>
      </c>
      <c r="D47" s="101"/>
      <c r="E47" s="102"/>
      <c r="F47" s="103"/>
      <c r="G47" s="101"/>
      <c r="H47" s="101"/>
      <c r="I47" s="101"/>
      <c r="J47" s="101"/>
    </row>
    <row r="48" spans="1:10" s="115" customFormat="1" ht="15" customHeight="1" thickTop="1" thickBot="1" x14ac:dyDescent="0.3">
      <c r="A48" s="47">
        <v>23</v>
      </c>
      <c r="C48" s="114" t="str">
        <f>C47</f>
        <v>Steelwork for Cooling tower</v>
      </c>
      <c r="D48" s="51" t="s">
        <v>16</v>
      </c>
      <c r="E48" s="53">
        <v>6600</v>
      </c>
      <c r="F48" s="52" t="s">
        <v>81</v>
      </c>
      <c r="G48" s="94"/>
      <c r="H48" s="94"/>
      <c r="I48" s="94"/>
      <c r="J48" s="94"/>
    </row>
    <row r="49" spans="1:10" s="128" customFormat="1" ht="16.5" thickTop="1" thickBot="1" x14ac:dyDescent="0.3">
      <c r="A49" s="122"/>
      <c r="B49" s="123" t="s">
        <v>104</v>
      </c>
      <c r="C49" s="129" t="s">
        <v>103</v>
      </c>
      <c r="D49" s="129"/>
      <c r="E49" s="125"/>
      <c r="F49" s="126"/>
      <c r="G49" s="127"/>
      <c r="H49" s="127"/>
      <c r="I49" s="127"/>
      <c r="J49" s="127"/>
    </row>
    <row r="50" spans="1:10" s="75" customFormat="1" ht="16.5" thickTop="1" thickBot="1" x14ac:dyDescent="0.3">
      <c r="A50" s="74"/>
      <c r="B50" s="74"/>
      <c r="C50" s="74" t="s">
        <v>102</v>
      </c>
      <c r="D50" s="74"/>
      <c r="E50" s="80"/>
      <c r="F50" s="81"/>
      <c r="G50" s="74"/>
      <c r="H50" s="74"/>
      <c r="I50" s="74"/>
      <c r="J50" s="74"/>
    </row>
    <row r="51" spans="1:10" s="148" customFormat="1" ht="15" customHeight="1" thickTop="1" x14ac:dyDescent="0.25">
      <c r="A51" s="77">
        <v>25</v>
      </c>
      <c r="B51" s="154">
        <v>26</v>
      </c>
      <c r="C51" s="68" t="s">
        <v>85</v>
      </c>
      <c r="D51" s="69" t="s">
        <v>16</v>
      </c>
      <c r="E51" s="78">
        <v>3100</v>
      </c>
      <c r="F51" s="79" t="s">
        <v>81</v>
      </c>
      <c r="G51" s="73">
        <v>27.5</v>
      </c>
      <c r="H51" s="73">
        <f>G51*E51</f>
        <v>85250</v>
      </c>
      <c r="I51" s="73"/>
      <c r="J51" s="73"/>
    </row>
    <row r="52" spans="1:10" s="148" customFormat="1" ht="15" customHeight="1" x14ac:dyDescent="0.25">
      <c r="A52" s="63">
        <v>26</v>
      </c>
      <c r="B52" s="155">
        <v>27</v>
      </c>
      <c r="C52" s="62" t="s">
        <v>87</v>
      </c>
      <c r="D52" s="58" t="s">
        <v>16</v>
      </c>
      <c r="E52" s="59">
        <f>E51+(E51*10%)</f>
        <v>3410</v>
      </c>
      <c r="F52" s="33" t="s">
        <v>81</v>
      </c>
      <c r="G52" s="61">
        <v>3.79</v>
      </c>
      <c r="H52" s="73">
        <f t="shared" ref="H52" si="1">G52*E52</f>
        <v>12923.9</v>
      </c>
      <c r="I52" s="61"/>
      <c r="J52" s="61"/>
    </row>
    <row r="53" spans="1:10" s="148" customFormat="1" ht="15" customHeight="1" x14ac:dyDescent="0.25">
      <c r="A53" s="77">
        <v>27</v>
      </c>
      <c r="B53" s="155">
        <v>27</v>
      </c>
      <c r="C53" s="62" t="s">
        <v>94</v>
      </c>
      <c r="D53" s="58" t="s">
        <v>16</v>
      </c>
      <c r="E53" s="59">
        <f>E51+(E51*20%)</f>
        <v>3720</v>
      </c>
      <c r="F53" s="33" t="s">
        <v>81</v>
      </c>
      <c r="G53" s="61"/>
      <c r="H53" s="73"/>
      <c r="I53" s="61"/>
      <c r="J53" s="61"/>
    </row>
    <row r="54" spans="1:10" s="148" customFormat="1" ht="15" customHeight="1" thickBot="1" x14ac:dyDescent="0.3">
      <c r="A54" s="63">
        <v>28</v>
      </c>
      <c r="B54" s="155">
        <v>27</v>
      </c>
      <c r="C54" s="95" t="s">
        <v>95</v>
      </c>
      <c r="D54" s="85" t="s">
        <v>16</v>
      </c>
      <c r="E54" s="86">
        <f>E51+(E51*30%)</f>
        <v>4030</v>
      </c>
      <c r="F54" s="100" t="s">
        <v>81</v>
      </c>
      <c r="G54" s="89"/>
      <c r="H54" s="73"/>
      <c r="I54" s="89"/>
      <c r="J54" s="89"/>
    </row>
    <row r="55" spans="1:10" s="128" customFormat="1" ht="16.5" thickTop="1" thickBot="1" x14ac:dyDescent="0.3">
      <c r="A55" s="122"/>
      <c r="B55" s="123" t="s">
        <v>105</v>
      </c>
      <c r="C55" s="129" t="s">
        <v>106</v>
      </c>
      <c r="D55" s="129"/>
      <c r="E55" s="125"/>
      <c r="F55" s="126"/>
      <c r="G55" s="127"/>
      <c r="H55" s="127"/>
      <c r="I55" s="127"/>
      <c r="J55" s="127"/>
    </row>
    <row r="56" spans="1:10" s="75" customFormat="1" ht="16.5" thickTop="1" thickBot="1" x14ac:dyDescent="0.3">
      <c r="A56" s="74"/>
      <c r="B56" s="74"/>
      <c r="C56" s="74" t="s">
        <v>107</v>
      </c>
      <c r="D56" s="74"/>
      <c r="E56" s="80"/>
      <c r="F56" s="81"/>
      <c r="G56" s="74"/>
      <c r="H56" s="74"/>
      <c r="I56" s="74"/>
      <c r="J56" s="74"/>
    </row>
    <row r="57" spans="1:10" s="148" customFormat="1" ht="15" customHeight="1" thickTop="1" x14ac:dyDescent="0.25">
      <c r="A57" s="77">
        <v>25</v>
      </c>
      <c r="B57" s="154">
        <v>28</v>
      </c>
      <c r="C57" s="68" t="s">
        <v>85</v>
      </c>
      <c r="D57" s="69" t="s">
        <v>16</v>
      </c>
      <c r="E57" s="78">
        <v>160</v>
      </c>
      <c r="F57" s="79" t="s">
        <v>81</v>
      </c>
      <c r="G57" s="73">
        <v>276</v>
      </c>
      <c r="H57" s="73">
        <f>G57*E57</f>
        <v>44160</v>
      </c>
      <c r="I57" s="73"/>
      <c r="J57" s="73"/>
    </row>
    <row r="58" spans="1:10" s="148" customFormat="1" ht="15" customHeight="1" x14ac:dyDescent="0.25">
      <c r="A58" s="63">
        <v>26</v>
      </c>
      <c r="B58" s="155">
        <v>29</v>
      </c>
      <c r="C58" s="62" t="s">
        <v>87</v>
      </c>
      <c r="D58" s="58" t="s">
        <v>16</v>
      </c>
      <c r="E58" s="59">
        <f>E57+(E57*10%)</f>
        <v>176</v>
      </c>
      <c r="F58" s="33" t="s">
        <v>81</v>
      </c>
      <c r="G58" s="61">
        <v>46</v>
      </c>
      <c r="H58" s="73">
        <f t="shared" ref="H58" si="2">G58*E58</f>
        <v>8096</v>
      </c>
      <c r="I58" s="61"/>
      <c r="J58" s="61"/>
    </row>
    <row r="59" spans="1:10" s="148" customFormat="1" ht="15" customHeight="1" x14ac:dyDescent="0.25">
      <c r="A59" s="77">
        <v>27</v>
      </c>
      <c r="B59" s="155">
        <v>29</v>
      </c>
      <c r="C59" s="62" t="s">
        <v>94</v>
      </c>
      <c r="D59" s="58" t="s">
        <v>16</v>
      </c>
      <c r="E59" s="59">
        <f>E57+(E57*20%)</f>
        <v>192</v>
      </c>
      <c r="F59" s="33" t="s">
        <v>81</v>
      </c>
      <c r="G59" s="61"/>
      <c r="H59" s="73"/>
      <c r="I59" s="61"/>
      <c r="J59" s="61"/>
    </row>
    <row r="60" spans="1:10" s="148" customFormat="1" ht="15" customHeight="1" x14ac:dyDescent="0.25">
      <c r="A60" s="63">
        <v>28</v>
      </c>
      <c r="B60" s="155">
        <v>29</v>
      </c>
      <c r="C60" s="95" t="s">
        <v>95</v>
      </c>
      <c r="D60" s="85" t="s">
        <v>16</v>
      </c>
      <c r="E60" s="86">
        <f>E57+(E57*30%)</f>
        <v>208</v>
      </c>
      <c r="F60" s="100" t="s">
        <v>81</v>
      </c>
      <c r="G60" s="89"/>
      <c r="H60" s="73"/>
      <c r="I60" s="89"/>
      <c r="J60" s="89"/>
    </row>
    <row r="61" spans="1:10" s="148" customFormat="1" ht="15" customHeight="1" x14ac:dyDescent="0.25">
      <c r="A61" s="149"/>
      <c r="B61" s="156"/>
      <c r="C61" s="150"/>
      <c r="D61" s="151"/>
      <c r="E61" s="157"/>
      <c r="F61" s="152"/>
      <c r="G61" s="153"/>
      <c r="H61" s="153"/>
      <c r="I61" s="153"/>
      <c r="J61" s="153"/>
    </row>
    <row r="62" spans="1:10" s="148" customFormat="1" ht="15" customHeight="1" x14ac:dyDescent="0.25">
      <c r="A62" s="149"/>
      <c r="B62" s="156"/>
      <c r="C62" s="150"/>
      <c r="D62" s="151"/>
      <c r="E62" s="157"/>
      <c r="F62" s="152"/>
      <c r="G62" s="153"/>
      <c r="H62" s="153"/>
      <c r="I62" s="153"/>
      <c r="J62" s="153"/>
    </row>
    <row r="63" spans="1:10" s="148" customFormat="1" ht="15" customHeight="1" x14ac:dyDescent="0.25">
      <c r="A63" s="149"/>
      <c r="B63" s="156"/>
      <c r="C63" s="150"/>
      <c r="D63" s="151"/>
      <c r="E63" s="157"/>
      <c r="F63" s="152"/>
      <c r="G63" s="153"/>
      <c r="H63" s="153"/>
      <c r="I63" s="153"/>
      <c r="J63" s="153"/>
    </row>
    <row r="64" spans="1:10" s="148" customFormat="1" ht="15" customHeight="1" x14ac:dyDescent="0.25">
      <c r="A64" s="149"/>
      <c r="B64" s="156"/>
      <c r="C64" s="150"/>
      <c r="D64" s="151"/>
      <c r="E64" s="157"/>
      <c r="F64" s="152"/>
      <c r="G64" s="153"/>
      <c r="H64" s="153"/>
      <c r="I64" s="153"/>
      <c r="J64" s="153"/>
    </row>
    <row r="65" spans="1:10" s="148" customFormat="1" ht="15" customHeight="1" x14ac:dyDescent="0.25">
      <c r="A65" s="149"/>
      <c r="B65" s="156"/>
      <c r="C65" s="150"/>
      <c r="D65" s="151"/>
      <c r="E65" s="157"/>
      <c r="F65" s="152"/>
      <c r="G65" s="153"/>
      <c r="H65" s="153"/>
      <c r="I65" s="153"/>
      <c r="J65" s="153"/>
    </row>
    <row r="66" spans="1:10" s="148" customFormat="1" ht="15" customHeight="1" x14ac:dyDescent="0.25">
      <c r="A66" s="149"/>
      <c r="B66" s="156"/>
      <c r="C66" s="150"/>
      <c r="D66" s="151"/>
      <c r="E66" s="157"/>
      <c r="F66" s="152"/>
      <c r="G66" s="153"/>
      <c r="H66" s="153"/>
      <c r="I66" s="153"/>
      <c r="J66" s="153"/>
    </row>
    <row r="67" spans="1:10" s="148" customFormat="1" ht="15" customHeight="1" thickBot="1" x14ac:dyDescent="0.3">
      <c r="A67" s="149"/>
      <c r="B67" s="156"/>
      <c r="C67" s="150"/>
      <c r="D67" s="151"/>
      <c r="E67" s="157"/>
      <c r="F67" s="152"/>
      <c r="G67" s="153"/>
      <c r="H67" s="153"/>
      <c r="I67" s="153"/>
      <c r="J67" s="153"/>
    </row>
    <row r="68" spans="1:10" s="128" customFormat="1" ht="16.5" thickTop="1" thickBot="1" x14ac:dyDescent="0.3">
      <c r="A68" s="130"/>
      <c r="B68" s="130" t="s">
        <v>82</v>
      </c>
      <c r="C68" s="129" t="s">
        <v>18</v>
      </c>
      <c r="D68" s="129"/>
      <c r="E68" s="131"/>
      <c r="F68" s="131"/>
      <c r="G68" s="127"/>
      <c r="H68" s="127">
        <f>SUM(H12:H54)</f>
        <v>2674769.9613320003</v>
      </c>
      <c r="I68" s="127"/>
      <c r="J68" s="132">
        <f>SUM(J12:J48)</f>
        <v>0</v>
      </c>
    </row>
    <row r="69" spans="1:10" s="148" customFormat="1" ht="15.75" thickTop="1" x14ac:dyDescent="0.25">
      <c r="A69" s="42"/>
      <c r="B69" s="42"/>
      <c r="C69" s="144"/>
      <c r="D69" s="144"/>
      <c r="E69" s="145"/>
      <c r="F69" s="145"/>
      <c r="G69" s="146"/>
      <c r="H69" s="146"/>
      <c r="I69" s="146"/>
      <c r="J69" s="147"/>
    </row>
    <row r="70" spans="1:10" s="148" customFormat="1" x14ac:dyDescent="0.25">
      <c r="A70" s="42"/>
      <c r="B70" s="42"/>
      <c r="C70" s="144"/>
      <c r="D70" s="144"/>
      <c r="E70" s="145"/>
      <c r="F70" s="145"/>
      <c r="G70" s="146"/>
      <c r="H70" s="146"/>
      <c r="I70" s="146"/>
      <c r="J70" s="147"/>
    </row>
    <row r="71" spans="1:10" s="148" customFormat="1" x14ac:dyDescent="0.25">
      <c r="A71" s="42"/>
      <c r="B71" s="42"/>
      <c r="C71" s="144"/>
      <c r="D71" s="144"/>
      <c r="E71" s="145"/>
      <c r="F71" s="145"/>
      <c r="G71" s="146"/>
      <c r="H71" s="146"/>
      <c r="I71" s="146"/>
      <c r="J71" s="147"/>
    </row>
    <row r="72" spans="1:10" s="148" customFormat="1" x14ac:dyDescent="0.25">
      <c r="A72" s="42"/>
      <c r="B72" s="42"/>
      <c r="C72" s="144"/>
      <c r="D72" s="144"/>
      <c r="E72" s="145"/>
      <c r="F72" s="145"/>
      <c r="G72" s="146"/>
      <c r="H72" s="146"/>
      <c r="I72" s="146"/>
      <c r="J72" s="147"/>
    </row>
    <row r="73" spans="1:10" s="148" customFormat="1" x14ac:dyDescent="0.25">
      <c r="A73" s="42"/>
      <c r="B73" s="42"/>
      <c r="C73" s="144"/>
      <c r="D73" s="144"/>
      <c r="E73" s="145"/>
      <c r="F73" s="145"/>
      <c r="G73" s="146"/>
      <c r="H73" s="146"/>
      <c r="I73" s="146"/>
      <c r="J73" s="147"/>
    </row>
    <row r="74" spans="1:10" s="148" customFormat="1" x14ac:dyDescent="0.25">
      <c r="A74" s="42"/>
      <c r="B74" s="42"/>
      <c r="C74" s="144"/>
      <c r="D74" s="144"/>
      <c r="E74" s="145"/>
      <c r="F74" s="145"/>
      <c r="G74" s="146"/>
      <c r="H74" s="146"/>
      <c r="I74" s="146"/>
      <c r="J74" s="147"/>
    </row>
    <row r="75" spans="1:10" s="148" customFormat="1" x14ac:dyDescent="0.25">
      <c r="A75" s="42"/>
      <c r="B75" s="42"/>
      <c r="C75" s="144"/>
      <c r="D75" s="144"/>
      <c r="E75" s="145"/>
      <c r="F75" s="145"/>
      <c r="G75" s="146"/>
      <c r="H75" s="146"/>
      <c r="I75" s="146"/>
      <c r="J75" s="147"/>
    </row>
    <row r="76" spans="1:10" s="148" customFormat="1" x14ac:dyDescent="0.25">
      <c r="A76" s="42"/>
      <c r="B76" s="42"/>
      <c r="C76" s="144"/>
      <c r="D76" s="144"/>
      <c r="E76" s="145"/>
      <c r="F76" s="145"/>
      <c r="G76" s="146"/>
      <c r="H76" s="146"/>
      <c r="I76" s="146"/>
      <c r="J76" s="147"/>
    </row>
    <row r="77" spans="1:10" s="148" customFormat="1" x14ac:dyDescent="0.25">
      <c r="A77" s="42"/>
      <c r="B77" s="42"/>
      <c r="C77" s="144"/>
      <c r="D77" s="144"/>
      <c r="E77" s="145"/>
      <c r="F77" s="145"/>
      <c r="G77" s="146"/>
      <c r="H77" s="146"/>
      <c r="I77" s="146"/>
      <c r="J77" s="147"/>
    </row>
    <row r="80" spans="1:10" s="23" customFormat="1" x14ac:dyDescent="0.25">
      <c r="A80" s="23" t="s">
        <v>100</v>
      </c>
      <c r="B80" s="23" t="s">
        <v>101</v>
      </c>
    </row>
  </sheetData>
  <mergeCells count="2">
    <mergeCell ref="G8:H8"/>
    <mergeCell ref="I8:J8"/>
  </mergeCells>
  <pageMargins left="0.7" right="0.7" top="0.75" bottom="0.75" header="0.3" footer="0.3"/>
  <pageSetup paperSize="9" scale="65"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1"/>
  <sheetViews>
    <sheetView workbookViewId="0">
      <pane ySplit="2" topLeftCell="A3" activePane="bottomLeft" state="frozen"/>
      <selection pane="bottomLeft" activeCell="H54" sqref="H54"/>
    </sheetView>
  </sheetViews>
  <sheetFormatPr defaultRowHeight="15" x14ac:dyDescent="0.25"/>
  <cols>
    <col min="2" max="2" width="90.140625" customWidth="1"/>
    <col min="3" max="3" width="10.7109375" customWidth="1"/>
    <col min="4" max="4" width="13.140625" customWidth="1"/>
    <col min="5" max="11" width="10.7109375" customWidth="1"/>
    <col min="12" max="12" width="11.85546875" customWidth="1"/>
    <col min="13" max="13" width="10.7109375" customWidth="1"/>
  </cols>
  <sheetData>
    <row r="1" spans="1:13" s="42" customFormat="1" ht="18.75" x14ac:dyDescent="0.25">
      <c r="A1" s="41" t="s">
        <v>0</v>
      </c>
      <c r="B1" s="41" t="s">
        <v>1</v>
      </c>
      <c r="C1" s="41" t="s">
        <v>2</v>
      </c>
      <c r="D1" s="41" t="s">
        <v>3</v>
      </c>
      <c r="E1" s="41" t="s">
        <v>4</v>
      </c>
      <c r="F1" s="138" t="s">
        <v>5</v>
      </c>
      <c r="G1" s="138"/>
      <c r="H1" s="41" t="s">
        <v>6</v>
      </c>
      <c r="I1" s="41" t="s">
        <v>7</v>
      </c>
      <c r="J1" s="41" t="s">
        <v>8</v>
      </c>
      <c r="K1" s="41" t="s">
        <v>9</v>
      </c>
      <c r="L1" s="41" t="s">
        <v>10</v>
      </c>
      <c r="M1" s="41" t="s">
        <v>11</v>
      </c>
    </row>
    <row r="2" spans="1:13" s="42" customFormat="1" ht="18.75" x14ac:dyDescent="0.25">
      <c r="A2" s="41"/>
      <c r="B2" s="41"/>
      <c r="C2" s="41"/>
      <c r="D2" s="41"/>
      <c r="E2" s="41"/>
      <c r="F2" s="43" t="s">
        <v>12</v>
      </c>
      <c r="G2" s="43" t="s">
        <v>13</v>
      </c>
      <c r="H2" s="41"/>
      <c r="I2" s="41"/>
      <c r="J2" s="41"/>
      <c r="K2" s="41"/>
      <c r="L2" s="41"/>
      <c r="M2" s="41"/>
    </row>
    <row r="3" spans="1:13" s="42" customFormat="1" ht="15.75" x14ac:dyDescent="0.25">
      <c r="A3" s="43"/>
      <c r="B3" s="43" t="s">
        <v>14</v>
      </c>
      <c r="C3" s="43"/>
      <c r="D3" s="43"/>
      <c r="E3" s="43"/>
      <c r="F3" s="43"/>
      <c r="G3" s="43"/>
      <c r="H3" s="43"/>
      <c r="I3" s="43"/>
      <c r="J3" s="43"/>
      <c r="K3" s="43"/>
      <c r="L3" s="43"/>
      <c r="M3" s="43"/>
    </row>
    <row r="4" spans="1:13" x14ac:dyDescent="0.25">
      <c r="A4" s="5">
        <v>1</v>
      </c>
      <c r="B4" s="139" t="s">
        <v>15</v>
      </c>
      <c r="C4" s="39" t="s">
        <v>16</v>
      </c>
      <c r="D4" s="39"/>
      <c r="E4" s="39"/>
      <c r="F4" s="39"/>
      <c r="G4" s="39"/>
      <c r="H4" s="39"/>
      <c r="I4" s="39"/>
      <c r="J4" s="39"/>
      <c r="K4" s="39"/>
      <c r="L4" s="40">
        <f>PRODUCT(H4:K4)</f>
        <v>0</v>
      </c>
      <c r="M4" s="39" t="s">
        <v>17</v>
      </c>
    </row>
    <row r="5" spans="1:13" x14ac:dyDescent="0.25">
      <c r="A5" s="5"/>
      <c r="B5" s="140"/>
      <c r="C5" s="3" t="s">
        <v>16</v>
      </c>
      <c r="D5" s="3"/>
      <c r="E5" s="3"/>
      <c r="F5" s="3"/>
      <c r="G5" s="3"/>
      <c r="H5" s="3"/>
      <c r="I5" s="3"/>
      <c r="J5" s="3"/>
      <c r="K5" s="3"/>
      <c r="L5" s="4">
        <f t="shared" ref="L5:L6" si="0">PRODUCT(H5:K5)</f>
        <v>0</v>
      </c>
      <c r="M5" s="3" t="s">
        <v>17</v>
      </c>
    </row>
    <row r="6" spans="1:13" x14ac:dyDescent="0.25">
      <c r="A6" s="5"/>
      <c r="B6" s="141"/>
      <c r="C6" s="3" t="s">
        <v>16</v>
      </c>
      <c r="D6" s="3"/>
      <c r="E6" s="3"/>
      <c r="F6" s="3"/>
      <c r="G6" s="3"/>
      <c r="H6" s="3"/>
      <c r="I6" s="3"/>
      <c r="J6" s="3"/>
      <c r="K6" s="3"/>
      <c r="L6" s="4">
        <f t="shared" si="0"/>
        <v>0</v>
      </c>
      <c r="M6" s="3" t="s">
        <v>17</v>
      </c>
    </row>
    <row r="7" spans="1:13" x14ac:dyDescent="0.25">
      <c r="A7" s="5"/>
      <c r="B7" s="6" t="s">
        <v>18</v>
      </c>
      <c r="C7" s="7"/>
      <c r="D7" s="7"/>
      <c r="E7" s="7"/>
      <c r="F7" s="7"/>
      <c r="G7" s="7"/>
      <c r="H7" s="7"/>
      <c r="I7" s="7"/>
      <c r="J7" s="7"/>
      <c r="K7" s="7"/>
      <c r="L7" s="7">
        <f>SUM(L4:L6)</f>
        <v>0</v>
      </c>
      <c r="M7" s="7"/>
    </row>
    <row r="8" spans="1:13" ht="45" x14ac:dyDescent="0.25">
      <c r="A8" s="2">
        <v>1</v>
      </c>
      <c r="B8" s="8" t="s">
        <v>19</v>
      </c>
      <c r="C8" s="3" t="s">
        <v>16</v>
      </c>
      <c r="D8" s="3"/>
      <c r="E8" s="3"/>
      <c r="F8" s="3"/>
      <c r="G8" s="3"/>
      <c r="H8" s="3"/>
      <c r="I8" s="3"/>
      <c r="J8" s="3"/>
      <c r="K8" s="3"/>
      <c r="L8" s="4">
        <f>PRODUCT(H8:K8)</f>
        <v>0</v>
      </c>
      <c r="M8" s="3" t="s">
        <v>17</v>
      </c>
    </row>
    <row r="9" spans="1:13" x14ac:dyDescent="0.25">
      <c r="A9" s="5"/>
      <c r="B9" s="8"/>
      <c r="C9" s="3" t="s">
        <v>16</v>
      </c>
      <c r="D9" s="3"/>
      <c r="E9" s="3"/>
      <c r="F9" s="3"/>
      <c r="G9" s="3"/>
      <c r="H9" s="3"/>
      <c r="I9" s="3"/>
      <c r="J9" s="3"/>
      <c r="K9" s="3"/>
      <c r="L9" s="4">
        <f t="shared" ref="L9:L10" si="1">PRODUCT(H9:K9)</f>
        <v>0</v>
      </c>
      <c r="M9" s="3" t="s">
        <v>17</v>
      </c>
    </row>
    <row r="10" spans="1:13" x14ac:dyDescent="0.25">
      <c r="A10" s="5"/>
      <c r="B10" s="8"/>
      <c r="C10" s="3" t="s">
        <v>16</v>
      </c>
      <c r="D10" s="3"/>
      <c r="E10" s="3"/>
      <c r="F10" s="3"/>
      <c r="G10" s="3"/>
      <c r="H10" s="3"/>
      <c r="I10" s="3"/>
      <c r="J10" s="3"/>
      <c r="K10" s="3"/>
      <c r="L10" s="4">
        <f t="shared" si="1"/>
        <v>0</v>
      </c>
      <c r="M10" s="3" t="s">
        <v>17</v>
      </c>
    </row>
    <row r="11" spans="1:13" x14ac:dyDescent="0.25">
      <c r="A11" s="5"/>
      <c r="B11" s="6" t="s">
        <v>18</v>
      </c>
      <c r="C11" s="7"/>
      <c r="D11" s="7"/>
      <c r="E11" s="7"/>
      <c r="F11" s="7"/>
      <c r="G11" s="7"/>
      <c r="H11" s="7"/>
      <c r="I11" s="7"/>
      <c r="J11" s="7"/>
      <c r="K11" s="7"/>
      <c r="L11" s="7">
        <f>SUM(L8:L10)</f>
        <v>0</v>
      </c>
      <c r="M11" s="7"/>
    </row>
    <row r="12" spans="1:13" x14ac:dyDescent="0.25">
      <c r="A12" s="2">
        <v>2</v>
      </c>
      <c r="B12" s="8" t="s">
        <v>20</v>
      </c>
      <c r="C12" s="3" t="s">
        <v>16</v>
      </c>
      <c r="D12" s="3"/>
      <c r="E12" s="3"/>
      <c r="F12" s="3"/>
      <c r="G12" s="3"/>
      <c r="H12" s="3"/>
      <c r="I12" s="3"/>
      <c r="J12" s="3"/>
      <c r="K12" s="3"/>
      <c r="L12" s="4">
        <f>PRODUCT(H12:K12)</f>
        <v>0</v>
      </c>
      <c r="M12" s="3" t="s">
        <v>21</v>
      </c>
    </row>
    <row r="13" spans="1:13" x14ac:dyDescent="0.25">
      <c r="A13" s="5"/>
      <c r="B13" s="9"/>
      <c r="C13" s="3" t="s">
        <v>16</v>
      </c>
      <c r="D13" s="3"/>
      <c r="E13" s="3"/>
      <c r="F13" s="3"/>
      <c r="G13" s="3"/>
      <c r="H13" s="3"/>
      <c r="I13" s="3"/>
      <c r="J13" s="3"/>
      <c r="K13" s="3"/>
      <c r="L13" s="3">
        <f t="shared" ref="L13:L14" si="2">PRODUCT(H13:K13)</f>
        <v>0</v>
      </c>
      <c r="M13" s="3" t="s">
        <v>21</v>
      </c>
    </row>
    <row r="14" spans="1:13" x14ac:dyDescent="0.25">
      <c r="A14" s="5"/>
      <c r="B14" s="9"/>
      <c r="C14" s="3" t="s">
        <v>16</v>
      </c>
      <c r="D14" s="3"/>
      <c r="E14" s="3"/>
      <c r="F14" s="3"/>
      <c r="G14" s="3"/>
      <c r="H14" s="3"/>
      <c r="I14" s="3"/>
      <c r="J14" s="3"/>
      <c r="K14" s="3"/>
      <c r="L14" s="3">
        <f t="shared" si="2"/>
        <v>0</v>
      </c>
      <c r="M14" s="3" t="s">
        <v>21</v>
      </c>
    </row>
    <row r="15" spans="1:13" x14ac:dyDescent="0.25">
      <c r="A15" s="10"/>
      <c r="B15" s="11" t="s">
        <v>18</v>
      </c>
      <c r="C15" s="7"/>
      <c r="D15" s="7"/>
      <c r="E15" s="7"/>
      <c r="F15" s="7"/>
      <c r="G15" s="7"/>
      <c r="H15" s="7"/>
      <c r="I15" s="7"/>
      <c r="J15" s="7"/>
      <c r="K15" s="7"/>
      <c r="L15" s="12">
        <f>SUM(L12:L14)</f>
        <v>0</v>
      </c>
      <c r="M15" s="7"/>
    </row>
    <row r="16" spans="1:13" x14ac:dyDescent="0.25">
      <c r="A16" s="13"/>
      <c r="B16" s="14" t="s">
        <v>22</v>
      </c>
      <c r="C16" s="15"/>
      <c r="D16" s="15"/>
      <c r="E16" s="15"/>
      <c r="F16" s="15"/>
      <c r="G16" s="15"/>
      <c r="H16" s="15"/>
      <c r="I16" s="15"/>
      <c r="J16" s="15"/>
      <c r="K16" s="15"/>
      <c r="L16" s="15"/>
      <c r="M16" s="15"/>
    </row>
    <row r="17" spans="1:13" x14ac:dyDescent="0.25">
      <c r="A17" s="13"/>
      <c r="B17" s="16" t="s">
        <v>23</v>
      </c>
      <c r="C17" s="3" t="s">
        <v>16</v>
      </c>
      <c r="D17" s="4"/>
      <c r="E17" s="4"/>
      <c r="F17" s="4"/>
      <c r="G17" s="4"/>
      <c r="H17" s="4"/>
      <c r="I17" s="4"/>
      <c r="J17" s="4"/>
      <c r="K17" s="4"/>
      <c r="L17" s="4">
        <f>PRODUCT(H17:K17)</f>
        <v>0</v>
      </c>
      <c r="M17" s="4" t="s">
        <v>17</v>
      </c>
    </row>
    <row r="18" spans="1:13" x14ac:dyDescent="0.25">
      <c r="A18" s="13"/>
      <c r="B18" s="16" t="s">
        <v>24</v>
      </c>
      <c r="C18" s="3" t="s">
        <v>16</v>
      </c>
      <c r="D18" s="4"/>
      <c r="E18" s="4"/>
      <c r="F18" s="4"/>
      <c r="G18" s="4"/>
      <c r="H18" s="3"/>
      <c r="I18" s="3"/>
      <c r="J18" s="4"/>
      <c r="K18" s="4"/>
      <c r="L18" s="4">
        <f>PRODUCT(H18:K18)</f>
        <v>0</v>
      </c>
      <c r="M18" s="4" t="s">
        <v>17</v>
      </c>
    </row>
    <row r="19" spans="1:13" x14ac:dyDescent="0.25">
      <c r="A19" s="13"/>
      <c r="B19" s="11"/>
      <c r="C19" s="7"/>
      <c r="D19" s="7"/>
      <c r="E19" s="7"/>
      <c r="F19" s="7"/>
      <c r="G19" s="7"/>
      <c r="H19" s="7"/>
      <c r="I19" s="7"/>
      <c r="J19" s="7"/>
      <c r="K19" s="7"/>
      <c r="L19" s="7">
        <f>L17-L18</f>
        <v>0</v>
      </c>
      <c r="M19" s="7" t="s">
        <v>17</v>
      </c>
    </row>
    <row r="20" spans="1:13" x14ac:dyDescent="0.25">
      <c r="A20" s="17"/>
      <c r="B20" s="14" t="s">
        <v>25</v>
      </c>
      <c r="C20" s="15"/>
      <c r="D20" s="15"/>
      <c r="E20" s="15"/>
      <c r="F20" s="15"/>
      <c r="G20" s="15"/>
      <c r="H20" s="15"/>
      <c r="I20" s="15"/>
      <c r="J20" s="15"/>
      <c r="K20" s="15"/>
      <c r="L20" s="15"/>
      <c r="M20" s="15"/>
    </row>
    <row r="21" spans="1:13" x14ac:dyDescent="0.25">
      <c r="A21" s="13"/>
      <c r="B21" s="16" t="s">
        <v>26</v>
      </c>
      <c r="C21" s="3" t="s">
        <v>16</v>
      </c>
      <c r="D21" s="4"/>
      <c r="E21" s="4"/>
      <c r="F21" s="4"/>
      <c r="G21" s="4"/>
      <c r="H21" s="4"/>
      <c r="I21" s="4"/>
      <c r="J21" s="4"/>
      <c r="K21" s="4"/>
      <c r="L21" s="4">
        <f>L7</f>
        <v>0</v>
      </c>
      <c r="M21" s="4" t="s">
        <v>17</v>
      </c>
    </row>
    <row r="22" spans="1:13" x14ac:dyDescent="0.25">
      <c r="A22" s="13"/>
      <c r="B22" s="16" t="s">
        <v>27</v>
      </c>
      <c r="C22" s="3" t="s">
        <v>16</v>
      </c>
      <c r="D22" s="4"/>
      <c r="E22" s="4"/>
      <c r="F22" s="4"/>
      <c r="G22" s="4"/>
      <c r="H22" s="4"/>
      <c r="I22" s="4"/>
      <c r="J22" s="4"/>
      <c r="K22" s="4">
        <v>1</v>
      </c>
      <c r="L22" s="4"/>
      <c r="M22" s="4" t="s">
        <v>17</v>
      </c>
    </row>
    <row r="23" spans="1:13" x14ac:dyDescent="0.25">
      <c r="A23" s="13"/>
      <c r="B23" s="16" t="s">
        <v>28</v>
      </c>
      <c r="C23" s="3" t="s">
        <v>16</v>
      </c>
      <c r="D23" s="4"/>
      <c r="E23" s="4"/>
      <c r="F23" s="4"/>
      <c r="G23" s="4"/>
      <c r="H23" s="4"/>
      <c r="I23" s="4"/>
      <c r="J23" s="4"/>
      <c r="K23" s="4"/>
      <c r="L23" s="4">
        <f>L43+L53</f>
        <v>0</v>
      </c>
      <c r="M23" s="4" t="s">
        <v>17</v>
      </c>
    </row>
    <row r="24" spans="1:13" x14ac:dyDescent="0.25">
      <c r="A24" s="10"/>
      <c r="B24" s="11"/>
      <c r="C24" s="7"/>
      <c r="D24" s="7"/>
      <c r="E24" s="7"/>
      <c r="F24" s="7"/>
      <c r="G24" s="7"/>
      <c r="H24" s="7"/>
      <c r="I24" s="7"/>
      <c r="J24" s="7"/>
      <c r="K24" s="7"/>
      <c r="L24" s="7">
        <f>L21-L22-L23</f>
        <v>0</v>
      </c>
      <c r="M24" s="7" t="s">
        <v>17</v>
      </c>
    </row>
    <row r="25" spans="1:13" ht="15.75" x14ac:dyDescent="0.25">
      <c r="A25" s="1"/>
      <c r="B25" s="1" t="s">
        <v>29</v>
      </c>
      <c r="C25" s="1"/>
      <c r="D25" s="1"/>
      <c r="E25" s="1"/>
      <c r="F25" s="1"/>
      <c r="G25" s="1"/>
      <c r="H25" s="1"/>
      <c r="I25" s="1"/>
      <c r="J25" s="1"/>
      <c r="K25" s="1"/>
      <c r="L25" s="1"/>
      <c r="M25" s="1"/>
    </row>
    <row r="26" spans="1:13" ht="15" customHeight="1" x14ac:dyDescent="0.25">
      <c r="A26" s="18">
        <v>2</v>
      </c>
      <c r="B26" s="139" t="s">
        <v>30</v>
      </c>
      <c r="C26" s="3" t="s">
        <v>16</v>
      </c>
      <c r="D26" s="3"/>
      <c r="E26" s="3"/>
      <c r="F26" s="3"/>
      <c r="G26" s="3"/>
      <c r="H26" s="3"/>
      <c r="I26" s="3"/>
      <c r="J26" s="3"/>
      <c r="K26" s="3"/>
      <c r="L26" s="3">
        <f>PRODUCT(H26:K26)</f>
        <v>0</v>
      </c>
      <c r="M26" s="3" t="s">
        <v>17</v>
      </c>
    </row>
    <row r="27" spans="1:13" x14ac:dyDescent="0.25">
      <c r="A27" s="19"/>
      <c r="B27" s="140"/>
      <c r="C27" s="3" t="s">
        <v>16</v>
      </c>
      <c r="D27" s="3"/>
      <c r="E27" s="3"/>
      <c r="F27" s="3"/>
      <c r="G27" s="3"/>
      <c r="H27" s="3"/>
      <c r="I27" s="3"/>
      <c r="J27" s="3"/>
      <c r="K27" s="3"/>
      <c r="L27" s="3">
        <f t="shared" ref="L27:L40" si="3">PRODUCT(H27:K27)</f>
        <v>0</v>
      </c>
      <c r="M27" s="3" t="s">
        <v>17</v>
      </c>
    </row>
    <row r="28" spans="1:13" x14ac:dyDescent="0.25">
      <c r="A28" s="19"/>
      <c r="B28" s="140"/>
      <c r="C28" s="3" t="s">
        <v>16</v>
      </c>
      <c r="D28" s="3"/>
      <c r="E28" s="3"/>
      <c r="F28" s="3"/>
      <c r="G28" s="3"/>
      <c r="H28" s="3"/>
      <c r="I28" s="3"/>
      <c r="J28" s="3"/>
      <c r="K28" s="3"/>
      <c r="L28" s="3">
        <f t="shared" si="3"/>
        <v>0</v>
      </c>
      <c r="M28" s="3" t="s">
        <v>17</v>
      </c>
    </row>
    <row r="29" spans="1:13" x14ac:dyDescent="0.25">
      <c r="A29" s="19"/>
      <c r="B29" s="140"/>
      <c r="C29" s="3" t="s">
        <v>16</v>
      </c>
      <c r="D29" s="3"/>
      <c r="E29" s="3"/>
      <c r="F29" s="3"/>
      <c r="G29" s="3"/>
      <c r="H29" s="3"/>
      <c r="I29" s="3"/>
      <c r="J29" s="3"/>
      <c r="K29" s="3"/>
      <c r="L29" s="3">
        <f t="shared" si="3"/>
        <v>0</v>
      </c>
      <c r="M29" s="3" t="s">
        <v>17</v>
      </c>
    </row>
    <row r="30" spans="1:13" x14ac:dyDescent="0.25">
      <c r="A30" s="19"/>
      <c r="B30" s="140"/>
      <c r="C30" s="3" t="s">
        <v>16</v>
      </c>
      <c r="D30" s="3"/>
      <c r="E30" s="3"/>
      <c r="F30" s="3"/>
      <c r="G30" s="3"/>
      <c r="H30" s="3"/>
      <c r="I30" s="3"/>
      <c r="J30" s="3"/>
      <c r="K30" s="3"/>
      <c r="L30" s="3">
        <f t="shared" si="3"/>
        <v>0</v>
      </c>
      <c r="M30" s="3" t="s">
        <v>17</v>
      </c>
    </row>
    <row r="31" spans="1:13" x14ac:dyDescent="0.25">
      <c r="A31" s="19"/>
      <c r="B31" s="140"/>
      <c r="C31" s="3" t="s">
        <v>16</v>
      </c>
      <c r="D31" s="3"/>
      <c r="E31" s="3"/>
      <c r="F31" s="3"/>
      <c r="G31" s="3"/>
      <c r="H31" s="3"/>
      <c r="I31" s="3"/>
      <c r="J31" s="3"/>
      <c r="K31" s="3"/>
      <c r="L31" s="3">
        <f t="shared" si="3"/>
        <v>0</v>
      </c>
      <c r="M31" s="3" t="s">
        <v>17</v>
      </c>
    </row>
    <row r="32" spans="1:13" x14ac:dyDescent="0.25">
      <c r="A32" s="19"/>
      <c r="B32" s="140"/>
      <c r="C32" s="3" t="s">
        <v>16</v>
      </c>
      <c r="D32" s="3"/>
      <c r="E32" s="3"/>
      <c r="F32" s="3"/>
      <c r="G32" s="3"/>
      <c r="H32" s="3"/>
      <c r="I32" s="3"/>
      <c r="J32" s="3"/>
      <c r="K32" s="3"/>
      <c r="L32" s="3">
        <f t="shared" si="3"/>
        <v>0</v>
      </c>
      <c r="M32" s="3" t="s">
        <v>17</v>
      </c>
    </row>
    <row r="33" spans="1:13" x14ac:dyDescent="0.25">
      <c r="A33" s="19"/>
      <c r="B33" s="140"/>
      <c r="C33" s="3" t="s">
        <v>16</v>
      </c>
      <c r="D33" s="3"/>
      <c r="E33" s="3"/>
      <c r="F33" s="3"/>
      <c r="G33" s="3"/>
      <c r="H33" s="3"/>
      <c r="I33" s="3"/>
      <c r="J33" s="3"/>
      <c r="K33" s="3"/>
      <c r="L33" s="3">
        <f t="shared" si="3"/>
        <v>0</v>
      </c>
      <c r="M33" s="3" t="s">
        <v>17</v>
      </c>
    </row>
    <row r="34" spans="1:13" x14ac:dyDescent="0.25">
      <c r="A34" s="19"/>
      <c r="B34" s="140"/>
      <c r="C34" s="3" t="s">
        <v>16</v>
      </c>
      <c r="D34" s="3"/>
      <c r="E34" s="3"/>
      <c r="F34" s="3"/>
      <c r="G34" s="3"/>
      <c r="H34" s="3"/>
      <c r="I34" s="3"/>
      <c r="J34" s="3"/>
      <c r="K34" s="3"/>
      <c r="L34" s="3">
        <f t="shared" si="3"/>
        <v>0</v>
      </c>
      <c r="M34" s="3" t="s">
        <v>17</v>
      </c>
    </row>
    <row r="35" spans="1:13" x14ac:dyDescent="0.25">
      <c r="A35" s="19"/>
      <c r="B35" s="140"/>
      <c r="C35" s="3" t="s">
        <v>16</v>
      </c>
      <c r="D35" s="3"/>
      <c r="E35" s="3"/>
      <c r="F35" s="3"/>
      <c r="G35" s="3"/>
      <c r="H35" s="3"/>
      <c r="I35" s="3"/>
      <c r="J35" s="3"/>
      <c r="K35" s="3"/>
      <c r="L35" s="3">
        <f t="shared" si="3"/>
        <v>0</v>
      </c>
      <c r="M35" s="3" t="s">
        <v>17</v>
      </c>
    </row>
    <row r="36" spans="1:13" x14ac:dyDescent="0.25">
      <c r="A36" s="19"/>
      <c r="B36" s="140"/>
      <c r="C36" s="3" t="s">
        <v>16</v>
      </c>
      <c r="D36" s="3"/>
      <c r="E36" s="3"/>
      <c r="F36" s="3"/>
      <c r="G36" s="3"/>
      <c r="H36" s="3"/>
      <c r="I36" s="3"/>
      <c r="J36" s="3"/>
      <c r="K36" s="3"/>
      <c r="L36" s="3"/>
      <c r="M36" s="3" t="s">
        <v>17</v>
      </c>
    </row>
    <row r="37" spans="1:13" x14ac:dyDescent="0.25">
      <c r="A37" s="19"/>
      <c r="B37" s="140"/>
      <c r="C37" s="3" t="s">
        <v>16</v>
      </c>
      <c r="D37" s="3"/>
      <c r="E37" s="3"/>
      <c r="F37" s="3"/>
      <c r="G37" s="3"/>
      <c r="H37" s="3"/>
      <c r="I37" s="3"/>
      <c r="J37" s="3"/>
      <c r="K37" s="3"/>
      <c r="L37" s="3">
        <f t="shared" si="3"/>
        <v>0</v>
      </c>
      <c r="M37" s="3" t="s">
        <v>17</v>
      </c>
    </row>
    <row r="38" spans="1:13" x14ac:dyDescent="0.25">
      <c r="A38" s="19"/>
      <c r="B38" s="140"/>
      <c r="C38" s="3" t="s">
        <v>16</v>
      </c>
      <c r="D38" s="3"/>
      <c r="E38" s="3"/>
      <c r="F38" s="3"/>
      <c r="G38" s="3"/>
      <c r="H38" s="3"/>
      <c r="I38" s="3"/>
      <c r="J38" s="3"/>
      <c r="K38" s="3"/>
      <c r="L38" s="3">
        <f t="shared" si="3"/>
        <v>0</v>
      </c>
      <c r="M38" s="3" t="s">
        <v>17</v>
      </c>
    </row>
    <row r="39" spans="1:13" x14ac:dyDescent="0.25">
      <c r="A39" s="19"/>
      <c r="B39" s="140"/>
      <c r="C39" s="3" t="s">
        <v>16</v>
      </c>
      <c r="D39" s="3"/>
      <c r="E39" s="3"/>
      <c r="F39" s="3"/>
      <c r="G39" s="3"/>
      <c r="H39" s="3"/>
      <c r="I39" s="3"/>
      <c r="J39" s="3"/>
      <c r="K39" s="3"/>
      <c r="L39" s="3">
        <f t="shared" si="3"/>
        <v>0</v>
      </c>
      <c r="M39" s="3" t="s">
        <v>17</v>
      </c>
    </row>
    <row r="40" spans="1:13" x14ac:dyDescent="0.25">
      <c r="A40" s="19"/>
      <c r="B40" s="140"/>
      <c r="C40" s="3" t="s">
        <v>16</v>
      </c>
      <c r="D40" s="3"/>
      <c r="E40" s="3"/>
      <c r="F40" s="3"/>
      <c r="G40" s="3"/>
      <c r="H40" s="3"/>
      <c r="I40" s="3"/>
      <c r="J40" s="3"/>
      <c r="K40" s="3"/>
      <c r="L40" s="3">
        <f t="shared" si="3"/>
        <v>0</v>
      </c>
      <c r="M40" s="3" t="s">
        <v>17</v>
      </c>
    </row>
    <row r="41" spans="1:13" x14ac:dyDescent="0.25">
      <c r="A41" s="19"/>
      <c r="B41" s="140"/>
      <c r="C41" s="3" t="s">
        <v>16</v>
      </c>
      <c r="D41" s="3"/>
      <c r="E41" s="3"/>
      <c r="F41" s="3"/>
      <c r="G41" s="3"/>
      <c r="H41" s="3"/>
      <c r="I41" s="3"/>
      <c r="J41" s="3"/>
      <c r="K41" s="3"/>
      <c r="L41" s="3">
        <f>H41-J41</f>
        <v>0</v>
      </c>
      <c r="M41" s="3" t="s">
        <v>17</v>
      </c>
    </row>
    <row r="42" spans="1:13" x14ac:dyDescent="0.25">
      <c r="A42" s="19"/>
      <c r="B42" s="141"/>
      <c r="C42" s="3" t="s">
        <v>16</v>
      </c>
      <c r="D42" s="3"/>
      <c r="E42" s="3"/>
      <c r="F42" s="3"/>
      <c r="G42" s="3"/>
      <c r="H42" s="3"/>
      <c r="I42" s="3"/>
      <c r="J42" s="3"/>
      <c r="K42" s="3"/>
      <c r="L42" s="3">
        <f t="shared" ref="L42" si="4">PRODUCT(H42:K42)</f>
        <v>0</v>
      </c>
      <c r="M42" s="3" t="s">
        <v>17</v>
      </c>
    </row>
    <row r="43" spans="1:13" x14ac:dyDescent="0.25">
      <c r="A43" s="10"/>
      <c r="B43" s="20"/>
      <c r="C43" s="7"/>
      <c r="D43" s="7"/>
      <c r="E43" s="7"/>
      <c r="F43" s="7"/>
      <c r="G43" s="7"/>
      <c r="H43" s="7"/>
      <c r="I43" s="7"/>
      <c r="J43" s="7"/>
      <c r="K43" s="7"/>
      <c r="L43" s="12">
        <f>SUM(L26:L42)</f>
        <v>0</v>
      </c>
      <c r="M43" s="7" t="s">
        <v>17</v>
      </c>
    </row>
    <row r="44" spans="1:13" x14ac:dyDescent="0.25">
      <c r="A44" s="18">
        <v>2</v>
      </c>
      <c r="B44" s="139" t="s">
        <v>31</v>
      </c>
      <c r="C44" s="3" t="s">
        <v>16</v>
      </c>
      <c r="D44" s="3"/>
      <c r="E44" s="3"/>
      <c r="F44" s="3"/>
      <c r="G44" s="3"/>
      <c r="H44" s="3"/>
      <c r="I44" s="3"/>
      <c r="J44" s="3"/>
      <c r="K44" s="3"/>
      <c r="L44" s="3">
        <f>PRODUCT(H44:K44)</f>
        <v>0</v>
      </c>
      <c r="M44" s="3" t="s">
        <v>17</v>
      </c>
    </row>
    <row r="45" spans="1:13" x14ac:dyDescent="0.25">
      <c r="A45" s="19"/>
      <c r="B45" s="140"/>
      <c r="C45" s="3" t="s">
        <v>16</v>
      </c>
      <c r="D45" s="3"/>
      <c r="E45" s="3"/>
      <c r="F45" s="3"/>
      <c r="G45" s="3"/>
      <c r="H45" s="3"/>
      <c r="I45" s="3"/>
      <c r="J45" s="3"/>
      <c r="K45" s="3"/>
      <c r="L45" s="3">
        <f t="shared" ref="L45:L52" si="5">PRODUCT(H45:K45)</f>
        <v>0</v>
      </c>
      <c r="M45" s="3" t="s">
        <v>17</v>
      </c>
    </row>
    <row r="46" spans="1:13" x14ac:dyDescent="0.25">
      <c r="A46" s="19"/>
      <c r="B46" s="140"/>
      <c r="C46" s="3" t="s">
        <v>16</v>
      </c>
      <c r="D46" s="3"/>
      <c r="E46" s="3"/>
      <c r="F46" s="3"/>
      <c r="G46" s="3"/>
      <c r="H46" s="3"/>
      <c r="I46" s="3"/>
      <c r="J46" s="3"/>
      <c r="K46" s="3"/>
      <c r="L46" s="3">
        <f t="shared" si="5"/>
        <v>0</v>
      </c>
      <c r="M46" s="3" t="s">
        <v>17</v>
      </c>
    </row>
    <row r="47" spans="1:13" x14ac:dyDescent="0.25">
      <c r="A47" s="19"/>
      <c r="B47" s="140"/>
      <c r="C47" s="3" t="s">
        <v>16</v>
      </c>
      <c r="D47" s="3"/>
      <c r="E47" s="3"/>
      <c r="F47" s="3"/>
      <c r="G47" s="3"/>
      <c r="H47" s="3"/>
      <c r="I47" s="3"/>
      <c r="J47" s="3"/>
      <c r="K47" s="3"/>
      <c r="L47" s="3">
        <f t="shared" si="5"/>
        <v>0</v>
      </c>
      <c r="M47" s="3" t="s">
        <v>17</v>
      </c>
    </row>
    <row r="48" spans="1:13" x14ac:dyDescent="0.25">
      <c r="A48" s="19"/>
      <c r="B48" s="140"/>
      <c r="C48" s="3" t="s">
        <v>16</v>
      </c>
      <c r="D48" s="3"/>
      <c r="E48" s="3"/>
      <c r="F48" s="3"/>
      <c r="G48" s="3"/>
      <c r="H48" s="3"/>
      <c r="I48" s="3"/>
      <c r="J48" s="3"/>
      <c r="K48" s="3"/>
      <c r="L48" s="3">
        <f t="shared" si="5"/>
        <v>0</v>
      </c>
      <c r="M48" s="3" t="s">
        <v>17</v>
      </c>
    </row>
    <row r="49" spans="1:13" x14ac:dyDescent="0.25">
      <c r="A49" s="19"/>
      <c r="B49" s="140"/>
      <c r="C49" s="3" t="s">
        <v>16</v>
      </c>
      <c r="D49" s="3"/>
      <c r="E49" s="3"/>
      <c r="F49" s="3"/>
      <c r="G49" s="3"/>
      <c r="H49" s="3"/>
      <c r="I49" s="3"/>
      <c r="J49" s="3"/>
      <c r="K49" s="3"/>
      <c r="L49" s="3">
        <f t="shared" si="5"/>
        <v>0</v>
      </c>
      <c r="M49" s="3" t="s">
        <v>17</v>
      </c>
    </row>
    <row r="50" spans="1:13" x14ac:dyDescent="0.25">
      <c r="A50" s="19"/>
      <c r="B50" s="140"/>
      <c r="C50" s="3" t="s">
        <v>16</v>
      </c>
      <c r="D50" s="3"/>
      <c r="E50" s="3"/>
      <c r="F50" s="3"/>
      <c r="G50" s="3"/>
      <c r="H50" s="3"/>
      <c r="I50" s="3"/>
      <c r="J50" s="3"/>
      <c r="K50" s="3"/>
      <c r="L50" s="3">
        <f t="shared" si="5"/>
        <v>0</v>
      </c>
      <c r="M50" s="3" t="s">
        <v>17</v>
      </c>
    </row>
    <row r="51" spans="1:13" x14ac:dyDescent="0.25">
      <c r="A51" s="19"/>
      <c r="B51" s="140"/>
      <c r="C51" s="3" t="s">
        <v>16</v>
      </c>
      <c r="D51" s="3"/>
      <c r="E51" s="3"/>
      <c r="F51" s="3"/>
      <c r="G51" s="3"/>
      <c r="H51" s="3"/>
      <c r="I51" s="3"/>
      <c r="J51" s="3"/>
      <c r="K51" s="3"/>
      <c r="L51" s="3">
        <f t="shared" si="5"/>
        <v>0</v>
      </c>
      <c r="M51" s="3" t="s">
        <v>17</v>
      </c>
    </row>
    <row r="52" spans="1:13" x14ac:dyDescent="0.25">
      <c r="A52" s="19"/>
      <c r="B52" s="141"/>
      <c r="C52" s="3" t="s">
        <v>16</v>
      </c>
      <c r="D52" s="3"/>
      <c r="E52" s="3"/>
      <c r="F52" s="3"/>
      <c r="G52" s="3"/>
      <c r="H52" s="3"/>
      <c r="I52" s="3"/>
      <c r="J52" s="3"/>
      <c r="K52" s="3"/>
      <c r="L52" s="3">
        <f t="shared" si="5"/>
        <v>0</v>
      </c>
      <c r="M52" s="3" t="s">
        <v>17</v>
      </c>
    </row>
    <row r="53" spans="1:13" x14ac:dyDescent="0.25">
      <c r="A53" s="10"/>
      <c r="B53" s="20"/>
      <c r="C53" s="7"/>
      <c r="D53" s="7"/>
      <c r="E53" s="7"/>
      <c r="F53" s="7"/>
      <c r="G53" s="7"/>
      <c r="H53" s="7"/>
      <c r="I53" s="7"/>
      <c r="J53" s="7"/>
      <c r="K53" s="7"/>
      <c r="L53" s="12">
        <f>SUM(L44:L52)</f>
        <v>0</v>
      </c>
      <c r="M53" s="7" t="s">
        <v>17</v>
      </c>
    </row>
    <row r="54" spans="1:13" x14ac:dyDescent="0.25">
      <c r="A54" s="21"/>
      <c r="B54" s="139" t="s">
        <v>32</v>
      </c>
      <c r="C54" s="3" t="s">
        <v>16</v>
      </c>
      <c r="D54" s="22" t="s">
        <v>33</v>
      </c>
      <c r="E54" s="3" t="s">
        <v>34</v>
      </c>
      <c r="F54" s="3">
        <v>91.616</v>
      </c>
      <c r="G54" s="3">
        <f>F54+J54</f>
        <v>92.516000000000005</v>
      </c>
      <c r="H54" s="3">
        <v>4.5</v>
      </c>
      <c r="I54" s="3">
        <v>4.5</v>
      </c>
      <c r="J54" s="3">
        <v>0.9</v>
      </c>
      <c r="K54" s="3">
        <v>2</v>
      </c>
      <c r="L54" s="3">
        <f>PRODUCT(H54:K54)</f>
        <v>36.450000000000003</v>
      </c>
      <c r="M54" s="4" t="s">
        <v>17</v>
      </c>
    </row>
    <row r="55" spans="1:13" x14ac:dyDescent="0.25">
      <c r="A55" s="21"/>
      <c r="B55" s="140"/>
      <c r="C55" s="3" t="s">
        <v>16</v>
      </c>
      <c r="D55" s="22" t="s">
        <v>33</v>
      </c>
      <c r="E55" s="3" t="s">
        <v>35</v>
      </c>
      <c r="F55" s="3">
        <v>91.584000000000003</v>
      </c>
      <c r="G55" s="3">
        <f t="shared" ref="G55:G62" si="6">F55+J55</f>
        <v>92.484000000000009</v>
      </c>
      <c r="H55" s="3">
        <v>4.5</v>
      </c>
      <c r="I55" s="3">
        <v>4.5</v>
      </c>
      <c r="J55" s="3">
        <v>0.9</v>
      </c>
      <c r="K55" s="3">
        <v>2</v>
      </c>
      <c r="L55" s="3">
        <f t="shared" ref="L55:L81" si="7">PRODUCT(H55:K55)</f>
        <v>36.450000000000003</v>
      </c>
      <c r="M55" s="4" t="s">
        <v>17</v>
      </c>
    </row>
    <row r="56" spans="1:13" x14ac:dyDescent="0.25">
      <c r="A56" s="21"/>
      <c r="B56" s="140"/>
      <c r="C56" s="3" t="s">
        <v>16</v>
      </c>
      <c r="D56" s="22" t="s">
        <v>33</v>
      </c>
      <c r="E56" s="3" t="s">
        <v>36</v>
      </c>
      <c r="F56" s="3">
        <v>91.584000000000003</v>
      </c>
      <c r="G56" s="3">
        <f t="shared" si="6"/>
        <v>92.183999999999997</v>
      </c>
      <c r="H56" s="3">
        <v>2.75</v>
      </c>
      <c r="I56" s="3">
        <v>2.75</v>
      </c>
      <c r="J56" s="3">
        <v>0.6</v>
      </c>
      <c r="K56" s="3">
        <v>7</v>
      </c>
      <c r="L56" s="3">
        <f t="shared" si="7"/>
        <v>31.762499999999996</v>
      </c>
      <c r="M56" s="4" t="s">
        <v>17</v>
      </c>
    </row>
    <row r="57" spans="1:13" x14ac:dyDescent="0.25">
      <c r="A57" s="21"/>
      <c r="B57" s="140"/>
      <c r="C57" s="3" t="s">
        <v>16</v>
      </c>
      <c r="D57" s="22" t="s">
        <v>33</v>
      </c>
      <c r="E57" s="3" t="s">
        <v>37</v>
      </c>
      <c r="F57" s="3">
        <v>91.584000000000003</v>
      </c>
      <c r="G57" s="3">
        <f t="shared" si="6"/>
        <v>92.183999999999997</v>
      </c>
      <c r="H57" s="3">
        <v>2.75</v>
      </c>
      <c r="I57" s="3">
        <v>2.75</v>
      </c>
      <c r="J57" s="3">
        <v>0.6</v>
      </c>
      <c r="K57" s="3">
        <v>4</v>
      </c>
      <c r="L57" s="3">
        <f t="shared" si="7"/>
        <v>18.149999999999999</v>
      </c>
      <c r="M57" s="4" t="s">
        <v>17</v>
      </c>
    </row>
    <row r="58" spans="1:13" x14ac:dyDescent="0.25">
      <c r="A58" s="21"/>
      <c r="B58" s="140"/>
      <c r="C58" s="3" t="s">
        <v>16</v>
      </c>
      <c r="D58" s="22" t="s">
        <v>33</v>
      </c>
      <c r="E58" s="3" t="s">
        <v>38</v>
      </c>
      <c r="F58" s="3">
        <v>91.584000000000003</v>
      </c>
      <c r="G58" s="3">
        <f t="shared" si="6"/>
        <v>92.334000000000003</v>
      </c>
      <c r="H58" s="3">
        <v>3.25</v>
      </c>
      <c r="I58" s="3">
        <v>3.25</v>
      </c>
      <c r="J58" s="3">
        <v>0.75</v>
      </c>
      <c r="K58" s="3">
        <v>1</v>
      </c>
      <c r="L58" s="3">
        <f t="shared" si="7"/>
        <v>7.921875</v>
      </c>
      <c r="M58" s="4" t="s">
        <v>17</v>
      </c>
    </row>
    <row r="59" spans="1:13" x14ac:dyDescent="0.25">
      <c r="A59" s="142">
        <v>3</v>
      </c>
      <c r="B59" s="140"/>
      <c r="C59" s="3" t="s">
        <v>16</v>
      </c>
      <c r="D59" s="22" t="s">
        <v>33</v>
      </c>
      <c r="E59" s="3" t="s">
        <v>39</v>
      </c>
      <c r="F59" s="3">
        <v>91.584000000000003</v>
      </c>
      <c r="G59" s="3">
        <f t="shared" si="6"/>
        <v>92.284000000000006</v>
      </c>
      <c r="H59" s="3">
        <v>3.5</v>
      </c>
      <c r="I59" s="3">
        <v>3.5</v>
      </c>
      <c r="J59" s="3">
        <v>0.7</v>
      </c>
      <c r="K59" s="3">
        <v>4</v>
      </c>
      <c r="L59" s="3">
        <f t="shared" si="7"/>
        <v>34.299999999999997</v>
      </c>
      <c r="M59" s="4" t="s">
        <v>17</v>
      </c>
    </row>
    <row r="60" spans="1:13" x14ac:dyDescent="0.25">
      <c r="A60" s="143"/>
      <c r="B60" s="140"/>
      <c r="C60" s="3" t="s">
        <v>16</v>
      </c>
      <c r="D60" s="23" t="s">
        <v>40</v>
      </c>
      <c r="E60" s="3"/>
      <c r="F60" s="3">
        <v>91.584000000000003</v>
      </c>
      <c r="G60" s="3">
        <f t="shared" si="6"/>
        <v>92.084000000000003</v>
      </c>
      <c r="H60" s="3">
        <v>2.5</v>
      </c>
      <c r="I60" s="3">
        <v>2.5</v>
      </c>
      <c r="J60" s="3">
        <v>0.5</v>
      </c>
      <c r="K60" s="3">
        <v>6</v>
      </c>
      <c r="L60" s="3">
        <f t="shared" si="7"/>
        <v>18.75</v>
      </c>
      <c r="M60" s="4" t="s">
        <v>17</v>
      </c>
    </row>
    <row r="61" spans="1:13" x14ac:dyDescent="0.25">
      <c r="A61" s="143"/>
      <c r="B61" s="140"/>
      <c r="C61" s="3" t="s">
        <v>16</v>
      </c>
      <c r="D61" s="23" t="s">
        <v>41</v>
      </c>
      <c r="E61" s="3"/>
      <c r="F61" s="3">
        <v>91.584000000000003</v>
      </c>
      <c r="G61" s="3">
        <f t="shared" si="6"/>
        <v>92.034000000000006</v>
      </c>
      <c r="H61" s="3">
        <v>1.5</v>
      </c>
      <c r="I61" s="3">
        <v>1.5</v>
      </c>
      <c r="J61" s="3">
        <v>0.45</v>
      </c>
      <c r="K61" s="3">
        <v>6</v>
      </c>
      <c r="L61" s="3">
        <f t="shared" si="7"/>
        <v>6.0749999999999993</v>
      </c>
      <c r="M61" s="4" t="s">
        <v>17</v>
      </c>
    </row>
    <row r="62" spans="1:13" x14ac:dyDescent="0.25">
      <c r="A62" s="143"/>
      <c r="B62" s="140"/>
      <c r="C62" s="3" t="s">
        <v>16</v>
      </c>
      <c r="D62" s="22" t="s">
        <v>33</v>
      </c>
      <c r="E62" s="3" t="s">
        <v>42</v>
      </c>
      <c r="F62" s="3">
        <v>91.584000000000003</v>
      </c>
      <c r="G62" s="3">
        <f t="shared" si="6"/>
        <v>91.884</v>
      </c>
      <c r="H62" s="3">
        <v>1</v>
      </c>
      <c r="I62" s="3">
        <v>1</v>
      </c>
      <c r="J62" s="3">
        <v>0.3</v>
      </c>
      <c r="K62" s="3">
        <v>8</v>
      </c>
      <c r="L62" s="3">
        <f t="shared" si="7"/>
        <v>2.4</v>
      </c>
      <c r="M62" s="4" t="s">
        <v>17</v>
      </c>
    </row>
    <row r="63" spans="1:13" x14ac:dyDescent="0.25">
      <c r="A63" s="143"/>
      <c r="B63" s="140"/>
      <c r="C63" s="3" t="s">
        <v>16</v>
      </c>
      <c r="D63" s="3" t="s">
        <v>43</v>
      </c>
      <c r="E63" s="3"/>
      <c r="F63" s="3">
        <v>92.516000000000005</v>
      </c>
      <c r="G63" s="3">
        <f>94.584+0.45</f>
        <v>95.034000000000006</v>
      </c>
      <c r="H63" s="3">
        <v>1.1499999999999999</v>
      </c>
      <c r="I63" s="3">
        <v>1.5249999999999999</v>
      </c>
      <c r="J63" s="3">
        <f>G63-F63</f>
        <v>2.5180000000000007</v>
      </c>
      <c r="K63" s="3">
        <v>2</v>
      </c>
      <c r="L63" s="3">
        <f t="shared" si="7"/>
        <v>8.8318850000000015</v>
      </c>
      <c r="M63" s="4" t="s">
        <v>17</v>
      </c>
    </row>
    <row r="64" spans="1:13" x14ac:dyDescent="0.25">
      <c r="A64" s="143"/>
      <c r="B64" s="140"/>
      <c r="C64" s="3" t="s">
        <v>16</v>
      </c>
      <c r="D64" s="3" t="s">
        <v>43</v>
      </c>
      <c r="E64" s="3"/>
      <c r="F64" s="3">
        <v>92.484000000000009</v>
      </c>
      <c r="G64" s="3">
        <f t="shared" ref="G64:G71" si="8">94.584+0.45</f>
        <v>95.034000000000006</v>
      </c>
      <c r="H64" s="3">
        <v>0.95</v>
      </c>
      <c r="I64" s="3">
        <v>1.2</v>
      </c>
      <c r="J64" s="3">
        <f t="shared" ref="J64:J71" si="9">G64-F64</f>
        <v>2.5499999999999972</v>
      </c>
      <c r="K64" s="3">
        <v>2</v>
      </c>
      <c r="L64" s="3">
        <f t="shared" si="7"/>
        <v>5.813999999999993</v>
      </c>
      <c r="M64" s="4" t="s">
        <v>17</v>
      </c>
    </row>
    <row r="65" spans="1:13" x14ac:dyDescent="0.25">
      <c r="A65" s="143"/>
      <c r="B65" s="140"/>
      <c r="C65" s="3" t="s">
        <v>16</v>
      </c>
      <c r="D65" s="3" t="s">
        <v>43</v>
      </c>
      <c r="E65" s="3"/>
      <c r="F65" s="3">
        <v>92.183999999999997</v>
      </c>
      <c r="G65" s="3">
        <f t="shared" si="8"/>
        <v>95.034000000000006</v>
      </c>
      <c r="H65" s="3">
        <v>0.75</v>
      </c>
      <c r="I65" s="3">
        <v>0.9</v>
      </c>
      <c r="J65" s="3">
        <f t="shared" si="9"/>
        <v>2.8500000000000085</v>
      </c>
      <c r="K65" s="3">
        <v>7</v>
      </c>
      <c r="L65" s="3">
        <f t="shared" si="7"/>
        <v>13.466250000000041</v>
      </c>
      <c r="M65" s="4" t="s">
        <v>17</v>
      </c>
    </row>
    <row r="66" spans="1:13" x14ac:dyDescent="0.25">
      <c r="A66" s="143"/>
      <c r="B66" s="140"/>
      <c r="C66" s="3" t="s">
        <v>16</v>
      </c>
      <c r="D66" s="3" t="s">
        <v>43</v>
      </c>
      <c r="E66" s="3"/>
      <c r="F66" s="3">
        <v>92.183999999999997</v>
      </c>
      <c r="G66" s="3">
        <f t="shared" si="8"/>
        <v>95.034000000000006</v>
      </c>
      <c r="H66" s="3">
        <v>0.75</v>
      </c>
      <c r="I66" s="3">
        <v>0.9</v>
      </c>
      <c r="J66" s="3">
        <f t="shared" si="9"/>
        <v>2.8500000000000085</v>
      </c>
      <c r="K66" s="3">
        <v>4</v>
      </c>
      <c r="L66" s="3">
        <f t="shared" si="7"/>
        <v>7.6950000000000234</v>
      </c>
      <c r="M66" s="4" t="s">
        <v>17</v>
      </c>
    </row>
    <row r="67" spans="1:13" x14ac:dyDescent="0.25">
      <c r="A67" s="143"/>
      <c r="B67" s="140"/>
      <c r="C67" s="3" t="s">
        <v>16</v>
      </c>
      <c r="D67" s="3" t="s">
        <v>43</v>
      </c>
      <c r="E67" s="3"/>
      <c r="F67" s="3">
        <v>92.334000000000003</v>
      </c>
      <c r="G67" s="3">
        <f t="shared" si="8"/>
        <v>95.034000000000006</v>
      </c>
      <c r="H67" s="3">
        <v>0.9</v>
      </c>
      <c r="I67" s="3">
        <v>1.2</v>
      </c>
      <c r="J67" s="3">
        <f t="shared" si="9"/>
        <v>2.7000000000000028</v>
      </c>
      <c r="K67" s="3">
        <v>1</v>
      </c>
      <c r="L67" s="3">
        <f t="shared" si="7"/>
        <v>2.9160000000000035</v>
      </c>
      <c r="M67" s="4" t="s">
        <v>17</v>
      </c>
    </row>
    <row r="68" spans="1:13" x14ac:dyDescent="0.25">
      <c r="A68" s="143"/>
      <c r="B68" s="140"/>
      <c r="C68" s="3" t="s">
        <v>16</v>
      </c>
      <c r="D68" s="3" t="s">
        <v>43</v>
      </c>
      <c r="E68" s="3"/>
      <c r="F68" s="3">
        <v>92.284000000000006</v>
      </c>
      <c r="G68" s="3">
        <f t="shared" si="8"/>
        <v>95.034000000000006</v>
      </c>
      <c r="H68" s="3">
        <v>0.9</v>
      </c>
      <c r="I68" s="3">
        <v>1.42</v>
      </c>
      <c r="J68" s="3">
        <f t="shared" si="9"/>
        <v>2.75</v>
      </c>
      <c r="K68" s="3">
        <v>4</v>
      </c>
      <c r="L68" s="3">
        <f t="shared" si="7"/>
        <v>14.058</v>
      </c>
      <c r="M68" s="4" t="s">
        <v>17</v>
      </c>
    </row>
    <row r="69" spans="1:13" x14ac:dyDescent="0.25">
      <c r="A69" s="143"/>
      <c r="B69" s="140"/>
      <c r="C69" s="3" t="s">
        <v>16</v>
      </c>
      <c r="D69" s="3" t="s">
        <v>43</v>
      </c>
      <c r="E69" s="3"/>
      <c r="F69" s="3">
        <v>92.084000000000003</v>
      </c>
      <c r="G69" s="3">
        <f t="shared" si="8"/>
        <v>95.034000000000006</v>
      </c>
      <c r="H69" s="3">
        <v>0.8</v>
      </c>
      <c r="I69" s="3">
        <v>1.25</v>
      </c>
      <c r="J69" s="3">
        <f t="shared" si="9"/>
        <v>2.9500000000000028</v>
      </c>
      <c r="K69" s="3">
        <v>6</v>
      </c>
      <c r="L69" s="3">
        <f t="shared" si="7"/>
        <v>17.700000000000017</v>
      </c>
      <c r="M69" s="4" t="s">
        <v>17</v>
      </c>
    </row>
    <row r="70" spans="1:13" x14ac:dyDescent="0.25">
      <c r="A70" s="143"/>
      <c r="B70" s="140"/>
      <c r="C70" s="3" t="s">
        <v>16</v>
      </c>
      <c r="D70" s="3" t="s">
        <v>43</v>
      </c>
      <c r="E70" s="3"/>
      <c r="F70" s="3">
        <v>92.034000000000006</v>
      </c>
      <c r="G70" s="3">
        <f t="shared" si="8"/>
        <v>95.034000000000006</v>
      </c>
      <c r="H70" s="3">
        <v>0.65</v>
      </c>
      <c r="I70" s="3">
        <v>0.8</v>
      </c>
      <c r="J70" s="3">
        <f t="shared" si="9"/>
        <v>3</v>
      </c>
      <c r="K70" s="3">
        <v>6</v>
      </c>
      <c r="L70" s="3">
        <f t="shared" si="7"/>
        <v>9.36</v>
      </c>
      <c r="M70" s="4" t="s">
        <v>17</v>
      </c>
    </row>
    <row r="71" spans="1:13" x14ac:dyDescent="0.25">
      <c r="A71" s="143"/>
      <c r="B71" s="140"/>
      <c r="C71" s="3" t="s">
        <v>16</v>
      </c>
      <c r="D71" s="3" t="s">
        <v>43</v>
      </c>
      <c r="E71" s="3"/>
      <c r="F71" s="3">
        <v>91.884</v>
      </c>
      <c r="G71" s="3">
        <f t="shared" si="8"/>
        <v>95.034000000000006</v>
      </c>
      <c r="H71" s="3">
        <v>0.3</v>
      </c>
      <c r="I71" s="3">
        <v>0.3</v>
      </c>
      <c r="J71" s="3">
        <f t="shared" si="9"/>
        <v>3.1500000000000057</v>
      </c>
      <c r="K71" s="3">
        <v>8</v>
      </c>
      <c r="L71" s="3">
        <f t="shared" si="7"/>
        <v>2.2680000000000038</v>
      </c>
      <c r="M71" s="4" t="s">
        <v>17</v>
      </c>
    </row>
    <row r="72" spans="1:13" x14ac:dyDescent="0.25">
      <c r="A72" s="143"/>
      <c r="B72" s="140"/>
      <c r="C72" s="3" t="s">
        <v>16</v>
      </c>
      <c r="D72" s="3" t="s">
        <v>44</v>
      </c>
      <c r="E72" s="3" t="s">
        <v>45</v>
      </c>
      <c r="F72" s="3">
        <f>G72-J72</f>
        <v>94.13</v>
      </c>
      <c r="G72" s="3">
        <v>94.58</v>
      </c>
      <c r="H72" s="3">
        <f>((4.5*4)+13.625+15)-(0.7*7)-(0.3*4)</f>
        <v>40.524999999999999</v>
      </c>
      <c r="I72" s="3">
        <v>0.3</v>
      </c>
      <c r="J72" s="3">
        <v>0.45</v>
      </c>
      <c r="K72" s="3">
        <v>2</v>
      </c>
      <c r="L72" s="3">
        <f t="shared" si="7"/>
        <v>10.941749999999999</v>
      </c>
      <c r="M72" s="4" t="s">
        <v>17</v>
      </c>
    </row>
    <row r="73" spans="1:13" x14ac:dyDescent="0.25">
      <c r="A73" s="143"/>
      <c r="B73" s="140"/>
      <c r="C73" s="3" t="s">
        <v>16</v>
      </c>
      <c r="D73" s="3" t="s">
        <v>44</v>
      </c>
      <c r="E73" s="3" t="s">
        <v>46</v>
      </c>
      <c r="F73" s="3">
        <f t="shared" ref="F73:F78" si="10">G73-J73</f>
        <v>94.13</v>
      </c>
      <c r="G73" s="3">
        <v>94.58</v>
      </c>
      <c r="H73" s="3">
        <f>25.5-(0.8*5)</f>
        <v>21.5</v>
      </c>
      <c r="I73" s="3">
        <v>0.3</v>
      </c>
      <c r="J73" s="3">
        <v>0.45</v>
      </c>
      <c r="K73" s="3">
        <v>5</v>
      </c>
      <c r="L73" s="3">
        <f t="shared" si="7"/>
        <v>14.512500000000001</v>
      </c>
      <c r="M73" s="4" t="s">
        <v>17</v>
      </c>
    </row>
    <row r="74" spans="1:13" x14ac:dyDescent="0.25">
      <c r="A74" s="143"/>
      <c r="B74" s="140"/>
      <c r="C74" s="3" t="s">
        <v>16</v>
      </c>
      <c r="D74" s="3" t="s">
        <v>44</v>
      </c>
      <c r="E74" s="3" t="s">
        <v>47</v>
      </c>
      <c r="F74" s="3">
        <f t="shared" si="10"/>
        <v>94.13</v>
      </c>
      <c r="G74" s="3">
        <v>94.58</v>
      </c>
      <c r="H74" s="3">
        <f>(4.5*4)-(0.9*3)</f>
        <v>15.3</v>
      </c>
      <c r="I74" s="3">
        <v>0.3</v>
      </c>
      <c r="J74" s="3">
        <v>0.45</v>
      </c>
      <c r="K74" s="3">
        <v>3</v>
      </c>
      <c r="L74" s="3">
        <f t="shared" si="7"/>
        <v>6.1965000000000003</v>
      </c>
      <c r="M74" s="4" t="s">
        <v>17</v>
      </c>
    </row>
    <row r="75" spans="1:13" x14ac:dyDescent="0.25">
      <c r="A75" s="143"/>
      <c r="B75" s="140"/>
      <c r="C75" s="3" t="s">
        <v>16</v>
      </c>
      <c r="D75" s="3" t="s">
        <v>44</v>
      </c>
      <c r="E75" s="3" t="s">
        <v>48</v>
      </c>
      <c r="F75" s="3">
        <f t="shared" si="10"/>
        <v>95.13</v>
      </c>
      <c r="G75" s="3">
        <v>95.58</v>
      </c>
      <c r="H75" s="3">
        <f>9-0.8-0.8</f>
        <v>7.3999999999999995</v>
      </c>
      <c r="I75" s="3">
        <v>0.3</v>
      </c>
      <c r="J75" s="3">
        <v>0.45</v>
      </c>
      <c r="K75" s="3">
        <v>1</v>
      </c>
      <c r="L75" s="3">
        <f t="shared" si="7"/>
        <v>0.99899999999999989</v>
      </c>
      <c r="M75" s="4" t="s">
        <v>17</v>
      </c>
    </row>
    <row r="76" spans="1:13" x14ac:dyDescent="0.25">
      <c r="A76" s="19"/>
      <c r="B76" s="140"/>
      <c r="C76" s="3" t="s">
        <v>16</v>
      </c>
      <c r="D76" s="3" t="s">
        <v>44</v>
      </c>
      <c r="E76" s="3" t="s">
        <v>49</v>
      </c>
      <c r="F76" s="3">
        <f t="shared" si="10"/>
        <v>96.13</v>
      </c>
      <c r="G76" s="3">
        <v>96.58</v>
      </c>
      <c r="H76" s="3">
        <f>4.5-0.8</f>
        <v>3.7</v>
      </c>
      <c r="I76" s="3">
        <v>0.3</v>
      </c>
      <c r="J76" s="3">
        <v>0.45</v>
      </c>
      <c r="K76" s="3">
        <v>1</v>
      </c>
      <c r="L76" s="3">
        <f t="shared" si="7"/>
        <v>0.49950000000000006</v>
      </c>
      <c r="M76" s="4" t="s">
        <v>17</v>
      </c>
    </row>
    <row r="77" spans="1:13" x14ac:dyDescent="0.25">
      <c r="A77" s="19"/>
      <c r="B77" s="140"/>
      <c r="C77" s="3" t="s">
        <v>16</v>
      </c>
      <c r="D77" s="3" t="s">
        <v>44</v>
      </c>
      <c r="E77" s="3" t="s">
        <v>50</v>
      </c>
      <c r="F77" s="3">
        <f t="shared" si="10"/>
        <v>97.13</v>
      </c>
      <c r="G77" s="3">
        <v>97.58</v>
      </c>
      <c r="H77" s="3">
        <f>5.5-0.8</f>
        <v>4.7</v>
      </c>
      <c r="I77" s="3">
        <v>0.3</v>
      </c>
      <c r="J77" s="3">
        <v>0.45</v>
      </c>
      <c r="K77" s="3">
        <v>1</v>
      </c>
      <c r="L77" s="3">
        <f t="shared" si="7"/>
        <v>0.63449999999999995</v>
      </c>
      <c r="M77" s="4" t="s">
        <v>17</v>
      </c>
    </row>
    <row r="78" spans="1:13" x14ac:dyDescent="0.25">
      <c r="A78" s="19"/>
      <c r="B78" s="24"/>
      <c r="C78" s="3" t="s">
        <v>16</v>
      </c>
      <c r="D78" s="3" t="s">
        <v>44</v>
      </c>
      <c r="E78" s="3" t="s">
        <v>51</v>
      </c>
      <c r="F78" s="3">
        <f t="shared" si="10"/>
        <v>98.13</v>
      </c>
      <c r="G78" s="3">
        <v>98.58</v>
      </c>
      <c r="H78" s="3">
        <f>4.5-0.8</f>
        <v>3.7</v>
      </c>
      <c r="I78" s="3">
        <v>0.3</v>
      </c>
      <c r="J78" s="3">
        <v>0.45</v>
      </c>
      <c r="K78" s="3">
        <v>1</v>
      </c>
      <c r="L78" s="3">
        <f t="shared" si="7"/>
        <v>0.49950000000000006</v>
      </c>
      <c r="M78" s="4" t="s">
        <v>17</v>
      </c>
    </row>
    <row r="79" spans="1:13" x14ac:dyDescent="0.25">
      <c r="A79" s="19"/>
      <c r="B79" s="24"/>
      <c r="C79" s="3" t="s">
        <v>16</v>
      </c>
      <c r="D79" s="3" t="s">
        <v>52</v>
      </c>
      <c r="E79" s="3" t="s">
        <v>53</v>
      </c>
      <c r="F79" s="3">
        <v>91.584000000000003</v>
      </c>
      <c r="G79" s="3">
        <f>F79+J79</f>
        <v>91.884</v>
      </c>
      <c r="H79" s="3">
        <v>3.1419999999999999</v>
      </c>
      <c r="I79" s="3">
        <f>(4.55)^2</f>
        <v>20.702499999999997</v>
      </c>
      <c r="J79" s="3">
        <v>0.3</v>
      </c>
      <c r="K79" s="3">
        <v>1</v>
      </c>
      <c r="L79" s="3">
        <f t="shared" si="7"/>
        <v>19.514176499999998</v>
      </c>
      <c r="M79" s="4" t="s">
        <v>17</v>
      </c>
    </row>
    <row r="80" spans="1:13" x14ac:dyDescent="0.25">
      <c r="A80" s="19"/>
      <c r="B80" s="24"/>
      <c r="C80" s="3" t="s">
        <v>16</v>
      </c>
      <c r="D80" s="3" t="s">
        <v>52</v>
      </c>
      <c r="E80" s="3" t="s">
        <v>54</v>
      </c>
      <c r="F80" s="3">
        <v>91.884</v>
      </c>
      <c r="G80" s="3">
        <f>94.5+0.3</f>
        <v>94.8</v>
      </c>
      <c r="H80" s="3">
        <v>3.1419999999999999</v>
      </c>
      <c r="I80" s="3">
        <f>(7.7/2)^2</f>
        <v>14.822500000000002</v>
      </c>
      <c r="J80" s="3">
        <f>G80-F80</f>
        <v>2.9159999999999968</v>
      </c>
      <c r="K80" s="3">
        <v>1</v>
      </c>
      <c r="L80" s="3">
        <f t="shared" si="7"/>
        <v>135.80481221999986</v>
      </c>
      <c r="M80" s="4" t="s">
        <v>17</v>
      </c>
    </row>
    <row r="81" spans="1:13" x14ac:dyDescent="0.25">
      <c r="A81" s="19"/>
      <c r="B81" s="24"/>
      <c r="C81" s="3" t="s">
        <v>16</v>
      </c>
      <c r="D81" s="3" t="s">
        <v>52</v>
      </c>
      <c r="E81" s="3" t="s">
        <v>54</v>
      </c>
      <c r="F81" s="3">
        <v>91.884</v>
      </c>
      <c r="G81" s="3">
        <f>94.5+0.3</f>
        <v>94.8</v>
      </c>
      <c r="H81" s="3">
        <v>3.1419999999999999</v>
      </c>
      <c r="I81" s="3">
        <f>(6.5/2)^2</f>
        <v>10.5625</v>
      </c>
      <c r="J81" s="3">
        <f>G81-F81</f>
        <v>2.9159999999999968</v>
      </c>
      <c r="K81" s="3">
        <v>1</v>
      </c>
      <c r="L81" s="3">
        <f t="shared" si="7"/>
        <v>96.77438549999988</v>
      </c>
      <c r="M81" s="4" t="s">
        <v>17</v>
      </c>
    </row>
    <row r="82" spans="1:13" x14ac:dyDescent="0.25">
      <c r="A82" s="19"/>
      <c r="B82" s="24"/>
      <c r="C82" s="3" t="s">
        <v>16</v>
      </c>
      <c r="D82" s="3" t="s">
        <v>52</v>
      </c>
      <c r="K82" s="3"/>
      <c r="L82" s="25">
        <f>L80-L81</f>
        <v>39.03042671999998</v>
      </c>
      <c r="M82" s="4" t="s">
        <v>17</v>
      </c>
    </row>
    <row r="83" spans="1:13" x14ac:dyDescent="0.25">
      <c r="A83" s="19"/>
      <c r="B83" s="24"/>
      <c r="C83" s="3" t="s">
        <v>16</v>
      </c>
      <c r="D83" s="3" t="s">
        <v>52</v>
      </c>
      <c r="E83" s="3" t="s">
        <v>55</v>
      </c>
      <c r="F83" s="3">
        <v>91.884</v>
      </c>
      <c r="G83" s="3">
        <v>94.8</v>
      </c>
      <c r="H83" s="3">
        <v>6.5</v>
      </c>
      <c r="I83" s="3">
        <v>0.6</v>
      </c>
      <c r="J83" s="3">
        <f>G83-F83</f>
        <v>2.9159999999999968</v>
      </c>
      <c r="K83" s="3">
        <v>2</v>
      </c>
      <c r="L83" s="4">
        <f>PRODUCT(H83:K83)</f>
        <v>22.744799999999973</v>
      </c>
      <c r="M83" s="4" t="s">
        <v>17</v>
      </c>
    </row>
    <row r="84" spans="1:13" x14ac:dyDescent="0.25">
      <c r="A84" s="19"/>
      <c r="B84" s="24"/>
      <c r="C84" s="3" t="s">
        <v>16</v>
      </c>
      <c r="D84" s="3" t="s">
        <v>52</v>
      </c>
      <c r="E84" s="3" t="s">
        <v>56</v>
      </c>
      <c r="F84" s="3">
        <v>94.5</v>
      </c>
      <c r="G84" s="3">
        <f>F84+J84</f>
        <v>95.5</v>
      </c>
      <c r="H84" s="3">
        <v>1.212</v>
      </c>
      <c r="I84" s="3">
        <v>0.3</v>
      </c>
      <c r="J84" s="3">
        <v>1</v>
      </c>
      <c r="K84" s="3">
        <v>2</v>
      </c>
      <c r="L84" s="4">
        <f t="shared" ref="L84:L88" si="11">PRODUCT(H84:K84)</f>
        <v>0.72719999999999996</v>
      </c>
      <c r="M84" s="4" t="s">
        <v>17</v>
      </c>
    </row>
    <row r="85" spans="1:13" x14ac:dyDescent="0.25">
      <c r="A85" s="19"/>
      <c r="B85" s="24"/>
      <c r="C85" s="3" t="s">
        <v>16</v>
      </c>
      <c r="D85" s="3" t="s">
        <v>52</v>
      </c>
      <c r="E85" s="3" t="s">
        <v>56</v>
      </c>
      <c r="F85" s="3">
        <v>94.5</v>
      </c>
      <c r="G85" s="3">
        <f t="shared" ref="G85:G88" si="12">F85+J85</f>
        <v>95.5</v>
      </c>
      <c r="H85" s="3">
        <v>4.665</v>
      </c>
      <c r="I85" s="3">
        <v>0.3</v>
      </c>
      <c r="J85" s="3">
        <v>1</v>
      </c>
      <c r="K85" s="3">
        <v>2</v>
      </c>
      <c r="L85" s="4">
        <f t="shared" si="11"/>
        <v>2.7989999999999999</v>
      </c>
      <c r="M85" s="4" t="s">
        <v>17</v>
      </c>
    </row>
    <row r="86" spans="1:13" x14ac:dyDescent="0.25">
      <c r="A86" s="19"/>
      <c r="B86" s="24"/>
      <c r="C86" s="3" t="s">
        <v>16</v>
      </c>
      <c r="D86" s="3" t="s">
        <v>52</v>
      </c>
      <c r="E86" s="3" t="s">
        <v>56</v>
      </c>
      <c r="F86" s="3">
        <v>94.5</v>
      </c>
      <c r="G86" s="3">
        <f t="shared" si="12"/>
        <v>95.5</v>
      </c>
      <c r="H86" s="3">
        <v>6.1740000000000004</v>
      </c>
      <c r="I86" s="3">
        <v>0.3</v>
      </c>
      <c r="J86" s="3">
        <v>1</v>
      </c>
      <c r="K86" s="3">
        <v>2</v>
      </c>
      <c r="L86" s="4">
        <f t="shared" si="11"/>
        <v>3.7044000000000001</v>
      </c>
      <c r="M86" s="4" t="s">
        <v>17</v>
      </c>
    </row>
    <row r="87" spans="1:13" x14ac:dyDescent="0.25">
      <c r="A87" s="19"/>
      <c r="B87" s="24"/>
      <c r="C87" s="3" t="s">
        <v>16</v>
      </c>
      <c r="D87" s="3" t="s">
        <v>52</v>
      </c>
      <c r="E87" s="3" t="s">
        <v>56</v>
      </c>
      <c r="F87" s="3">
        <v>94.5</v>
      </c>
      <c r="G87" s="3">
        <f t="shared" si="12"/>
        <v>95.5</v>
      </c>
      <c r="H87" s="3">
        <v>6.9539999999999997</v>
      </c>
      <c r="I87" s="3">
        <v>0.3</v>
      </c>
      <c r="J87" s="3">
        <v>1</v>
      </c>
      <c r="K87" s="3">
        <v>2</v>
      </c>
      <c r="L87" s="4">
        <f t="shared" si="11"/>
        <v>4.1723999999999997</v>
      </c>
      <c r="M87" s="4" t="s">
        <v>17</v>
      </c>
    </row>
    <row r="88" spans="1:13" x14ac:dyDescent="0.25">
      <c r="A88" s="19"/>
      <c r="B88" s="24"/>
      <c r="C88" s="3" t="s">
        <v>16</v>
      </c>
      <c r="D88" s="3" t="s">
        <v>52</v>
      </c>
      <c r="E88" s="3" t="s">
        <v>56</v>
      </c>
      <c r="F88" s="3">
        <v>94.5</v>
      </c>
      <c r="G88" s="3">
        <f t="shared" si="12"/>
        <v>95.5</v>
      </c>
      <c r="H88" s="3">
        <v>7.2439999999999998</v>
      </c>
      <c r="I88" s="3">
        <v>0.3</v>
      </c>
      <c r="J88" s="3">
        <v>1</v>
      </c>
      <c r="K88" s="3">
        <v>1</v>
      </c>
      <c r="L88" s="4">
        <f t="shared" si="11"/>
        <v>2.1732</v>
      </c>
      <c r="M88" s="4" t="s">
        <v>17</v>
      </c>
    </row>
    <row r="89" spans="1:13" ht="15.75" thickBot="1" x14ac:dyDescent="0.3">
      <c r="A89" s="10"/>
      <c r="B89" s="26"/>
      <c r="C89" s="7"/>
      <c r="D89" s="7"/>
      <c r="E89" s="7"/>
      <c r="F89" s="7"/>
      <c r="G89" s="7"/>
      <c r="H89" s="7"/>
      <c r="I89" s="7"/>
      <c r="J89" s="7"/>
      <c r="K89" s="7"/>
      <c r="L89" s="12">
        <f>SUM(L54:L79)+L82+SUM(L83:L88)</f>
        <v>403.51736322000016</v>
      </c>
      <c r="M89" s="7"/>
    </row>
    <row r="90" spans="1:13" ht="15.75" thickTop="1" x14ac:dyDescent="0.25">
      <c r="A90" s="17"/>
      <c r="B90" s="27" t="s">
        <v>57</v>
      </c>
      <c r="C90" s="28"/>
      <c r="D90" s="28"/>
      <c r="E90" s="28"/>
      <c r="F90" s="28"/>
      <c r="G90" s="28"/>
      <c r="H90" s="28"/>
      <c r="I90" s="28"/>
      <c r="J90" s="28"/>
      <c r="K90" s="28"/>
      <c r="L90" s="28"/>
      <c r="M90" s="28"/>
    </row>
    <row r="91" spans="1:13" x14ac:dyDescent="0.25">
      <c r="A91" s="29"/>
      <c r="B91" s="134" t="s">
        <v>58</v>
      </c>
      <c r="C91" s="3" t="s">
        <v>16</v>
      </c>
      <c r="D91" s="22" t="s">
        <v>33</v>
      </c>
      <c r="E91" s="3" t="s">
        <v>34</v>
      </c>
      <c r="F91" s="3">
        <v>91.616</v>
      </c>
      <c r="G91" s="3">
        <f>F91+J91</f>
        <v>92.516000000000005</v>
      </c>
      <c r="H91" s="3">
        <v>4.5</v>
      </c>
      <c r="I91" s="3"/>
      <c r="J91" s="3">
        <v>0.9</v>
      </c>
      <c r="K91" s="3">
        <v>4</v>
      </c>
      <c r="L91" s="3">
        <f>PRODUCT(H91:K91)</f>
        <v>16.2</v>
      </c>
      <c r="M91" s="4" t="s">
        <v>21</v>
      </c>
    </row>
    <row r="92" spans="1:13" x14ac:dyDescent="0.25">
      <c r="A92" s="29"/>
      <c r="B92" s="135"/>
      <c r="C92" s="3" t="s">
        <v>16</v>
      </c>
      <c r="D92" s="22" t="s">
        <v>33</v>
      </c>
      <c r="E92" s="3" t="s">
        <v>35</v>
      </c>
      <c r="F92" s="3">
        <v>91.584000000000003</v>
      </c>
      <c r="G92" s="3">
        <f t="shared" ref="G92:G99" si="13">F92+J92</f>
        <v>92.484000000000009</v>
      </c>
      <c r="H92" s="3">
        <v>4.5</v>
      </c>
      <c r="I92" s="3"/>
      <c r="J92" s="3">
        <v>0.9</v>
      </c>
      <c r="K92" s="3">
        <v>4</v>
      </c>
      <c r="L92" s="3">
        <f t="shared" ref="L92:L115" si="14">PRODUCT(H92:K92)</f>
        <v>16.2</v>
      </c>
      <c r="M92" s="4" t="s">
        <v>21</v>
      </c>
    </row>
    <row r="93" spans="1:13" x14ac:dyDescent="0.25">
      <c r="A93" s="136">
        <v>5</v>
      </c>
      <c r="B93" s="135"/>
      <c r="C93" s="3" t="s">
        <v>16</v>
      </c>
      <c r="D93" s="22" t="s">
        <v>33</v>
      </c>
      <c r="E93" s="3" t="s">
        <v>36</v>
      </c>
      <c r="F93" s="3">
        <v>91.584000000000003</v>
      </c>
      <c r="G93" s="3">
        <f t="shared" si="13"/>
        <v>92.183999999999997</v>
      </c>
      <c r="H93" s="3">
        <v>2.75</v>
      </c>
      <c r="I93" s="3"/>
      <c r="J93" s="3">
        <v>0.6</v>
      </c>
      <c r="K93" s="3">
        <v>14</v>
      </c>
      <c r="L93" s="3">
        <f t="shared" si="14"/>
        <v>23.099999999999998</v>
      </c>
      <c r="M93" s="4" t="s">
        <v>21</v>
      </c>
    </row>
    <row r="94" spans="1:13" x14ac:dyDescent="0.25">
      <c r="A94" s="137"/>
      <c r="B94" s="135"/>
      <c r="C94" s="3" t="s">
        <v>16</v>
      </c>
      <c r="D94" s="22" t="s">
        <v>33</v>
      </c>
      <c r="E94" s="3" t="s">
        <v>37</v>
      </c>
      <c r="F94" s="3">
        <v>91.584000000000003</v>
      </c>
      <c r="G94" s="3">
        <f t="shared" si="13"/>
        <v>92.183999999999997</v>
      </c>
      <c r="H94" s="3">
        <v>2.75</v>
      </c>
      <c r="I94" s="3"/>
      <c r="J94" s="3">
        <v>0.6</v>
      </c>
      <c r="K94" s="3">
        <v>8</v>
      </c>
      <c r="L94" s="3">
        <f t="shared" si="14"/>
        <v>13.2</v>
      </c>
      <c r="M94" s="4" t="s">
        <v>21</v>
      </c>
    </row>
    <row r="95" spans="1:13" x14ac:dyDescent="0.25">
      <c r="A95" s="137"/>
      <c r="B95" s="135"/>
      <c r="C95" s="3" t="s">
        <v>16</v>
      </c>
      <c r="D95" s="22" t="s">
        <v>33</v>
      </c>
      <c r="E95" s="3" t="s">
        <v>38</v>
      </c>
      <c r="F95" s="3">
        <v>91.584000000000003</v>
      </c>
      <c r="G95" s="3">
        <f t="shared" si="13"/>
        <v>92.334000000000003</v>
      </c>
      <c r="H95" s="3">
        <v>3.25</v>
      </c>
      <c r="I95" s="3"/>
      <c r="J95" s="3">
        <v>0.75</v>
      </c>
      <c r="K95" s="3">
        <v>2</v>
      </c>
      <c r="L95" s="3">
        <f t="shared" si="14"/>
        <v>4.875</v>
      </c>
      <c r="M95" s="4" t="s">
        <v>21</v>
      </c>
    </row>
    <row r="96" spans="1:13" x14ac:dyDescent="0.25">
      <c r="A96" s="137"/>
      <c r="B96" s="135"/>
      <c r="C96" s="3" t="s">
        <v>16</v>
      </c>
      <c r="D96" s="22" t="s">
        <v>33</v>
      </c>
      <c r="E96" s="3" t="s">
        <v>39</v>
      </c>
      <c r="F96" s="3">
        <v>91.584000000000003</v>
      </c>
      <c r="G96" s="3">
        <f t="shared" si="13"/>
        <v>92.284000000000006</v>
      </c>
      <c r="H96" s="3">
        <v>3.5</v>
      </c>
      <c r="I96" s="3"/>
      <c r="J96" s="3">
        <v>0.7</v>
      </c>
      <c r="K96" s="3">
        <v>8</v>
      </c>
      <c r="L96" s="3">
        <f t="shared" si="14"/>
        <v>19.599999999999998</v>
      </c>
      <c r="M96" s="4" t="s">
        <v>21</v>
      </c>
    </row>
    <row r="97" spans="1:13" x14ac:dyDescent="0.25">
      <c r="A97" s="137"/>
      <c r="B97" s="135"/>
      <c r="C97" s="3" t="s">
        <v>16</v>
      </c>
      <c r="D97" s="23" t="s">
        <v>40</v>
      </c>
      <c r="E97" s="3"/>
      <c r="F97" s="3">
        <v>91.584000000000003</v>
      </c>
      <c r="G97" s="3">
        <f t="shared" si="13"/>
        <v>92.084000000000003</v>
      </c>
      <c r="H97" s="3">
        <v>2.5</v>
      </c>
      <c r="I97" s="3"/>
      <c r="J97" s="3">
        <v>0.5</v>
      </c>
      <c r="K97" s="3">
        <v>12</v>
      </c>
      <c r="L97" s="3">
        <f t="shared" si="14"/>
        <v>15</v>
      </c>
      <c r="M97" s="4" t="s">
        <v>21</v>
      </c>
    </row>
    <row r="98" spans="1:13" x14ac:dyDescent="0.25">
      <c r="A98" s="137"/>
      <c r="B98" s="135"/>
      <c r="C98" s="3" t="s">
        <v>16</v>
      </c>
      <c r="D98" s="23" t="s">
        <v>41</v>
      </c>
      <c r="E98" s="3"/>
      <c r="F98" s="3">
        <v>91.584000000000003</v>
      </c>
      <c r="G98" s="3">
        <f t="shared" si="13"/>
        <v>92.034000000000006</v>
      </c>
      <c r="H98" s="3">
        <v>1.5</v>
      </c>
      <c r="I98" s="3"/>
      <c r="J98" s="3">
        <v>0.45</v>
      </c>
      <c r="K98" s="3">
        <v>12</v>
      </c>
      <c r="L98" s="3">
        <f t="shared" si="14"/>
        <v>8.1000000000000014</v>
      </c>
      <c r="M98" s="4" t="s">
        <v>21</v>
      </c>
    </row>
    <row r="99" spans="1:13" x14ac:dyDescent="0.25">
      <c r="A99" s="137"/>
      <c r="B99" s="135"/>
      <c r="C99" s="3" t="s">
        <v>16</v>
      </c>
      <c r="D99" s="22" t="s">
        <v>33</v>
      </c>
      <c r="E99" s="3" t="s">
        <v>42</v>
      </c>
      <c r="F99" s="3">
        <v>91.584000000000003</v>
      </c>
      <c r="G99" s="3">
        <f t="shared" si="13"/>
        <v>91.884</v>
      </c>
      <c r="H99" s="3">
        <v>1</v>
      </c>
      <c r="I99" s="3"/>
      <c r="J99" s="3">
        <v>0.3</v>
      </c>
      <c r="K99" s="3">
        <v>16</v>
      </c>
      <c r="L99" s="3">
        <f t="shared" si="14"/>
        <v>4.8</v>
      </c>
      <c r="M99" s="4" t="s">
        <v>21</v>
      </c>
    </row>
    <row r="100" spans="1:13" x14ac:dyDescent="0.25">
      <c r="A100" s="137"/>
      <c r="B100" s="135"/>
      <c r="C100" s="3" t="s">
        <v>16</v>
      </c>
      <c r="D100" s="3" t="s">
        <v>43</v>
      </c>
      <c r="E100" s="3"/>
      <c r="F100" s="3">
        <v>92.516000000000005</v>
      </c>
      <c r="G100" s="3">
        <f>94.584+0.45</f>
        <v>95.034000000000006</v>
      </c>
      <c r="H100" s="3">
        <v>1.1499999999999999</v>
      </c>
      <c r="I100" s="3"/>
      <c r="J100" s="3">
        <f>G100-F100</f>
        <v>2.5180000000000007</v>
      </c>
      <c r="K100" s="3">
        <v>4</v>
      </c>
      <c r="L100" s="3">
        <f t="shared" si="14"/>
        <v>11.582800000000002</v>
      </c>
      <c r="M100" s="4" t="s">
        <v>21</v>
      </c>
    </row>
    <row r="101" spans="1:13" x14ac:dyDescent="0.25">
      <c r="A101" s="137"/>
      <c r="B101" s="135"/>
      <c r="C101" s="3" t="s">
        <v>16</v>
      </c>
      <c r="D101" s="3" t="s">
        <v>43</v>
      </c>
      <c r="E101" s="3"/>
      <c r="F101" s="3">
        <v>92.484000000000009</v>
      </c>
      <c r="G101" s="3">
        <f t="shared" ref="G101:G108" si="15">94.584+0.45</f>
        <v>95.034000000000006</v>
      </c>
      <c r="H101" s="3">
        <v>0.95</v>
      </c>
      <c r="I101" s="3"/>
      <c r="J101" s="3">
        <f t="shared" ref="J101:J108" si="16">G101-F101</f>
        <v>2.5499999999999972</v>
      </c>
      <c r="K101" s="3">
        <v>4</v>
      </c>
      <c r="L101" s="3">
        <f t="shared" si="14"/>
        <v>9.6899999999999888</v>
      </c>
      <c r="M101" s="4" t="s">
        <v>21</v>
      </c>
    </row>
    <row r="102" spans="1:13" x14ac:dyDescent="0.25">
      <c r="A102" s="137"/>
      <c r="B102" s="135"/>
      <c r="C102" s="3" t="s">
        <v>16</v>
      </c>
      <c r="D102" s="3" t="s">
        <v>43</v>
      </c>
      <c r="E102" s="3"/>
      <c r="F102" s="3">
        <v>92.183999999999997</v>
      </c>
      <c r="G102" s="3">
        <f t="shared" si="15"/>
        <v>95.034000000000006</v>
      </c>
      <c r="H102" s="3">
        <v>0.75</v>
      </c>
      <c r="I102" s="3"/>
      <c r="J102" s="3">
        <f t="shared" si="16"/>
        <v>2.8500000000000085</v>
      </c>
      <c r="K102" s="3">
        <v>14</v>
      </c>
      <c r="L102" s="3">
        <f t="shared" si="14"/>
        <v>29.92500000000009</v>
      </c>
      <c r="M102" s="4" t="s">
        <v>21</v>
      </c>
    </row>
    <row r="103" spans="1:13" x14ac:dyDescent="0.25">
      <c r="A103" s="137"/>
      <c r="B103" s="135"/>
      <c r="C103" s="3" t="s">
        <v>16</v>
      </c>
      <c r="D103" s="3" t="s">
        <v>43</v>
      </c>
      <c r="E103" s="3"/>
      <c r="F103" s="3">
        <v>92.183999999999997</v>
      </c>
      <c r="G103" s="3">
        <f t="shared" si="15"/>
        <v>95.034000000000006</v>
      </c>
      <c r="H103" s="3">
        <v>0.75</v>
      </c>
      <c r="I103" s="3"/>
      <c r="J103" s="3">
        <f t="shared" si="16"/>
        <v>2.8500000000000085</v>
      </c>
      <c r="K103" s="3">
        <v>8</v>
      </c>
      <c r="L103" s="3">
        <f t="shared" si="14"/>
        <v>17.100000000000051</v>
      </c>
      <c r="M103" s="4" t="s">
        <v>21</v>
      </c>
    </row>
    <row r="104" spans="1:13" x14ac:dyDescent="0.25">
      <c r="A104" s="137"/>
      <c r="B104" s="135"/>
      <c r="C104" s="3" t="s">
        <v>16</v>
      </c>
      <c r="D104" s="3" t="s">
        <v>43</v>
      </c>
      <c r="E104" s="3"/>
      <c r="F104" s="3">
        <v>92.334000000000003</v>
      </c>
      <c r="G104" s="3">
        <f t="shared" si="15"/>
        <v>95.034000000000006</v>
      </c>
      <c r="H104" s="3">
        <v>0.9</v>
      </c>
      <c r="I104" s="3"/>
      <c r="J104" s="3">
        <f t="shared" si="16"/>
        <v>2.7000000000000028</v>
      </c>
      <c r="K104" s="3">
        <v>2</v>
      </c>
      <c r="L104" s="3">
        <f t="shared" si="14"/>
        <v>4.8600000000000056</v>
      </c>
      <c r="M104" s="4" t="s">
        <v>21</v>
      </c>
    </row>
    <row r="105" spans="1:13" x14ac:dyDescent="0.25">
      <c r="A105" s="137"/>
      <c r="B105" s="135"/>
      <c r="C105" s="3" t="s">
        <v>16</v>
      </c>
      <c r="D105" s="3" t="s">
        <v>43</v>
      </c>
      <c r="E105" s="3"/>
      <c r="F105" s="3">
        <v>92.284000000000006</v>
      </c>
      <c r="G105" s="3">
        <f t="shared" si="15"/>
        <v>95.034000000000006</v>
      </c>
      <c r="H105" s="3">
        <v>0.9</v>
      </c>
      <c r="I105" s="3"/>
      <c r="J105" s="3">
        <f t="shared" si="16"/>
        <v>2.75</v>
      </c>
      <c r="K105" s="3">
        <v>8</v>
      </c>
      <c r="L105" s="3">
        <f t="shared" si="14"/>
        <v>19.8</v>
      </c>
      <c r="M105" s="4" t="s">
        <v>21</v>
      </c>
    </row>
    <row r="106" spans="1:13" x14ac:dyDescent="0.25">
      <c r="A106" s="137"/>
      <c r="B106" s="135"/>
      <c r="C106" s="3" t="s">
        <v>16</v>
      </c>
      <c r="D106" s="3" t="s">
        <v>43</v>
      </c>
      <c r="E106" s="3"/>
      <c r="F106" s="3">
        <v>92.084000000000003</v>
      </c>
      <c r="G106" s="3">
        <f t="shared" si="15"/>
        <v>95.034000000000006</v>
      </c>
      <c r="H106" s="3">
        <v>0.8</v>
      </c>
      <c r="I106" s="3"/>
      <c r="J106" s="3">
        <f t="shared" si="16"/>
        <v>2.9500000000000028</v>
      </c>
      <c r="K106" s="3">
        <v>12</v>
      </c>
      <c r="L106" s="3">
        <f t="shared" si="14"/>
        <v>28.320000000000029</v>
      </c>
      <c r="M106" s="4" t="s">
        <v>21</v>
      </c>
    </row>
    <row r="107" spans="1:13" x14ac:dyDescent="0.25">
      <c r="A107" s="137"/>
      <c r="B107" s="135"/>
      <c r="C107" s="3" t="s">
        <v>16</v>
      </c>
      <c r="D107" s="30" t="s">
        <v>43</v>
      </c>
      <c r="E107" s="30"/>
      <c r="F107" s="30">
        <v>92.034000000000006</v>
      </c>
      <c r="G107" s="30">
        <f t="shared" si="15"/>
        <v>95.034000000000006</v>
      </c>
      <c r="H107" s="30">
        <v>0.65</v>
      </c>
      <c r="I107" s="30"/>
      <c r="J107" s="30">
        <f t="shared" si="16"/>
        <v>3</v>
      </c>
      <c r="K107" s="30">
        <v>12</v>
      </c>
      <c r="L107" s="30">
        <f t="shared" si="14"/>
        <v>23.400000000000002</v>
      </c>
      <c r="M107" s="4" t="s">
        <v>21</v>
      </c>
    </row>
    <row r="108" spans="1:13" x14ac:dyDescent="0.25">
      <c r="A108" s="31"/>
      <c r="B108" s="134" t="s">
        <v>58</v>
      </c>
      <c r="C108" s="3" t="s">
        <v>16</v>
      </c>
      <c r="D108" s="32" t="s">
        <v>43</v>
      </c>
      <c r="E108" s="32"/>
      <c r="F108" s="32">
        <v>91.884</v>
      </c>
      <c r="G108" s="32">
        <f t="shared" si="15"/>
        <v>95.034000000000006</v>
      </c>
      <c r="H108" s="32">
        <v>0.3</v>
      </c>
      <c r="I108" s="32"/>
      <c r="J108" s="32">
        <f t="shared" si="16"/>
        <v>3.1500000000000057</v>
      </c>
      <c r="K108" s="32">
        <v>16</v>
      </c>
      <c r="L108" s="32">
        <f t="shared" si="14"/>
        <v>15.120000000000026</v>
      </c>
      <c r="M108" s="4" t="s">
        <v>21</v>
      </c>
    </row>
    <row r="109" spans="1:13" x14ac:dyDescent="0.25">
      <c r="A109" s="31"/>
      <c r="B109" s="135"/>
      <c r="C109" s="3" t="s">
        <v>16</v>
      </c>
      <c r="D109" s="32" t="s">
        <v>44</v>
      </c>
      <c r="E109" s="32" t="s">
        <v>45</v>
      </c>
      <c r="F109" s="32">
        <f>G109-J109</f>
        <v>94.13</v>
      </c>
      <c r="G109" s="32">
        <v>94.58</v>
      </c>
      <c r="H109" s="32">
        <f>((4.5*4)+13.625+15)-(0.7*7)-(0.3*4)</f>
        <v>40.524999999999999</v>
      </c>
      <c r="I109" s="32"/>
      <c r="J109" s="32">
        <v>0.45</v>
      </c>
      <c r="K109" s="32">
        <v>4</v>
      </c>
      <c r="L109" s="32">
        <f t="shared" si="14"/>
        <v>72.944999999999993</v>
      </c>
      <c r="M109" s="4" t="s">
        <v>21</v>
      </c>
    </row>
    <row r="110" spans="1:13" x14ac:dyDescent="0.25">
      <c r="B110" s="135"/>
      <c r="C110" s="3" t="s">
        <v>16</v>
      </c>
      <c r="D110" s="32" t="s">
        <v>44</v>
      </c>
      <c r="E110" s="32" t="s">
        <v>46</v>
      </c>
      <c r="F110" s="32">
        <f t="shared" ref="F110:F115" si="17">G110-J110</f>
        <v>94.13</v>
      </c>
      <c r="G110" s="32">
        <v>94.58</v>
      </c>
      <c r="H110" s="32">
        <f>25.5-(0.8*5)</f>
        <v>21.5</v>
      </c>
      <c r="I110" s="32"/>
      <c r="J110" s="32">
        <v>0.45</v>
      </c>
      <c r="K110" s="32">
        <v>10</v>
      </c>
      <c r="L110" s="32">
        <f t="shared" si="14"/>
        <v>96.75</v>
      </c>
      <c r="M110" s="4" t="s">
        <v>21</v>
      </c>
    </row>
    <row r="111" spans="1:13" x14ac:dyDescent="0.25">
      <c r="B111" s="135"/>
      <c r="C111" s="3" t="s">
        <v>16</v>
      </c>
      <c r="D111" s="32" t="s">
        <v>44</v>
      </c>
      <c r="E111" s="32" t="s">
        <v>47</v>
      </c>
      <c r="F111" s="32">
        <f t="shared" si="17"/>
        <v>94.13</v>
      </c>
      <c r="G111" s="32">
        <v>94.58</v>
      </c>
      <c r="H111" s="32">
        <f>(4.5*4)-(0.9*3)</f>
        <v>15.3</v>
      </c>
      <c r="I111" s="32"/>
      <c r="J111" s="32">
        <v>0.45</v>
      </c>
      <c r="K111" s="32">
        <v>6</v>
      </c>
      <c r="L111" s="32">
        <f t="shared" si="14"/>
        <v>41.31</v>
      </c>
      <c r="M111" s="4" t="s">
        <v>21</v>
      </c>
    </row>
    <row r="112" spans="1:13" x14ac:dyDescent="0.25">
      <c r="B112" s="135"/>
      <c r="C112" s="3" t="s">
        <v>16</v>
      </c>
      <c r="D112" s="32" t="s">
        <v>44</v>
      </c>
      <c r="E112" s="32" t="s">
        <v>48</v>
      </c>
      <c r="F112" s="32">
        <f t="shared" si="17"/>
        <v>95.13</v>
      </c>
      <c r="G112" s="32">
        <v>95.58</v>
      </c>
      <c r="H112" s="32">
        <f>9-0.8-0.8</f>
        <v>7.3999999999999995</v>
      </c>
      <c r="I112" s="32"/>
      <c r="J112" s="32">
        <v>0.45</v>
      </c>
      <c r="K112" s="32">
        <v>2</v>
      </c>
      <c r="L112" s="32">
        <f t="shared" si="14"/>
        <v>6.6599999999999993</v>
      </c>
      <c r="M112" s="4" t="s">
        <v>21</v>
      </c>
    </row>
    <row r="113" spans="2:13" x14ac:dyDescent="0.25">
      <c r="B113" s="135"/>
      <c r="C113" s="3" t="s">
        <v>16</v>
      </c>
      <c r="D113" s="32" t="s">
        <v>44</v>
      </c>
      <c r="E113" s="32" t="s">
        <v>49</v>
      </c>
      <c r="F113" s="32">
        <f t="shared" si="17"/>
        <v>96.13</v>
      </c>
      <c r="G113" s="32">
        <v>96.58</v>
      </c>
      <c r="H113" s="32">
        <f>4.5-0.8</f>
        <v>3.7</v>
      </c>
      <c r="I113" s="32"/>
      <c r="J113" s="32">
        <v>0.45</v>
      </c>
      <c r="K113" s="32">
        <v>2</v>
      </c>
      <c r="L113" s="32">
        <f t="shared" si="14"/>
        <v>3.33</v>
      </c>
      <c r="M113" s="4" t="s">
        <v>21</v>
      </c>
    </row>
    <row r="114" spans="2:13" x14ac:dyDescent="0.25">
      <c r="B114" s="135"/>
      <c r="C114" s="3" t="s">
        <v>16</v>
      </c>
      <c r="D114" s="32" t="s">
        <v>44</v>
      </c>
      <c r="E114" s="32" t="s">
        <v>50</v>
      </c>
      <c r="F114" s="32">
        <f t="shared" si="17"/>
        <v>97.13</v>
      </c>
      <c r="G114" s="32">
        <v>97.58</v>
      </c>
      <c r="H114" s="32">
        <f>5.5-0.8</f>
        <v>4.7</v>
      </c>
      <c r="I114" s="32"/>
      <c r="J114" s="32">
        <v>0.45</v>
      </c>
      <c r="K114" s="32">
        <v>2</v>
      </c>
      <c r="L114" s="32">
        <f t="shared" si="14"/>
        <v>4.2300000000000004</v>
      </c>
      <c r="M114" s="4" t="s">
        <v>21</v>
      </c>
    </row>
    <row r="115" spans="2:13" x14ac:dyDescent="0.25">
      <c r="B115" s="135"/>
      <c r="C115" s="3" t="s">
        <v>16</v>
      </c>
      <c r="D115" s="32" t="s">
        <v>44</v>
      </c>
      <c r="E115" s="32" t="s">
        <v>51</v>
      </c>
      <c r="F115" s="32">
        <f t="shared" si="17"/>
        <v>98.13</v>
      </c>
      <c r="G115" s="32">
        <v>98.58</v>
      </c>
      <c r="H115" s="32">
        <f>4.5-0.8</f>
        <v>3.7</v>
      </c>
      <c r="I115" s="32"/>
      <c r="J115" s="32">
        <v>0.45</v>
      </c>
      <c r="K115" s="32">
        <v>2</v>
      </c>
      <c r="L115" s="32">
        <f t="shared" si="14"/>
        <v>3.33</v>
      </c>
      <c r="M115" s="4" t="s">
        <v>21</v>
      </c>
    </row>
    <row r="116" spans="2:13" x14ac:dyDescent="0.25">
      <c r="B116" s="135"/>
      <c r="C116" s="3" t="s">
        <v>16</v>
      </c>
      <c r="D116" s="32" t="s">
        <v>52</v>
      </c>
      <c r="E116" s="32" t="s">
        <v>55</v>
      </c>
      <c r="F116" s="32">
        <v>91.884</v>
      </c>
      <c r="G116" s="32">
        <v>94.8</v>
      </c>
      <c r="H116" s="32">
        <v>6.5</v>
      </c>
      <c r="I116" s="32"/>
      <c r="J116" s="32">
        <f>G116-F116</f>
        <v>2.9159999999999968</v>
      </c>
      <c r="K116" s="32">
        <v>4</v>
      </c>
      <c r="L116" s="33">
        <f>PRODUCT(H116:K116)</f>
        <v>75.815999999999917</v>
      </c>
      <c r="M116" s="4" t="s">
        <v>21</v>
      </c>
    </row>
    <row r="117" spans="2:13" x14ac:dyDescent="0.25">
      <c r="B117" s="135"/>
      <c r="C117" s="3" t="s">
        <v>16</v>
      </c>
      <c r="D117" s="32" t="s">
        <v>52</v>
      </c>
      <c r="E117" s="32" t="s">
        <v>56</v>
      </c>
      <c r="F117" s="32">
        <v>94.5</v>
      </c>
      <c r="G117" s="32">
        <f>F117+J117</f>
        <v>95.5</v>
      </c>
      <c r="H117" s="32">
        <v>1.212</v>
      </c>
      <c r="I117" s="32"/>
      <c r="J117" s="32">
        <v>1</v>
      </c>
      <c r="K117" s="32">
        <v>4</v>
      </c>
      <c r="L117" s="33">
        <f t="shared" ref="L117:L121" si="18">PRODUCT(H117:K117)</f>
        <v>4.8479999999999999</v>
      </c>
      <c r="M117" s="4" t="s">
        <v>21</v>
      </c>
    </row>
    <row r="118" spans="2:13" x14ac:dyDescent="0.25">
      <c r="B118" s="135"/>
      <c r="C118" s="3" t="s">
        <v>16</v>
      </c>
      <c r="D118" s="32" t="s">
        <v>52</v>
      </c>
      <c r="E118" s="32" t="s">
        <v>56</v>
      </c>
      <c r="F118" s="32">
        <v>94.5</v>
      </c>
      <c r="G118" s="32">
        <f t="shared" ref="G118:G121" si="19">F118+J118</f>
        <v>95.5</v>
      </c>
      <c r="H118" s="32">
        <v>4.665</v>
      </c>
      <c r="I118" s="32"/>
      <c r="J118" s="32">
        <v>1</v>
      </c>
      <c r="K118" s="32">
        <v>4</v>
      </c>
      <c r="L118" s="33">
        <f t="shared" si="18"/>
        <v>18.66</v>
      </c>
      <c r="M118" s="4" t="s">
        <v>21</v>
      </c>
    </row>
    <row r="119" spans="2:13" x14ac:dyDescent="0.25">
      <c r="B119" s="135"/>
      <c r="C119" s="3" t="s">
        <v>16</v>
      </c>
      <c r="D119" s="32" t="s">
        <v>52</v>
      </c>
      <c r="E119" s="32" t="s">
        <v>56</v>
      </c>
      <c r="F119" s="32">
        <v>94.5</v>
      </c>
      <c r="G119" s="32">
        <f t="shared" si="19"/>
        <v>95.5</v>
      </c>
      <c r="H119" s="32">
        <v>6.1740000000000004</v>
      </c>
      <c r="I119" s="32"/>
      <c r="J119" s="32">
        <v>1</v>
      </c>
      <c r="K119" s="32">
        <v>4</v>
      </c>
      <c r="L119" s="33">
        <f t="shared" si="18"/>
        <v>24.696000000000002</v>
      </c>
      <c r="M119" s="4" t="s">
        <v>21</v>
      </c>
    </row>
    <row r="120" spans="2:13" x14ac:dyDescent="0.25">
      <c r="B120" s="135"/>
      <c r="C120" s="3" t="s">
        <v>16</v>
      </c>
      <c r="D120" s="32" t="s">
        <v>52</v>
      </c>
      <c r="E120" s="32" t="s">
        <v>56</v>
      </c>
      <c r="F120" s="32">
        <v>94.5</v>
      </c>
      <c r="G120" s="32">
        <f t="shared" si="19"/>
        <v>95.5</v>
      </c>
      <c r="H120" s="32">
        <v>6.9539999999999997</v>
      </c>
      <c r="I120" s="32"/>
      <c r="J120" s="32">
        <v>1</v>
      </c>
      <c r="K120" s="32">
        <v>4</v>
      </c>
      <c r="L120" s="33">
        <f t="shared" si="18"/>
        <v>27.815999999999999</v>
      </c>
      <c r="M120" s="4" t="s">
        <v>21</v>
      </c>
    </row>
    <row r="121" spans="2:13" x14ac:dyDescent="0.25">
      <c r="B121" s="135"/>
      <c r="C121" s="3" t="s">
        <v>16</v>
      </c>
      <c r="D121" s="32" t="s">
        <v>52</v>
      </c>
      <c r="E121" s="32" t="s">
        <v>56</v>
      </c>
      <c r="F121" s="32">
        <v>94.5</v>
      </c>
      <c r="G121" s="32">
        <f t="shared" si="19"/>
        <v>95.5</v>
      </c>
      <c r="H121" s="32">
        <v>7.2439999999999998</v>
      </c>
      <c r="I121" s="32"/>
      <c r="J121" s="32">
        <v>1</v>
      </c>
      <c r="K121" s="32">
        <v>2</v>
      </c>
      <c r="L121" s="33">
        <f t="shared" si="18"/>
        <v>14.488</v>
      </c>
      <c r="M121" s="4" t="s">
        <v>21</v>
      </c>
    </row>
    <row r="122" spans="2:13" x14ac:dyDescent="0.25">
      <c r="B122" s="135"/>
      <c r="C122" s="34"/>
      <c r="D122" s="34"/>
      <c r="E122" s="34"/>
      <c r="F122" s="34"/>
      <c r="G122" s="34"/>
      <c r="H122" s="34"/>
      <c r="I122" s="34"/>
      <c r="J122" s="34"/>
      <c r="K122" s="34"/>
      <c r="L122" s="34"/>
      <c r="M122" s="34"/>
    </row>
    <row r="123" spans="2:13" x14ac:dyDescent="0.25">
      <c r="B123" s="135"/>
      <c r="C123" s="3" t="s">
        <v>16</v>
      </c>
      <c r="D123" s="35" t="s">
        <v>33</v>
      </c>
      <c r="E123" s="32" t="s">
        <v>34</v>
      </c>
      <c r="F123" s="32">
        <v>91.616</v>
      </c>
      <c r="G123" s="32">
        <f>F123+J123</f>
        <v>92.516000000000005</v>
      </c>
      <c r="H123" s="32"/>
      <c r="I123" s="32">
        <v>4.5</v>
      </c>
      <c r="J123" s="32">
        <v>0.9</v>
      </c>
      <c r="K123" s="32">
        <v>4</v>
      </c>
      <c r="L123" s="32">
        <f>PRODUCT(H123:K123)</f>
        <v>16.2</v>
      </c>
      <c r="M123" s="4" t="s">
        <v>21</v>
      </c>
    </row>
    <row r="124" spans="2:13" x14ac:dyDescent="0.25">
      <c r="B124" s="135"/>
      <c r="C124" s="3" t="s">
        <v>16</v>
      </c>
      <c r="D124" s="35" t="s">
        <v>33</v>
      </c>
      <c r="E124" s="32" t="s">
        <v>35</v>
      </c>
      <c r="F124" s="32">
        <v>91.584000000000003</v>
      </c>
      <c r="G124" s="32">
        <f t="shared" ref="G124:G131" si="20">F124+J124</f>
        <v>92.484000000000009</v>
      </c>
      <c r="H124" s="32"/>
      <c r="I124" s="32">
        <v>4.5</v>
      </c>
      <c r="J124" s="32">
        <v>0.9</v>
      </c>
      <c r="K124" s="32">
        <v>4</v>
      </c>
      <c r="L124" s="32">
        <f t="shared" ref="L124:L150" si="21">PRODUCT(H124:K124)</f>
        <v>16.2</v>
      </c>
      <c r="M124" s="4" t="s">
        <v>21</v>
      </c>
    </row>
    <row r="125" spans="2:13" x14ac:dyDescent="0.25">
      <c r="B125" s="134" t="s">
        <v>58</v>
      </c>
      <c r="C125" s="3" t="s">
        <v>16</v>
      </c>
      <c r="D125" s="35" t="s">
        <v>33</v>
      </c>
      <c r="E125" s="32" t="s">
        <v>36</v>
      </c>
      <c r="F125" s="32">
        <v>91.584000000000003</v>
      </c>
      <c r="G125" s="32">
        <f t="shared" si="20"/>
        <v>92.183999999999997</v>
      </c>
      <c r="H125" s="32"/>
      <c r="I125" s="32">
        <v>2.75</v>
      </c>
      <c r="J125" s="32">
        <v>0.6</v>
      </c>
      <c r="K125" s="32">
        <v>14</v>
      </c>
      <c r="L125" s="32">
        <f t="shared" si="21"/>
        <v>23.099999999999998</v>
      </c>
      <c r="M125" s="4" t="s">
        <v>21</v>
      </c>
    </row>
    <row r="126" spans="2:13" x14ac:dyDescent="0.25">
      <c r="B126" s="135"/>
      <c r="C126" s="3" t="s">
        <v>16</v>
      </c>
      <c r="D126" s="35" t="s">
        <v>33</v>
      </c>
      <c r="E126" s="32" t="s">
        <v>37</v>
      </c>
      <c r="F126" s="32">
        <v>91.584000000000003</v>
      </c>
      <c r="G126" s="32">
        <f t="shared" si="20"/>
        <v>92.183999999999997</v>
      </c>
      <c r="H126" s="32"/>
      <c r="I126" s="32">
        <v>2.75</v>
      </c>
      <c r="J126" s="32">
        <v>0.6</v>
      </c>
      <c r="K126" s="32">
        <v>8</v>
      </c>
      <c r="L126" s="32">
        <f t="shared" si="21"/>
        <v>13.2</v>
      </c>
      <c r="M126" s="4" t="s">
        <v>21</v>
      </c>
    </row>
    <row r="127" spans="2:13" x14ac:dyDescent="0.25">
      <c r="B127" s="135"/>
      <c r="C127" s="3" t="s">
        <v>16</v>
      </c>
      <c r="D127" s="35" t="s">
        <v>33</v>
      </c>
      <c r="E127" s="32" t="s">
        <v>38</v>
      </c>
      <c r="F127" s="32">
        <v>91.584000000000003</v>
      </c>
      <c r="G127" s="32">
        <f t="shared" si="20"/>
        <v>92.334000000000003</v>
      </c>
      <c r="H127" s="32"/>
      <c r="I127" s="32">
        <v>3.25</v>
      </c>
      <c r="J127" s="32">
        <v>0.75</v>
      </c>
      <c r="K127" s="32">
        <v>2</v>
      </c>
      <c r="L127" s="32">
        <f t="shared" si="21"/>
        <v>4.875</v>
      </c>
      <c r="M127" s="4" t="s">
        <v>21</v>
      </c>
    </row>
    <row r="128" spans="2:13" x14ac:dyDescent="0.25">
      <c r="B128" s="135"/>
      <c r="C128" s="3" t="s">
        <v>16</v>
      </c>
      <c r="D128" s="35" t="s">
        <v>33</v>
      </c>
      <c r="E128" s="32" t="s">
        <v>39</v>
      </c>
      <c r="F128" s="32">
        <v>91.584000000000003</v>
      </c>
      <c r="G128" s="32">
        <f t="shared" si="20"/>
        <v>92.284000000000006</v>
      </c>
      <c r="H128" s="32"/>
      <c r="I128" s="32">
        <v>3.5</v>
      </c>
      <c r="J128" s="32">
        <v>0.7</v>
      </c>
      <c r="K128" s="32">
        <v>8</v>
      </c>
      <c r="L128" s="32">
        <f t="shared" si="21"/>
        <v>19.599999999999998</v>
      </c>
      <c r="M128" s="4" t="s">
        <v>21</v>
      </c>
    </row>
    <row r="129" spans="2:13" x14ac:dyDescent="0.25">
      <c r="B129" s="135"/>
      <c r="C129" s="3" t="s">
        <v>16</v>
      </c>
      <c r="D129" s="36" t="s">
        <v>40</v>
      </c>
      <c r="E129" s="32"/>
      <c r="F129" s="32">
        <v>91.584000000000003</v>
      </c>
      <c r="G129" s="32">
        <f t="shared" si="20"/>
        <v>92.084000000000003</v>
      </c>
      <c r="H129" s="32"/>
      <c r="I129" s="32">
        <v>2.5</v>
      </c>
      <c r="J129" s="32">
        <v>0.5</v>
      </c>
      <c r="K129" s="32">
        <v>12</v>
      </c>
      <c r="L129" s="32">
        <f t="shared" si="21"/>
        <v>15</v>
      </c>
      <c r="M129" s="4" t="s">
        <v>21</v>
      </c>
    </row>
    <row r="130" spans="2:13" x14ac:dyDescent="0.25">
      <c r="B130" s="135"/>
      <c r="C130" s="3" t="s">
        <v>16</v>
      </c>
      <c r="D130" s="36" t="s">
        <v>41</v>
      </c>
      <c r="E130" s="32"/>
      <c r="F130" s="32">
        <v>91.584000000000003</v>
      </c>
      <c r="G130" s="32">
        <f t="shared" si="20"/>
        <v>92.034000000000006</v>
      </c>
      <c r="H130" s="32"/>
      <c r="I130" s="32">
        <v>1.5</v>
      </c>
      <c r="J130" s="32">
        <v>0.45</v>
      </c>
      <c r="K130" s="32">
        <v>12</v>
      </c>
      <c r="L130" s="32">
        <f t="shared" si="21"/>
        <v>8.1000000000000014</v>
      </c>
      <c r="M130" s="4" t="s">
        <v>21</v>
      </c>
    </row>
    <row r="131" spans="2:13" x14ac:dyDescent="0.25">
      <c r="B131" s="135"/>
      <c r="C131" s="3" t="s">
        <v>16</v>
      </c>
      <c r="D131" s="35" t="s">
        <v>33</v>
      </c>
      <c r="E131" s="32" t="s">
        <v>42</v>
      </c>
      <c r="F131" s="32">
        <v>91.584000000000003</v>
      </c>
      <c r="G131" s="32">
        <f t="shared" si="20"/>
        <v>91.884</v>
      </c>
      <c r="H131" s="32"/>
      <c r="I131" s="32">
        <v>1</v>
      </c>
      <c r="J131" s="32">
        <v>0.3</v>
      </c>
      <c r="K131" s="32">
        <v>16</v>
      </c>
      <c r="L131" s="32">
        <f t="shared" si="21"/>
        <v>4.8</v>
      </c>
      <c r="M131" s="4" t="s">
        <v>21</v>
      </c>
    </row>
    <row r="132" spans="2:13" x14ac:dyDescent="0.25">
      <c r="B132" s="135"/>
      <c r="C132" s="3" t="s">
        <v>16</v>
      </c>
      <c r="D132" s="32" t="s">
        <v>43</v>
      </c>
      <c r="E132" s="32"/>
      <c r="F132" s="32">
        <v>92.516000000000005</v>
      </c>
      <c r="G132" s="32">
        <f>94.584+0.45</f>
        <v>95.034000000000006</v>
      </c>
      <c r="H132" s="32"/>
      <c r="I132" s="32">
        <v>1.5249999999999999</v>
      </c>
      <c r="J132" s="32">
        <f>G132-F132</f>
        <v>2.5180000000000007</v>
      </c>
      <c r="K132" s="32">
        <v>4</v>
      </c>
      <c r="L132" s="32">
        <f t="shared" si="21"/>
        <v>15.359800000000003</v>
      </c>
      <c r="M132" s="4" t="s">
        <v>21</v>
      </c>
    </row>
    <row r="133" spans="2:13" x14ac:dyDescent="0.25">
      <c r="B133" s="135"/>
      <c r="C133" s="3" t="s">
        <v>16</v>
      </c>
      <c r="D133" s="32" t="s">
        <v>43</v>
      </c>
      <c r="E133" s="32"/>
      <c r="F133" s="32">
        <v>92.484000000000009</v>
      </c>
      <c r="G133" s="32">
        <f t="shared" ref="G133:G140" si="22">94.584+0.45</f>
        <v>95.034000000000006</v>
      </c>
      <c r="H133" s="32"/>
      <c r="I133" s="32">
        <v>1.2</v>
      </c>
      <c r="J133" s="32">
        <f t="shared" ref="J133:J140" si="23">G133-F133</f>
        <v>2.5499999999999972</v>
      </c>
      <c r="K133" s="32">
        <v>4</v>
      </c>
      <c r="L133" s="32">
        <f t="shared" si="21"/>
        <v>12.239999999999986</v>
      </c>
      <c r="M133" s="4" t="s">
        <v>21</v>
      </c>
    </row>
    <row r="134" spans="2:13" x14ac:dyDescent="0.25">
      <c r="B134" s="135"/>
      <c r="C134" s="3" t="s">
        <v>16</v>
      </c>
      <c r="D134" s="32" t="s">
        <v>43</v>
      </c>
      <c r="E134" s="32"/>
      <c r="F134" s="32">
        <v>92.183999999999997</v>
      </c>
      <c r="G134" s="32">
        <f t="shared" si="22"/>
        <v>95.034000000000006</v>
      </c>
      <c r="H134" s="32"/>
      <c r="I134" s="32">
        <v>0.9</v>
      </c>
      <c r="J134" s="32">
        <f t="shared" si="23"/>
        <v>2.8500000000000085</v>
      </c>
      <c r="K134" s="32">
        <v>14</v>
      </c>
      <c r="L134" s="32">
        <f t="shared" si="21"/>
        <v>35.91000000000011</v>
      </c>
      <c r="M134" s="4" t="s">
        <v>21</v>
      </c>
    </row>
    <row r="135" spans="2:13" x14ac:dyDescent="0.25">
      <c r="B135" s="135"/>
      <c r="C135" s="3" t="s">
        <v>16</v>
      </c>
      <c r="D135" s="32" t="s">
        <v>43</v>
      </c>
      <c r="E135" s="32"/>
      <c r="F135" s="32">
        <v>92.183999999999997</v>
      </c>
      <c r="G135" s="32">
        <f t="shared" si="22"/>
        <v>95.034000000000006</v>
      </c>
      <c r="H135" s="32"/>
      <c r="I135" s="32">
        <v>0.9</v>
      </c>
      <c r="J135" s="32">
        <f t="shared" si="23"/>
        <v>2.8500000000000085</v>
      </c>
      <c r="K135" s="32">
        <v>8</v>
      </c>
      <c r="L135" s="32">
        <f t="shared" si="21"/>
        <v>20.520000000000064</v>
      </c>
      <c r="M135" s="4" t="s">
        <v>21</v>
      </c>
    </row>
    <row r="136" spans="2:13" x14ac:dyDescent="0.25">
      <c r="B136" s="135"/>
      <c r="C136" s="3" t="s">
        <v>16</v>
      </c>
      <c r="D136" s="32" t="s">
        <v>43</v>
      </c>
      <c r="E136" s="32"/>
      <c r="F136" s="32">
        <v>92.334000000000003</v>
      </c>
      <c r="G136" s="32">
        <f t="shared" si="22"/>
        <v>95.034000000000006</v>
      </c>
      <c r="H136" s="32"/>
      <c r="I136" s="32">
        <v>1.2</v>
      </c>
      <c r="J136" s="32">
        <f t="shared" si="23"/>
        <v>2.7000000000000028</v>
      </c>
      <c r="K136" s="32">
        <v>2</v>
      </c>
      <c r="L136" s="32">
        <f t="shared" si="21"/>
        <v>6.4800000000000066</v>
      </c>
      <c r="M136" s="4" t="s">
        <v>21</v>
      </c>
    </row>
    <row r="137" spans="2:13" x14ac:dyDescent="0.25">
      <c r="B137" s="135"/>
      <c r="C137" s="3" t="s">
        <v>16</v>
      </c>
      <c r="D137" s="32" t="s">
        <v>43</v>
      </c>
      <c r="E137" s="32"/>
      <c r="F137" s="32">
        <v>92.284000000000006</v>
      </c>
      <c r="G137" s="32">
        <f t="shared" si="22"/>
        <v>95.034000000000006</v>
      </c>
      <c r="H137" s="32"/>
      <c r="I137" s="32">
        <v>1.42</v>
      </c>
      <c r="J137" s="32">
        <f t="shared" si="23"/>
        <v>2.75</v>
      </c>
      <c r="K137" s="32">
        <v>8</v>
      </c>
      <c r="L137" s="32">
        <f t="shared" si="21"/>
        <v>31.24</v>
      </c>
      <c r="M137" s="4" t="s">
        <v>21</v>
      </c>
    </row>
    <row r="138" spans="2:13" x14ac:dyDescent="0.25">
      <c r="B138" s="135"/>
      <c r="C138" s="3" t="s">
        <v>16</v>
      </c>
      <c r="D138" s="32" t="s">
        <v>43</v>
      </c>
      <c r="E138" s="32"/>
      <c r="F138" s="32">
        <v>92.084000000000003</v>
      </c>
      <c r="G138" s="32">
        <f t="shared" si="22"/>
        <v>95.034000000000006</v>
      </c>
      <c r="H138" s="32"/>
      <c r="I138" s="32">
        <v>1.25</v>
      </c>
      <c r="J138" s="32">
        <f t="shared" si="23"/>
        <v>2.9500000000000028</v>
      </c>
      <c r="K138" s="32">
        <v>12</v>
      </c>
      <c r="L138" s="32">
        <f t="shared" si="21"/>
        <v>44.250000000000043</v>
      </c>
      <c r="M138" s="4" t="s">
        <v>21</v>
      </c>
    </row>
    <row r="139" spans="2:13" x14ac:dyDescent="0.25">
      <c r="B139" s="135"/>
      <c r="C139" s="3" t="s">
        <v>16</v>
      </c>
      <c r="D139" s="32" t="s">
        <v>43</v>
      </c>
      <c r="E139" s="32"/>
      <c r="F139" s="32">
        <v>92.034000000000006</v>
      </c>
      <c r="G139" s="32">
        <f t="shared" si="22"/>
        <v>95.034000000000006</v>
      </c>
      <c r="H139" s="32"/>
      <c r="I139" s="32">
        <v>0.8</v>
      </c>
      <c r="J139" s="32">
        <f t="shared" si="23"/>
        <v>3</v>
      </c>
      <c r="K139" s="32">
        <v>12</v>
      </c>
      <c r="L139" s="32">
        <f t="shared" si="21"/>
        <v>28.800000000000004</v>
      </c>
      <c r="M139" s="4" t="s">
        <v>21</v>
      </c>
    </row>
    <row r="140" spans="2:13" x14ac:dyDescent="0.25">
      <c r="B140" s="135"/>
      <c r="C140" s="3" t="s">
        <v>16</v>
      </c>
      <c r="D140" s="32" t="s">
        <v>43</v>
      </c>
      <c r="E140" s="32"/>
      <c r="F140" s="32">
        <v>91.884</v>
      </c>
      <c r="G140" s="32">
        <f t="shared" si="22"/>
        <v>95.034000000000006</v>
      </c>
      <c r="H140" s="32"/>
      <c r="I140" s="32">
        <v>0.3</v>
      </c>
      <c r="J140" s="32">
        <f t="shared" si="23"/>
        <v>3.1500000000000057</v>
      </c>
      <c r="K140" s="32">
        <v>16</v>
      </c>
      <c r="L140" s="32">
        <f t="shared" si="21"/>
        <v>15.120000000000026</v>
      </c>
      <c r="M140" s="4" t="s">
        <v>21</v>
      </c>
    </row>
    <row r="141" spans="2:13" x14ac:dyDescent="0.25">
      <c r="B141" s="135"/>
      <c r="C141" s="3" t="s">
        <v>16</v>
      </c>
      <c r="D141" s="32" t="s">
        <v>44</v>
      </c>
      <c r="E141" s="32" t="s">
        <v>45</v>
      </c>
      <c r="F141" s="32">
        <f>G141-J141</f>
        <v>94.58</v>
      </c>
      <c r="G141" s="32">
        <v>94.58</v>
      </c>
      <c r="H141" s="32">
        <f>((4.5*4)+13.625+15)-(0.7*7)-(0.3*4)</f>
        <v>40.524999999999999</v>
      </c>
      <c r="I141" s="32">
        <v>0.3</v>
      </c>
      <c r="J141" s="32"/>
      <c r="K141" s="32">
        <v>2</v>
      </c>
      <c r="L141" s="32">
        <f t="shared" si="21"/>
        <v>24.314999999999998</v>
      </c>
      <c r="M141" s="4" t="s">
        <v>21</v>
      </c>
    </row>
    <row r="142" spans="2:13" x14ac:dyDescent="0.25">
      <c r="B142" s="34"/>
      <c r="C142" s="3" t="s">
        <v>16</v>
      </c>
      <c r="D142" s="32" t="s">
        <v>44</v>
      </c>
      <c r="E142" s="32" t="s">
        <v>46</v>
      </c>
      <c r="F142" s="32">
        <f t="shared" ref="F142:F147" si="24">G142-J142</f>
        <v>94.58</v>
      </c>
      <c r="G142" s="32">
        <v>94.58</v>
      </c>
      <c r="H142" s="32">
        <f>25.5-(0.8*5)</f>
        <v>21.5</v>
      </c>
      <c r="I142" s="32">
        <v>0.3</v>
      </c>
      <c r="J142" s="32"/>
      <c r="K142" s="32">
        <v>5</v>
      </c>
      <c r="L142" s="32">
        <f t="shared" si="21"/>
        <v>32.25</v>
      </c>
      <c r="M142" s="4" t="s">
        <v>21</v>
      </c>
    </row>
    <row r="143" spans="2:13" x14ac:dyDescent="0.25">
      <c r="B143" s="34"/>
      <c r="C143" s="3" t="s">
        <v>16</v>
      </c>
      <c r="D143" s="32" t="s">
        <v>44</v>
      </c>
      <c r="E143" s="32" t="s">
        <v>47</v>
      </c>
      <c r="F143" s="32">
        <f t="shared" si="24"/>
        <v>94.58</v>
      </c>
      <c r="G143" s="32">
        <v>94.58</v>
      </c>
      <c r="H143" s="32">
        <f>(4.5*4)-(0.9*3)</f>
        <v>15.3</v>
      </c>
      <c r="I143" s="32">
        <v>0.3</v>
      </c>
      <c r="J143" s="32"/>
      <c r="K143" s="32">
        <v>3</v>
      </c>
      <c r="L143" s="32">
        <f t="shared" si="21"/>
        <v>13.77</v>
      </c>
      <c r="M143" s="4" t="s">
        <v>21</v>
      </c>
    </row>
    <row r="144" spans="2:13" x14ac:dyDescent="0.25">
      <c r="B144" s="34"/>
      <c r="C144" s="3" t="s">
        <v>16</v>
      </c>
      <c r="D144" s="32" t="s">
        <v>44</v>
      </c>
      <c r="E144" s="32" t="s">
        <v>48</v>
      </c>
      <c r="F144" s="32">
        <f t="shared" si="24"/>
        <v>95.58</v>
      </c>
      <c r="G144" s="32">
        <v>95.58</v>
      </c>
      <c r="H144" s="32">
        <f>9-0.8-0.8</f>
        <v>7.3999999999999995</v>
      </c>
      <c r="I144" s="32">
        <v>0.3</v>
      </c>
      <c r="J144" s="32"/>
      <c r="K144" s="32">
        <v>1</v>
      </c>
      <c r="L144" s="32">
        <f t="shared" si="21"/>
        <v>2.2199999999999998</v>
      </c>
      <c r="M144" s="4" t="s">
        <v>21</v>
      </c>
    </row>
    <row r="145" spans="1:13" x14ac:dyDescent="0.25">
      <c r="B145" s="34"/>
      <c r="C145" s="3" t="s">
        <v>16</v>
      </c>
      <c r="D145" s="32" t="s">
        <v>44</v>
      </c>
      <c r="E145" s="32" t="s">
        <v>49</v>
      </c>
      <c r="F145" s="32">
        <f t="shared" si="24"/>
        <v>96.58</v>
      </c>
      <c r="G145" s="32">
        <v>96.58</v>
      </c>
      <c r="H145" s="32">
        <f>4.5-0.8</f>
        <v>3.7</v>
      </c>
      <c r="I145" s="32">
        <v>0.3</v>
      </c>
      <c r="J145" s="32"/>
      <c r="K145" s="32">
        <v>1</v>
      </c>
      <c r="L145" s="32">
        <f t="shared" si="21"/>
        <v>1.1100000000000001</v>
      </c>
      <c r="M145" s="4" t="s">
        <v>21</v>
      </c>
    </row>
    <row r="146" spans="1:13" x14ac:dyDescent="0.25">
      <c r="B146" s="34"/>
      <c r="C146" s="3" t="s">
        <v>16</v>
      </c>
      <c r="D146" s="32" t="s">
        <v>44</v>
      </c>
      <c r="E146" s="32" t="s">
        <v>50</v>
      </c>
      <c r="F146" s="32">
        <f t="shared" si="24"/>
        <v>97.58</v>
      </c>
      <c r="G146" s="32">
        <v>97.58</v>
      </c>
      <c r="H146" s="32">
        <f>5.5-0.8</f>
        <v>4.7</v>
      </c>
      <c r="I146" s="32">
        <v>0.3</v>
      </c>
      <c r="J146" s="32"/>
      <c r="K146" s="32">
        <v>1</v>
      </c>
      <c r="L146" s="32">
        <f t="shared" si="21"/>
        <v>1.41</v>
      </c>
      <c r="M146" s="4" t="s">
        <v>21</v>
      </c>
    </row>
    <row r="147" spans="1:13" x14ac:dyDescent="0.25">
      <c r="B147" s="34"/>
      <c r="C147" s="3" t="s">
        <v>16</v>
      </c>
      <c r="D147" s="32" t="s">
        <v>44</v>
      </c>
      <c r="E147" s="32" t="s">
        <v>51</v>
      </c>
      <c r="F147" s="32">
        <f t="shared" si="24"/>
        <v>98.58</v>
      </c>
      <c r="G147" s="32">
        <v>98.58</v>
      </c>
      <c r="H147" s="32">
        <f>4.5-0.8</f>
        <v>3.7</v>
      </c>
      <c r="I147" s="32">
        <v>0.3</v>
      </c>
      <c r="J147" s="32"/>
      <c r="K147" s="32">
        <v>1</v>
      </c>
      <c r="L147" s="32">
        <f t="shared" si="21"/>
        <v>1.1100000000000001</v>
      </c>
      <c r="M147" s="4" t="s">
        <v>21</v>
      </c>
    </row>
    <row r="148" spans="1:13" x14ac:dyDescent="0.25">
      <c r="B148" s="34"/>
      <c r="C148" s="3" t="s">
        <v>16</v>
      </c>
      <c r="D148" s="32" t="s">
        <v>52</v>
      </c>
      <c r="E148" s="32" t="s">
        <v>53</v>
      </c>
      <c r="F148" s="32">
        <v>91.584000000000003</v>
      </c>
      <c r="G148" s="32">
        <f>F148+J148</f>
        <v>91.884</v>
      </c>
      <c r="H148" s="32">
        <v>24.1934</v>
      </c>
      <c r="I148" s="32"/>
      <c r="J148" s="32">
        <v>0.3</v>
      </c>
      <c r="K148" s="32">
        <v>1</v>
      </c>
      <c r="L148" s="32">
        <f t="shared" si="21"/>
        <v>7.2580200000000001</v>
      </c>
      <c r="M148" s="4" t="s">
        <v>21</v>
      </c>
    </row>
    <row r="149" spans="1:13" x14ac:dyDescent="0.25">
      <c r="B149" s="34"/>
      <c r="C149" s="3" t="s">
        <v>16</v>
      </c>
      <c r="D149" s="32" t="s">
        <v>52</v>
      </c>
      <c r="E149" s="32" t="s">
        <v>54</v>
      </c>
      <c r="F149" s="32">
        <v>91.884</v>
      </c>
      <c r="G149" s="32">
        <f>94.5+0.3</f>
        <v>94.8</v>
      </c>
      <c r="H149" s="32">
        <f>3.142*7.7</f>
        <v>24.1934</v>
      </c>
      <c r="I149" s="32"/>
      <c r="J149" s="32">
        <f>G149-F149</f>
        <v>2.9159999999999968</v>
      </c>
      <c r="K149" s="32">
        <v>1</v>
      </c>
      <c r="L149" s="32">
        <f t="shared" si="21"/>
        <v>70.547954399999924</v>
      </c>
      <c r="M149" s="4" t="s">
        <v>21</v>
      </c>
    </row>
    <row r="150" spans="1:13" x14ac:dyDescent="0.25">
      <c r="B150" s="34"/>
      <c r="C150" s="3" t="s">
        <v>16</v>
      </c>
      <c r="D150" s="32" t="s">
        <v>52</v>
      </c>
      <c r="E150" s="32" t="s">
        <v>54</v>
      </c>
      <c r="F150" s="32">
        <v>91.884</v>
      </c>
      <c r="G150" s="32">
        <f>94.5+0.3</f>
        <v>94.8</v>
      </c>
      <c r="H150" s="32">
        <f>3.142*6.5</f>
        <v>20.422999999999998</v>
      </c>
      <c r="I150" s="32"/>
      <c r="J150" s="32">
        <f>G150-F150</f>
        <v>2.9159999999999968</v>
      </c>
      <c r="K150" s="32">
        <v>1</v>
      </c>
      <c r="L150" s="32">
        <f t="shared" si="21"/>
        <v>59.553467999999931</v>
      </c>
      <c r="M150" s="4" t="s">
        <v>21</v>
      </c>
    </row>
    <row r="151" spans="1:13" x14ac:dyDescent="0.25">
      <c r="A151" s="37"/>
      <c r="B151" s="38"/>
      <c r="C151" s="38"/>
      <c r="D151" s="38"/>
      <c r="E151" s="38"/>
      <c r="F151" s="38"/>
      <c r="G151" s="38"/>
      <c r="H151" s="38"/>
      <c r="I151" s="38"/>
      <c r="J151" s="38"/>
      <c r="K151" s="38"/>
      <c r="L151" s="38">
        <f>SUM(L91:L150)</f>
        <v>1220.2910424000002</v>
      </c>
      <c r="M151" s="38"/>
    </row>
  </sheetData>
  <mergeCells count="10">
    <mergeCell ref="B91:B107"/>
    <mergeCell ref="A93:A107"/>
    <mergeCell ref="B108:B124"/>
    <mergeCell ref="B125:B141"/>
    <mergeCell ref="F1:G1"/>
    <mergeCell ref="B4:B6"/>
    <mergeCell ref="B44:B52"/>
    <mergeCell ref="B54:B77"/>
    <mergeCell ref="A59:A75"/>
    <mergeCell ref="B26:B42"/>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Abstract</vt:lpstr>
      <vt:lpstr>Measurement Sheet</vt:lpstr>
      <vt:lpstr>Sheet3</vt:lpstr>
      <vt:lpstr>Abstract!Print_Area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2023-08-23T07:50:11Z</dcterms:modified>
</cp:coreProperties>
</file>