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Abstract " sheetId="1" r:id="rId1"/>
    <sheet name="Abstract Break" sheetId="2" r:id="rId2"/>
    <sheet name="Truss" sheetId="3" r:id="rId3"/>
    <sheet name="Dismatling" sheetId="4" r:id="rId4"/>
    <sheet name="Louver" sheetId="5" r:id="rId5"/>
    <sheet name="Col" sheetId="6" r:id="rId6"/>
  </sheets>
  <definedNames>
    <definedName name="_xlnm.Print_Area" localSheetId="0">'Abstract '!$A$1:$N$45</definedName>
    <definedName name="_xlnm.Print_Area" localSheetId="1">'Abstract Break'!$A$1:$J$35</definedName>
  </definedNames>
  <calcPr calcId="144525"/>
</workbook>
</file>

<file path=xl/calcChain.xml><?xml version="1.0" encoding="utf-8"?>
<calcChain xmlns="http://schemas.openxmlformats.org/spreadsheetml/2006/main">
  <c r="K14" i="1" l="1"/>
  <c r="K13" i="1"/>
  <c r="J9" i="2"/>
  <c r="J10" i="2"/>
  <c r="J11" i="2"/>
  <c r="K11" i="1"/>
  <c r="F8" i="2"/>
  <c r="J45" i="3"/>
  <c r="J46" i="3"/>
  <c r="L30" i="6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31" i="6" s="1"/>
  <c r="L32" i="6" s="1"/>
  <c r="E38" i="6" s="1"/>
  <c r="J10" i="5"/>
  <c r="J11" i="5" s="1"/>
  <c r="J12" i="5" s="1"/>
  <c r="C18" i="5" s="1"/>
  <c r="J9" i="5"/>
  <c r="J8" i="5"/>
  <c r="J7" i="5"/>
  <c r="J6" i="5"/>
  <c r="J5" i="5"/>
  <c r="J4" i="5"/>
  <c r="J3" i="5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42" i="4" s="1"/>
  <c r="J43" i="4" s="1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47" i="3" l="1"/>
  <c r="J48" i="3" s="1"/>
  <c r="C50" i="3" s="1"/>
  <c r="G8" i="2"/>
  <c r="H8" i="2" s="1"/>
  <c r="J8" i="2" s="1"/>
  <c r="A9" i="2" l="1"/>
  <c r="J13" i="2"/>
  <c r="J17" i="1" l="1"/>
  <c r="N15" i="1"/>
  <c r="N16" i="1"/>
  <c r="M12" i="1"/>
  <c r="M13" i="1"/>
  <c r="M14" i="1"/>
  <c r="M15" i="1"/>
  <c r="M16" i="1"/>
  <c r="J12" i="1"/>
  <c r="J13" i="1"/>
  <c r="J14" i="1"/>
  <c r="J15" i="1"/>
  <c r="J16" i="1"/>
  <c r="J11" i="1"/>
  <c r="N14" i="1" l="1"/>
  <c r="L14" i="1"/>
  <c r="N13" i="1"/>
  <c r="L13" i="1"/>
  <c r="N12" i="1"/>
  <c r="L12" i="1"/>
  <c r="M11" i="1"/>
  <c r="N11" i="1" s="1"/>
  <c r="N17" i="1" s="1"/>
  <c r="L11" i="1"/>
  <c r="L17" i="1" s="1"/>
</calcChain>
</file>

<file path=xl/sharedStrings.xml><?xml version="1.0" encoding="utf-8"?>
<sst xmlns="http://schemas.openxmlformats.org/spreadsheetml/2006/main" count="570" uniqueCount="146">
  <si>
    <t>Sl No</t>
  </si>
  <si>
    <t>DESCRIPTION</t>
  </si>
  <si>
    <t xml:space="preserve">Block </t>
  </si>
  <si>
    <t>Unit</t>
  </si>
  <si>
    <t>Rate</t>
  </si>
  <si>
    <t>As per WO</t>
  </si>
  <si>
    <t>Upto Previous Bill</t>
  </si>
  <si>
    <t>This Bill</t>
  </si>
  <si>
    <t>Total Till Date</t>
  </si>
  <si>
    <t xml:space="preserve">Quantity </t>
  </si>
  <si>
    <t>Amount</t>
  </si>
  <si>
    <t>FABRICATIONS</t>
  </si>
  <si>
    <t>GI 2</t>
  </si>
  <si>
    <t>MT</t>
  </si>
  <si>
    <t xml:space="preserve">PAINTING </t>
  </si>
  <si>
    <t>ERECTION</t>
  </si>
  <si>
    <t>DISMANTLING</t>
  </si>
  <si>
    <t>*</t>
  </si>
  <si>
    <t>Total</t>
  </si>
  <si>
    <t>To, </t>
  </si>
  <si>
    <t>The Plant Head </t>
  </si>
  <si>
    <t>Subject- Regarding for work details of Bill Measurement</t>
  </si>
  <si>
    <t>Shree Nakoda Pipe Impex Pvt.  Ltd.</t>
  </si>
  <si>
    <t>Tilda Industrial Estate (C.G)</t>
  </si>
  <si>
    <t>Bill No RA3</t>
  </si>
  <si>
    <t xml:space="preserve">Date March 2023 </t>
  </si>
  <si>
    <t xml:space="preserve">Pipe work </t>
  </si>
  <si>
    <t>Loading &amp; Unloading</t>
  </si>
  <si>
    <t>RM/Inch</t>
  </si>
  <si>
    <t>S.No</t>
  </si>
  <si>
    <t>GI SHED Steel</t>
  </si>
  <si>
    <t>GI Shed Louver</t>
  </si>
  <si>
    <t>DISMELTING</t>
  </si>
  <si>
    <t>GI Shed Truss</t>
  </si>
  <si>
    <t>TOTAL IN KGS</t>
  </si>
  <si>
    <t>TOTAL IN TON</t>
  </si>
  <si>
    <t>RATE</t>
  </si>
  <si>
    <t>AMOUNT</t>
  </si>
  <si>
    <t xml:space="preserve">FABRICATIONS </t>
  </si>
  <si>
    <t>TOTAL AMOUNT</t>
  </si>
  <si>
    <t>Calculation Mistake was done by siraj</t>
  </si>
  <si>
    <t>Dismantling</t>
  </si>
  <si>
    <t xml:space="preserve">Ned to be deducted </t>
  </si>
  <si>
    <t>Reason the total of truss is 31.374 MT</t>
  </si>
  <si>
    <t>SHREE NAKODA GI SHED TRUSS ESTIMATE FOR ONE</t>
  </si>
  <si>
    <t>S. NO</t>
  </si>
  <si>
    <t>DETAILS</t>
  </si>
  <si>
    <t>ITEMS</t>
  </si>
  <si>
    <t>NO.</t>
  </si>
  <si>
    <t>NO</t>
  </si>
  <si>
    <t>LENGTH</t>
  </si>
  <si>
    <t>WIDTH</t>
  </si>
  <si>
    <t>H/D</t>
  </si>
  <si>
    <t>ST. W.T. IN KG/M</t>
  </si>
  <si>
    <t>QUANTITY IN KG</t>
  </si>
  <si>
    <t>GUSSET PLATE</t>
  </si>
  <si>
    <t>10MM PL</t>
  </si>
  <si>
    <t>BAKET PLATE</t>
  </si>
  <si>
    <t>JOINT PLATE</t>
  </si>
  <si>
    <t>12MM PL</t>
  </si>
  <si>
    <t>BOTT BASE PLATE</t>
  </si>
  <si>
    <t>TOP BASE PLATE</t>
  </si>
  <si>
    <t>PURLING PLATE</t>
  </si>
  <si>
    <t>ANGLE</t>
  </si>
  <si>
    <t>ISA 150X150X16</t>
  </si>
  <si>
    <t>XX</t>
  </si>
  <si>
    <t>ISA 110X110X12</t>
  </si>
  <si>
    <t>ISA 75X75X8</t>
  </si>
  <si>
    <t>MONITOR ANGLE</t>
  </si>
  <si>
    <t>ISA 65X65X6</t>
  </si>
  <si>
    <t xml:space="preserve">        XX</t>
  </si>
  <si>
    <t>JOINT ANGLE</t>
  </si>
  <si>
    <t>ISA 50X50X6</t>
  </si>
  <si>
    <t>TOTAL</t>
  </si>
  <si>
    <t>TOTAL NO OF SET 13</t>
  </si>
  <si>
    <t>WORK DONE</t>
  </si>
  <si>
    <t>WIEGHT(KGS)</t>
  </si>
  <si>
    <t>FABRICATION</t>
  </si>
  <si>
    <t>PAINTING</t>
  </si>
  <si>
    <t>SHREE NAKODA TRUSS DISMELTING FOR ONE</t>
  </si>
  <si>
    <t>PLATE</t>
  </si>
  <si>
    <t>ISLC</t>
  </si>
  <si>
    <t>ISLC 150</t>
  </si>
  <si>
    <t>TOTAL NO OF SET 6</t>
  </si>
  <si>
    <t>SHREE NAKODA GI SHED LOUVER FOR ONE</t>
  </si>
  <si>
    <t>8MM PL</t>
  </si>
  <si>
    <t>LOUVER MAIN ANGLE</t>
  </si>
  <si>
    <t xml:space="preserve">       XX</t>
  </si>
  <si>
    <t xml:space="preserve">         XX</t>
  </si>
  <si>
    <t>HORIZENTAL BRACING</t>
  </si>
  <si>
    <t>INCLINED BRACING</t>
  </si>
  <si>
    <t>STES 78</t>
  </si>
  <si>
    <t>To</t>
  </si>
  <si>
    <t>Bill Name:- GI Shed</t>
  </si>
  <si>
    <t>Nakoda Pipe Implex Pvt Ltd</t>
  </si>
  <si>
    <t>Bill No:- RA3</t>
  </si>
  <si>
    <t>Khamariya</t>
  </si>
  <si>
    <t>Bill date:-March 2023</t>
  </si>
  <si>
    <t xml:space="preserve"> Measurement Sheet for one column</t>
  </si>
  <si>
    <t>S.No.</t>
  </si>
  <si>
    <t>Block</t>
  </si>
  <si>
    <t>Structure</t>
  </si>
  <si>
    <t>NO of Elements</t>
  </si>
  <si>
    <t>NO of Items</t>
  </si>
  <si>
    <t>Unit Weight</t>
  </si>
  <si>
    <t>Qnty</t>
  </si>
  <si>
    <t>BASE PLATE</t>
  </si>
  <si>
    <t>GI Shed</t>
  </si>
  <si>
    <t>25MM PL</t>
  </si>
  <si>
    <t>Kg</t>
  </si>
  <si>
    <t>LONG STIFFNER PLATE</t>
  </si>
  <si>
    <t>SHORT STIFFNER PLATE</t>
  </si>
  <si>
    <t>CRANELEG</t>
  </si>
  <si>
    <t>ISMB 300</t>
  </si>
  <si>
    <t>ROOF LEG</t>
  </si>
  <si>
    <t>HORIZONTAL BRACING</t>
  </si>
  <si>
    <t>HALF CUT BRACKET</t>
  </si>
  <si>
    <t>ISMB 200</t>
  </si>
  <si>
    <t>TIE BEAM</t>
  </si>
  <si>
    <t>ROOF LEG BASE PLATE</t>
  </si>
  <si>
    <t>CLEAT</t>
  </si>
  <si>
    <t>GANTRY STIFFNER PLATE</t>
  </si>
  <si>
    <t>GANTRY SHORT PLATE</t>
  </si>
  <si>
    <t>GANTRY BASE PLATE</t>
  </si>
  <si>
    <t>16MM PL</t>
  </si>
  <si>
    <t>GANTRY TIE PLATE</t>
  </si>
  <si>
    <t>BRACKET STIFFNER</t>
  </si>
  <si>
    <t>21</t>
  </si>
  <si>
    <t xml:space="preserve">BRACKET TOP PLATE </t>
  </si>
  <si>
    <t>22</t>
  </si>
  <si>
    <t>STIFFNER PLATE</t>
  </si>
  <si>
    <t>23</t>
  </si>
  <si>
    <t>24</t>
  </si>
  <si>
    <t>COLUMN TOP PLATE</t>
  </si>
  <si>
    <t>TOTAL NO OF SET 26</t>
  </si>
  <si>
    <t>KG</t>
  </si>
  <si>
    <t>This Was item no 12 previously, it was replaced as per site measurement</t>
  </si>
  <si>
    <t>Angle</t>
  </si>
  <si>
    <t>Abhishek Acharya</t>
  </si>
  <si>
    <t>Billing Engineer</t>
  </si>
  <si>
    <t>Nakoda Pipe Impex Pvt Ltd</t>
  </si>
  <si>
    <t>Siraj Ahmed Ansari</t>
  </si>
  <si>
    <t>Arsh Engineering</t>
  </si>
  <si>
    <t>Bheeshma Verma</t>
  </si>
  <si>
    <t>Manager GI 2</t>
  </si>
  <si>
    <t>Nakoda Pipe Impex Pvt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</si>
</sst>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00"/>
    <numFmt numFmtId="165" formatCode="0.00;[Red]0.00"/>
  </numFmts>
  <fonts count="23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u/>
      <sz val="11"/>
      <color theme="1"/>
      <name val="Gisha"/>
      <family val="2"/>
    </font>
    <font>
      <b/>
      <i/>
      <u/>
      <sz val="11"/>
      <color theme="1"/>
      <name val="Calibri"/>
      <family val="2"/>
      <scheme val="minor"/>
    </font>
    <font>
      <b/>
      <i/>
      <sz val="11"/>
      <color theme="0"/>
      <name val="Arial Black"/>
      <family val="2"/>
    </font>
    <font>
      <i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Bahnschrift SemiBold"/>
      <family val="2"/>
    </font>
    <font>
      <i/>
      <sz val="12"/>
      <color theme="0"/>
      <name val="Bahnschrift SemiBold"/>
      <family val="2"/>
    </font>
    <font>
      <i/>
      <sz val="10"/>
      <color theme="1"/>
      <name val="Bahnschrift SemiBold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0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2" fontId="3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49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4" fillId="2" borderId="0" xfId="0" applyFont="1" applyFill="1"/>
    <xf numFmtId="0" fontId="8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2" fontId="7" fillId="2" borderId="1" xfId="0" applyNumberFormat="1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9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/>
    <xf numFmtId="49" fontId="10" fillId="2" borderId="1" xfId="0" applyNumberFormat="1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left" vertical="center"/>
    </xf>
    <xf numFmtId="0" fontId="11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2" fontId="10" fillId="2" borderId="1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2" fontId="12" fillId="0" borderId="1" xfId="0" applyNumberFormat="1" applyFont="1" applyBorder="1" applyAlignment="1">
      <alignment horizontal="center" vertical="center"/>
    </xf>
    <xf numFmtId="2" fontId="12" fillId="0" borderId="1" xfId="0" applyNumberFormat="1" applyFont="1" applyBorder="1"/>
    <xf numFmtId="0" fontId="12" fillId="0" borderId="0" xfId="0" applyFont="1"/>
    <xf numFmtId="0" fontId="1" fillId="0" borderId="0" xfId="0" applyFont="1"/>
    <xf numFmtId="0" fontId="3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49" fontId="0" fillId="4" borderId="1" xfId="0" applyNumberForma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49" fontId="15" fillId="0" borderId="2" xfId="0" applyNumberFormat="1" applyFont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49" fontId="15" fillId="0" borderId="4" xfId="0" applyNumberFormat="1" applyFont="1" applyBorder="1" applyAlignment="1">
      <alignment horizontal="center" vertical="center"/>
    </xf>
    <xf numFmtId="2" fontId="15" fillId="0" borderId="1" xfId="2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49" fontId="16" fillId="0" borderId="1" xfId="0" applyNumberFormat="1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49" fontId="15" fillId="0" borderId="5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5" fontId="15" fillId="0" borderId="7" xfId="1" applyNumberFormat="1" applyFont="1" applyBorder="1" applyAlignment="1">
      <alignment horizontal="center" vertical="center"/>
    </xf>
    <xf numFmtId="165" fontId="0" fillId="0" borderId="0" xfId="0" applyNumberFormat="1"/>
    <xf numFmtId="165" fontId="16" fillId="0" borderId="1" xfId="0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8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right" vertical="center"/>
    </xf>
    <xf numFmtId="49" fontId="19" fillId="0" borderId="8" xfId="0" applyNumberFormat="1" applyFont="1" applyBorder="1" applyAlignment="1">
      <alignment horizontal="center" vertical="center"/>
    </xf>
    <xf numFmtId="49" fontId="19" fillId="0" borderId="0" xfId="0" applyNumberFormat="1" applyFont="1" applyAlignment="1">
      <alignment horizontal="center" vertical="center"/>
    </xf>
    <xf numFmtId="49" fontId="20" fillId="0" borderId="8" xfId="0" applyNumberFormat="1" applyFont="1" applyBorder="1" applyAlignment="1">
      <alignment horizontal="right" vertical="center"/>
    </xf>
    <xf numFmtId="49" fontId="21" fillId="0" borderId="2" xfId="0" applyNumberFormat="1" applyFont="1" applyBorder="1" applyAlignment="1">
      <alignment horizontal="center" vertical="center"/>
    </xf>
    <xf numFmtId="49" fontId="21" fillId="0" borderId="3" xfId="0" applyNumberFormat="1" applyFont="1" applyBorder="1" applyAlignment="1">
      <alignment horizontal="center" vertical="center"/>
    </xf>
    <xf numFmtId="49" fontId="21" fillId="0" borderId="4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49" fontId="21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/>
    </xf>
    <xf numFmtId="49" fontId="15" fillId="0" borderId="1" xfId="0" applyNumberFormat="1" applyFont="1" applyBorder="1" applyAlignment="1">
      <alignment horizontal="center" vertical="center"/>
    </xf>
    <xf numFmtId="2" fontId="22" fillId="0" borderId="1" xfId="2" applyNumberFormat="1" applyFont="1" applyBorder="1" applyAlignment="1">
      <alignment horizontal="center" vertical="center"/>
    </xf>
    <xf numFmtId="49" fontId="16" fillId="0" borderId="0" xfId="0" applyNumberFormat="1" applyFont="1" applyAlignment="1">
      <alignment horizontal="center" vertical="center"/>
    </xf>
    <xf numFmtId="2" fontId="16" fillId="0" borderId="0" xfId="0" applyNumberFormat="1" applyFont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view="pageBreakPreview" topLeftCell="A23" zoomScaleNormal="100" zoomScaleSheetLayoutView="100" workbookViewId="0">
      <selection activeCell="N42" sqref="N42:N44"/>
    </sheetView>
  </sheetViews>
  <sheetFormatPr defaultRowHeight="15" x14ac:dyDescent="0.25"/>
  <cols>
    <col min="3" max="3" width="19.140625" customWidth="1"/>
    <col min="4" max="4" width="11.5703125" customWidth="1"/>
    <col min="7" max="8" width="8.28515625" customWidth="1"/>
    <col min="9" max="14" width="17.28515625" customWidth="1"/>
  </cols>
  <sheetData>
    <row r="1" spans="1:15" x14ac:dyDescent="0.25">
      <c r="A1" s="7" t="s">
        <v>19</v>
      </c>
      <c r="B1" s="7"/>
      <c r="C1" s="8"/>
      <c r="D1" s="8"/>
      <c r="E1" s="8"/>
      <c r="F1" s="8"/>
      <c r="G1" s="8"/>
      <c r="H1" s="8"/>
      <c r="I1" s="9"/>
      <c r="J1" s="9"/>
      <c r="K1" s="9"/>
      <c r="L1" s="9"/>
      <c r="M1" s="9"/>
      <c r="N1" s="9"/>
    </row>
    <row r="2" spans="1:15" x14ac:dyDescent="0.25">
      <c r="A2" s="7"/>
      <c r="B2" s="7"/>
      <c r="C2" s="8"/>
      <c r="D2" s="8"/>
      <c r="E2" s="8"/>
      <c r="F2" s="8"/>
      <c r="G2" s="8"/>
      <c r="H2" s="8"/>
      <c r="I2" s="10"/>
      <c r="J2" s="10"/>
      <c r="K2" s="10"/>
      <c r="L2" s="10"/>
      <c r="M2" s="10"/>
      <c r="N2" s="10"/>
    </row>
    <row r="3" spans="1:15" x14ac:dyDescent="0.25">
      <c r="A3" s="7" t="s">
        <v>20</v>
      </c>
      <c r="B3" s="7"/>
      <c r="C3" s="8"/>
      <c r="D3" s="8"/>
      <c r="E3" s="8"/>
      <c r="F3" s="8"/>
      <c r="G3" s="8"/>
      <c r="H3" s="8"/>
      <c r="I3" s="39" t="s">
        <v>21</v>
      </c>
      <c r="J3" s="39"/>
      <c r="K3" s="39"/>
      <c r="L3" s="39"/>
      <c r="M3" s="39"/>
      <c r="N3" s="39"/>
    </row>
    <row r="4" spans="1:15" x14ac:dyDescent="0.25">
      <c r="A4" s="7" t="s">
        <v>22</v>
      </c>
      <c r="B4" s="7"/>
      <c r="C4" s="8"/>
      <c r="D4" s="8"/>
      <c r="E4" s="8"/>
      <c r="F4" s="8"/>
      <c r="G4" s="8"/>
      <c r="H4" s="8"/>
      <c r="I4" s="39" t="s">
        <v>24</v>
      </c>
      <c r="J4" s="39"/>
      <c r="K4" s="39"/>
      <c r="L4" s="39"/>
      <c r="M4" s="39"/>
      <c r="N4" s="39"/>
    </row>
    <row r="5" spans="1:15" x14ac:dyDescent="0.25">
      <c r="A5" s="7" t="s">
        <v>23</v>
      </c>
      <c r="B5" s="7"/>
      <c r="C5" s="8"/>
      <c r="D5" s="8"/>
      <c r="E5" s="8"/>
      <c r="F5" s="8"/>
      <c r="G5" s="8"/>
      <c r="H5" s="8"/>
      <c r="I5" s="39" t="s">
        <v>25</v>
      </c>
      <c r="J5" s="39"/>
      <c r="K5" s="39"/>
      <c r="L5" s="39"/>
      <c r="M5" s="39"/>
      <c r="N5" s="39"/>
    </row>
    <row r="6" spans="1:15" x14ac:dyDescent="0.25">
      <c r="A6" s="7"/>
      <c r="B6" s="7"/>
      <c r="C6" s="8"/>
      <c r="D6" s="8"/>
      <c r="E6" s="8"/>
      <c r="F6" s="8"/>
      <c r="G6" s="8"/>
      <c r="H6" s="8"/>
      <c r="I6" s="11"/>
      <c r="J6" s="11"/>
      <c r="K6" s="11"/>
      <c r="L6" s="11"/>
      <c r="M6" s="11"/>
      <c r="N6" s="11"/>
    </row>
    <row r="7" spans="1:15" x14ac:dyDescent="0.25">
      <c r="A7" s="7"/>
      <c r="B7" s="7"/>
      <c r="C7" s="8"/>
      <c r="D7" s="8"/>
      <c r="E7" s="8"/>
      <c r="F7" s="8"/>
      <c r="G7" s="8"/>
      <c r="H7" s="8"/>
      <c r="I7" s="11"/>
      <c r="J7" s="11"/>
      <c r="K7" s="11"/>
      <c r="L7" s="11"/>
      <c r="M7" s="11"/>
      <c r="N7" s="11"/>
    </row>
    <row r="8" spans="1:15" x14ac:dyDescent="0.25">
      <c r="A8" s="7"/>
      <c r="B8" s="7"/>
      <c r="C8" s="8"/>
      <c r="D8" s="8"/>
      <c r="E8" s="8"/>
      <c r="F8" s="8"/>
      <c r="G8" s="8"/>
      <c r="H8" s="8"/>
      <c r="I8" s="11"/>
      <c r="J8" s="11"/>
      <c r="K8" s="11"/>
      <c r="L8" s="11"/>
      <c r="M8" s="11"/>
      <c r="N8" s="11"/>
    </row>
    <row r="9" spans="1:15" s="14" customFormat="1" ht="18.75" x14ac:dyDescent="0.25">
      <c r="A9" s="12" t="s">
        <v>0</v>
      </c>
      <c r="B9" s="12"/>
      <c r="C9" s="12" t="s">
        <v>1</v>
      </c>
      <c r="D9" s="12" t="s">
        <v>2</v>
      </c>
      <c r="E9" s="13" t="s">
        <v>3</v>
      </c>
      <c r="F9" s="13" t="s">
        <v>4</v>
      </c>
      <c r="G9" s="38" t="s">
        <v>5</v>
      </c>
      <c r="H9" s="38"/>
      <c r="I9" s="38" t="s">
        <v>6</v>
      </c>
      <c r="J9" s="38"/>
      <c r="K9" s="38" t="s">
        <v>7</v>
      </c>
      <c r="L9" s="38"/>
      <c r="M9" s="38" t="s">
        <v>8</v>
      </c>
      <c r="N9" s="38"/>
    </row>
    <row r="10" spans="1:15" s="14" customFormat="1" ht="30" x14ac:dyDescent="0.25">
      <c r="A10" s="18"/>
      <c r="B10" s="18"/>
      <c r="C10" s="18"/>
      <c r="D10" s="18"/>
      <c r="E10" s="19"/>
      <c r="F10" s="19"/>
      <c r="G10" s="20" t="s">
        <v>9</v>
      </c>
      <c r="H10" s="20" t="s">
        <v>10</v>
      </c>
      <c r="I10" s="20" t="s">
        <v>9</v>
      </c>
      <c r="J10" s="20" t="s">
        <v>10</v>
      </c>
      <c r="K10" s="20" t="s">
        <v>9</v>
      </c>
      <c r="L10" s="20" t="s">
        <v>10</v>
      </c>
      <c r="M10" s="20" t="s">
        <v>9</v>
      </c>
      <c r="N10" s="20" t="s">
        <v>10</v>
      </c>
    </row>
    <row r="11" spans="1:15" x14ac:dyDescent="0.25">
      <c r="A11" s="1">
        <v>1</v>
      </c>
      <c r="B11" s="1">
        <v>1</v>
      </c>
      <c r="C11" s="2" t="s">
        <v>11</v>
      </c>
      <c r="D11" s="2" t="s">
        <v>12</v>
      </c>
      <c r="E11" s="3" t="s">
        <v>13</v>
      </c>
      <c r="F11" s="3">
        <v>5700</v>
      </c>
      <c r="G11" s="4"/>
      <c r="H11" s="4"/>
      <c r="I11" s="5">
        <v>112.11</v>
      </c>
      <c r="J11" s="5">
        <f>I11*F11</f>
        <v>639027</v>
      </c>
      <c r="K11" s="102">
        <f>'Abstract Break'!H8</f>
        <v>32.917357850000002</v>
      </c>
      <c r="L11" s="5">
        <f>K11*F11</f>
        <v>187628.93974500001</v>
      </c>
      <c r="M11" s="4">
        <f>(K11+I11)</f>
        <v>145.02735784999999</v>
      </c>
      <c r="N11" s="4">
        <f>M11*F11</f>
        <v>826655.93974499998</v>
      </c>
      <c r="O11" s="36" t="s">
        <v>40</v>
      </c>
    </row>
    <row r="12" spans="1:15" x14ac:dyDescent="0.25">
      <c r="A12" s="1">
        <v>2</v>
      </c>
      <c r="B12" s="1">
        <v>9</v>
      </c>
      <c r="C12" s="2" t="s">
        <v>14</v>
      </c>
      <c r="D12" s="2" t="s">
        <v>12</v>
      </c>
      <c r="E12" s="3" t="s">
        <v>13</v>
      </c>
      <c r="F12" s="2">
        <v>1400</v>
      </c>
      <c r="G12" s="4"/>
      <c r="H12" s="4"/>
      <c r="I12" s="5">
        <v>116.52</v>
      </c>
      <c r="J12" s="5">
        <f t="shared" ref="J12:J16" si="0">I12*F12</f>
        <v>163128</v>
      </c>
      <c r="K12" s="5"/>
      <c r="L12" s="5">
        <f>K12*F12</f>
        <v>0</v>
      </c>
      <c r="M12" s="4">
        <f t="shared" ref="M12:M16" si="1">(K12+I12)</f>
        <v>116.52</v>
      </c>
      <c r="N12" s="4">
        <f>M12*F12</f>
        <v>163128</v>
      </c>
    </row>
    <row r="13" spans="1:15" x14ac:dyDescent="0.25">
      <c r="A13" s="1">
        <v>3</v>
      </c>
      <c r="B13" s="1">
        <v>1</v>
      </c>
      <c r="C13" s="2" t="s">
        <v>15</v>
      </c>
      <c r="D13" s="2" t="s">
        <v>12</v>
      </c>
      <c r="E13" s="3" t="s">
        <v>13</v>
      </c>
      <c r="F13" s="2">
        <v>3800</v>
      </c>
      <c r="G13" s="4"/>
      <c r="H13" s="4"/>
      <c r="I13" s="5">
        <v>59.63</v>
      </c>
      <c r="J13" s="5">
        <f t="shared" si="0"/>
        <v>226594</v>
      </c>
      <c r="K13" s="5">
        <f>'Abstract Break'!H10</f>
        <v>52.48535822920001</v>
      </c>
      <c r="L13" s="5">
        <f>K13*F13</f>
        <v>199444.36127096004</v>
      </c>
      <c r="M13" s="4">
        <f t="shared" si="1"/>
        <v>112.11535822920001</v>
      </c>
      <c r="N13" s="4">
        <f>M13*F13</f>
        <v>426038.36127096007</v>
      </c>
    </row>
    <row r="14" spans="1:15" x14ac:dyDescent="0.25">
      <c r="A14" s="1">
        <v>4</v>
      </c>
      <c r="B14" s="1">
        <v>14</v>
      </c>
      <c r="C14" s="2" t="s">
        <v>16</v>
      </c>
      <c r="D14" s="2" t="s">
        <v>12</v>
      </c>
      <c r="E14" s="3" t="s">
        <v>13</v>
      </c>
      <c r="F14" s="2">
        <v>4200</v>
      </c>
      <c r="G14" s="4"/>
      <c r="H14" s="4"/>
      <c r="I14" s="5">
        <v>49.39</v>
      </c>
      <c r="J14" s="5">
        <f t="shared" si="0"/>
        <v>207438</v>
      </c>
      <c r="K14" s="5">
        <f>'Abstract Break'!H11</f>
        <v>26.758976699999995</v>
      </c>
      <c r="L14" s="5">
        <f>K14*F14</f>
        <v>112387.70213999998</v>
      </c>
      <c r="M14" s="4">
        <f t="shared" si="1"/>
        <v>76.148976699999992</v>
      </c>
      <c r="N14" s="4">
        <f>M14*F14</f>
        <v>319825.70213999995</v>
      </c>
    </row>
    <row r="15" spans="1:15" x14ac:dyDescent="0.25">
      <c r="A15" s="1">
        <v>5</v>
      </c>
      <c r="B15" s="1"/>
      <c r="C15" s="2" t="s">
        <v>26</v>
      </c>
      <c r="D15" s="2" t="s">
        <v>12</v>
      </c>
      <c r="E15" s="3" t="s">
        <v>28</v>
      </c>
      <c r="F15" s="2">
        <v>75</v>
      </c>
      <c r="G15" s="4"/>
      <c r="H15" s="4"/>
      <c r="I15" s="5">
        <v>5100.9699999999993</v>
      </c>
      <c r="J15" s="5">
        <f t="shared" si="0"/>
        <v>382572.74999999994</v>
      </c>
      <c r="K15" s="6"/>
      <c r="L15" s="5"/>
      <c r="M15" s="4">
        <f t="shared" si="1"/>
        <v>5100.9699999999993</v>
      </c>
      <c r="N15" s="4">
        <f t="shared" ref="N15:N16" si="2">M15*F15</f>
        <v>382572.74999999994</v>
      </c>
    </row>
    <row r="16" spans="1:15" x14ac:dyDescent="0.25">
      <c r="A16" s="1">
        <v>6</v>
      </c>
      <c r="B16" s="1"/>
      <c r="C16" s="2" t="s">
        <v>27</v>
      </c>
      <c r="D16" s="2" t="s">
        <v>12</v>
      </c>
      <c r="E16" s="3" t="s">
        <v>13</v>
      </c>
      <c r="F16" s="2">
        <v>150</v>
      </c>
      <c r="G16" s="4"/>
      <c r="H16" s="4"/>
      <c r="I16" s="5">
        <v>1663.5</v>
      </c>
      <c r="J16" s="5">
        <f t="shared" si="0"/>
        <v>249525</v>
      </c>
      <c r="K16" s="6"/>
      <c r="L16" s="5"/>
      <c r="M16" s="4">
        <f t="shared" si="1"/>
        <v>1663.5</v>
      </c>
      <c r="N16" s="4">
        <f t="shared" si="2"/>
        <v>249525</v>
      </c>
    </row>
    <row r="17" spans="1:14" s="14" customFormat="1" ht="18.75" x14ac:dyDescent="0.25">
      <c r="A17" s="15"/>
      <c r="B17" s="15" t="s">
        <v>17</v>
      </c>
      <c r="C17" s="16" t="s">
        <v>18</v>
      </c>
      <c r="D17" s="16" t="s">
        <v>12</v>
      </c>
      <c r="E17" s="16"/>
      <c r="F17" s="16"/>
      <c r="G17" s="16"/>
      <c r="H17" s="16"/>
      <c r="I17" s="16"/>
      <c r="J17" s="17">
        <f>SUM(J11:J16)</f>
        <v>1868284.75</v>
      </c>
      <c r="K17" s="16"/>
      <c r="L17" s="17">
        <f>SUM(L11:L16)</f>
        <v>499461.00315596</v>
      </c>
      <c r="M17" s="16"/>
      <c r="N17" s="17">
        <f>SUM(N11:N16)</f>
        <v>2367745.7531559598</v>
      </c>
    </row>
    <row r="42" spans="1:14" s="36" customFormat="1" x14ac:dyDescent="0.25">
      <c r="A42" s="36" t="s">
        <v>138</v>
      </c>
      <c r="I42" s="36" t="s">
        <v>141</v>
      </c>
      <c r="N42" s="103" t="s">
        <v>143</v>
      </c>
    </row>
    <row r="43" spans="1:14" s="36" customFormat="1" x14ac:dyDescent="0.25">
      <c r="A43" s="36" t="s">
        <v>139</v>
      </c>
      <c r="I43" s="36" t="s">
        <v>142</v>
      </c>
      <c r="N43" s="103" t="s">
        <v>144</v>
      </c>
    </row>
    <row r="44" spans="1:14" s="36" customFormat="1" x14ac:dyDescent="0.25">
      <c r="A44" s="36" t="s">
        <v>140</v>
      </c>
      <c r="N44" s="103" t="s">
        <v>145</v>
      </c>
    </row>
  </sheetData>
  <mergeCells count="7">
    <mergeCell ref="G9:H9"/>
    <mergeCell ref="I9:J9"/>
    <mergeCell ref="K9:L9"/>
    <mergeCell ref="M9:N9"/>
    <mergeCell ref="I3:N3"/>
    <mergeCell ref="I4:N4"/>
    <mergeCell ref="I5:N5"/>
  </mergeCells>
  <printOptions horizontalCentered="1"/>
  <pageMargins left="0" right="0" top="0.5" bottom="0.5" header="0.3" footer="0.3"/>
  <pageSetup paperSize="9" scale="76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view="pageBreakPreview" zoomScale="60" zoomScaleNormal="100" workbookViewId="0">
      <selection activeCell="J33" sqref="J33:J35"/>
    </sheetView>
  </sheetViews>
  <sheetFormatPr defaultRowHeight="15" x14ac:dyDescent="0.25"/>
  <cols>
    <col min="1" max="1" width="9.5703125" customWidth="1"/>
    <col min="2" max="2" width="16.7109375" customWidth="1"/>
    <col min="3" max="5" width="15.7109375" customWidth="1"/>
    <col min="6" max="6" width="13.28515625" customWidth="1"/>
    <col min="7" max="7" width="10.5703125" bestFit="1" customWidth="1"/>
    <col min="8" max="8" width="15.5703125" bestFit="1" customWidth="1"/>
    <col min="9" max="9" width="8.42578125" customWidth="1"/>
    <col min="10" max="10" width="15.28515625" customWidth="1"/>
  </cols>
  <sheetData>
    <row r="1" spans="1:14" x14ac:dyDescent="0.25">
      <c r="A1" s="7" t="s">
        <v>19</v>
      </c>
      <c r="B1" s="7"/>
      <c r="C1" s="8"/>
      <c r="D1" s="8"/>
      <c r="E1" s="8"/>
      <c r="F1" s="8"/>
      <c r="G1" s="8"/>
      <c r="H1" s="8"/>
      <c r="I1" s="9"/>
      <c r="J1" s="9"/>
      <c r="K1" s="9"/>
      <c r="L1" s="9"/>
      <c r="M1" s="9"/>
      <c r="N1" s="9"/>
    </row>
    <row r="2" spans="1:14" x14ac:dyDescent="0.25">
      <c r="A2" s="7"/>
      <c r="B2" s="7"/>
      <c r="C2" s="8"/>
      <c r="D2" s="8"/>
      <c r="E2" s="8"/>
      <c r="F2" s="8"/>
      <c r="G2" s="8"/>
      <c r="H2" s="8"/>
      <c r="I2" s="10"/>
      <c r="J2" s="10"/>
      <c r="K2" s="10"/>
      <c r="L2" s="10"/>
      <c r="M2" s="10"/>
      <c r="N2" s="10"/>
    </row>
    <row r="3" spans="1:14" x14ac:dyDescent="0.25">
      <c r="A3" s="7" t="s">
        <v>20</v>
      </c>
      <c r="B3" s="7"/>
      <c r="C3" s="8"/>
      <c r="D3" s="8"/>
      <c r="E3" s="8"/>
      <c r="F3" s="8"/>
      <c r="G3" s="8"/>
      <c r="H3" s="8"/>
      <c r="J3" s="11" t="s">
        <v>21</v>
      </c>
      <c r="K3" s="9"/>
      <c r="L3" s="9"/>
      <c r="M3" s="9"/>
      <c r="N3" s="9"/>
    </row>
    <row r="4" spans="1:14" x14ac:dyDescent="0.25">
      <c r="A4" s="7" t="s">
        <v>22</v>
      </c>
      <c r="B4" s="7"/>
      <c r="C4" s="8"/>
      <c r="D4" s="8"/>
      <c r="E4" s="8"/>
      <c r="F4" s="8"/>
      <c r="G4" s="8"/>
      <c r="H4" s="8"/>
      <c r="J4" s="11" t="s">
        <v>24</v>
      </c>
      <c r="K4" s="9"/>
      <c r="L4" s="9"/>
      <c r="M4" s="9"/>
      <c r="N4" s="9"/>
    </row>
    <row r="5" spans="1:14" x14ac:dyDescent="0.25">
      <c r="A5" s="7" t="s">
        <v>23</v>
      </c>
      <c r="B5" s="7"/>
      <c r="C5" s="8"/>
      <c r="D5" s="8"/>
      <c r="E5" s="8"/>
      <c r="F5" s="8"/>
      <c r="G5" s="8"/>
      <c r="H5" s="8"/>
      <c r="J5" s="11" t="s">
        <v>25</v>
      </c>
      <c r="K5" s="9"/>
      <c r="L5" s="9"/>
      <c r="M5" s="9"/>
      <c r="N5" s="9"/>
    </row>
    <row r="7" spans="1:14" s="27" customFormat="1" ht="30" x14ac:dyDescent="0.25">
      <c r="A7" s="25" t="s">
        <v>29</v>
      </c>
      <c r="B7" s="25" t="s">
        <v>1</v>
      </c>
      <c r="C7" s="26" t="s">
        <v>30</v>
      </c>
      <c r="D7" s="26" t="s">
        <v>31</v>
      </c>
      <c r="E7" s="26" t="s">
        <v>41</v>
      </c>
      <c r="F7" s="26" t="s">
        <v>33</v>
      </c>
      <c r="G7" s="26" t="s">
        <v>34</v>
      </c>
      <c r="H7" s="26" t="s">
        <v>35</v>
      </c>
      <c r="I7" s="26" t="s">
        <v>36</v>
      </c>
      <c r="J7" s="26" t="s">
        <v>37</v>
      </c>
    </row>
    <row r="8" spans="1:14" s="35" customFormat="1" ht="12.75" x14ac:dyDescent="0.2">
      <c r="A8" s="31">
        <v>1</v>
      </c>
      <c r="B8" s="32" t="s">
        <v>38</v>
      </c>
      <c r="C8" s="33">
        <v>0</v>
      </c>
      <c r="D8" s="33">
        <v>0</v>
      </c>
      <c r="E8" s="34"/>
      <c r="F8" s="34">
        <f>Truss!C50</f>
        <v>32917.35785</v>
      </c>
      <c r="G8" s="34">
        <f>F8</f>
        <v>32917.35785</v>
      </c>
      <c r="H8" s="34">
        <f>G8/1000</f>
        <v>32.917357850000002</v>
      </c>
      <c r="I8" s="32">
        <v>5700</v>
      </c>
      <c r="J8" s="34">
        <f>PRODUCT(H8:I8)</f>
        <v>187628.93974500001</v>
      </c>
    </row>
    <row r="9" spans="1:14" s="35" customFormat="1" ht="12.75" x14ac:dyDescent="0.2">
      <c r="A9" s="31">
        <f>A8+1</f>
        <v>2</v>
      </c>
      <c r="B9" s="32" t="s">
        <v>14</v>
      </c>
      <c r="C9" s="33">
        <v>0</v>
      </c>
      <c r="D9" s="33">
        <v>0</v>
      </c>
      <c r="E9" s="34"/>
      <c r="F9" s="34">
        <v>0</v>
      </c>
      <c r="G9" s="34">
        <v>0</v>
      </c>
      <c r="H9" s="34">
        <v>0</v>
      </c>
      <c r="I9" s="32">
        <v>1400</v>
      </c>
      <c r="J9" s="34">
        <f t="shared" ref="J9:J11" si="0">PRODUCT(H9:I9)</f>
        <v>0</v>
      </c>
    </row>
    <row r="10" spans="1:14" s="35" customFormat="1" ht="12.75" x14ac:dyDescent="0.2">
      <c r="A10" s="31">
        <v>3</v>
      </c>
      <c r="B10" s="32" t="s">
        <v>15</v>
      </c>
      <c r="C10" s="33">
        <v>47610.580997200006</v>
      </c>
      <c r="D10" s="33">
        <v>4874.7772319999995</v>
      </c>
      <c r="E10" s="34"/>
      <c r="F10" s="34">
        <v>0</v>
      </c>
      <c r="G10" s="34">
        <v>52485.358229200006</v>
      </c>
      <c r="H10" s="34">
        <v>52.48535822920001</v>
      </c>
      <c r="I10" s="32">
        <v>3800</v>
      </c>
      <c r="J10" s="34">
        <f t="shared" si="0"/>
        <v>199444.36127096004</v>
      </c>
    </row>
    <row r="11" spans="1:14" s="35" customFormat="1" ht="12.75" x14ac:dyDescent="0.2">
      <c r="A11" s="31">
        <v>4</v>
      </c>
      <c r="B11" s="32" t="s">
        <v>32</v>
      </c>
      <c r="C11" s="33"/>
      <c r="D11" s="33"/>
      <c r="E11" s="34">
        <v>26758.976699999996</v>
      </c>
      <c r="F11" s="34"/>
      <c r="G11" s="34">
        <v>26758.976699999996</v>
      </c>
      <c r="H11" s="34">
        <v>26.758976699999995</v>
      </c>
      <c r="I11" s="32">
        <v>4200</v>
      </c>
      <c r="J11" s="34">
        <f t="shared" si="0"/>
        <v>112387.70213999998</v>
      </c>
    </row>
    <row r="12" spans="1:14" x14ac:dyDescent="0.25">
      <c r="A12" s="21"/>
      <c r="B12" s="22"/>
      <c r="C12" s="23"/>
      <c r="D12" s="23"/>
      <c r="E12" s="24"/>
      <c r="F12" s="24"/>
      <c r="G12" s="24"/>
      <c r="H12" s="24"/>
      <c r="I12" s="22"/>
      <c r="J12" s="24"/>
    </row>
    <row r="13" spans="1:14" s="27" customFormat="1" x14ac:dyDescent="0.25">
      <c r="A13" s="28"/>
      <c r="B13" s="40"/>
      <c r="C13" s="41"/>
      <c r="D13" s="41"/>
      <c r="E13" s="41"/>
      <c r="F13" s="41"/>
      <c r="G13" s="42"/>
      <c r="H13" s="29" t="s">
        <v>39</v>
      </c>
      <c r="I13" s="29"/>
      <c r="J13" s="30">
        <f>SUM(J8:J12)</f>
        <v>499461.00315596</v>
      </c>
    </row>
    <row r="14" spans="1:14" s="37" customFormat="1" x14ac:dyDescent="0.25">
      <c r="K14" s="36" t="s">
        <v>42</v>
      </c>
    </row>
    <row r="15" spans="1:14" x14ac:dyDescent="0.25">
      <c r="K15" s="36" t="s">
        <v>43</v>
      </c>
    </row>
    <row r="33" spans="1:10" x14ac:dyDescent="0.25">
      <c r="A33" s="36" t="s">
        <v>138</v>
      </c>
      <c r="E33" s="36" t="s">
        <v>141</v>
      </c>
      <c r="J33" s="103" t="s">
        <v>143</v>
      </c>
    </row>
    <row r="34" spans="1:10" x14ac:dyDescent="0.25">
      <c r="A34" s="36" t="s">
        <v>139</v>
      </c>
      <c r="E34" s="36" t="s">
        <v>142</v>
      </c>
      <c r="J34" s="103" t="s">
        <v>144</v>
      </c>
    </row>
    <row r="35" spans="1:10" x14ac:dyDescent="0.25">
      <c r="A35" s="36" t="s">
        <v>140</v>
      </c>
      <c r="J35" s="103" t="s">
        <v>145</v>
      </c>
    </row>
  </sheetData>
  <mergeCells count="1">
    <mergeCell ref="B13:G13"/>
  </mergeCells>
  <printOptions horizontalCentered="1"/>
  <pageMargins left="0" right="0" top="0.5" bottom="0.5" header="0.3" footer="0.3"/>
  <pageSetup paperSize="9" orientation="landscape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34" zoomScale="115" zoomScaleNormal="115" workbookViewId="0">
      <selection activeCell="F15" sqref="F15"/>
    </sheetView>
  </sheetViews>
  <sheetFormatPr defaultRowHeight="15" x14ac:dyDescent="0.25"/>
  <cols>
    <col min="1" max="1" width="5.85546875" bestFit="1" customWidth="1"/>
    <col min="2" max="2" width="16.28515625" bestFit="1" customWidth="1"/>
    <col min="3" max="3" width="14.28515625" bestFit="1" customWidth="1"/>
    <col min="4" max="4" width="4.42578125" bestFit="1" customWidth="1"/>
    <col min="5" max="5" width="3.85546875" bestFit="1" customWidth="1"/>
    <col min="6" max="6" width="8" bestFit="1" customWidth="1"/>
    <col min="7" max="7" width="7.140625" bestFit="1" customWidth="1"/>
    <col min="8" max="8" width="7.28515625" bestFit="1" customWidth="1"/>
    <col min="9" max="9" width="8.7109375" bestFit="1" customWidth="1"/>
    <col min="10" max="10" width="13.140625" bestFit="1" customWidth="1"/>
  </cols>
  <sheetData>
    <row r="1" spans="1:10" x14ac:dyDescent="0.25">
      <c r="A1" s="43" t="s">
        <v>44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30" x14ac:dyDescent="0.25">
      <c r="A2" s="46" t="s">
        <v>45</v>
      </c>
      <c r="B2" s="46" t="s">
        <v>46</v>
      </c>
      <c r="C2" s="46" t="s">
        <v>47</v>
      </c>
      <c r="D2" s="46" t="s">
        <v>48</v>
      </c>
      <c r="E2" s="46" t="s">
        <v>49</v>
      </c>
      <c r="F2" s="46" t="s">
        <v>50</v>
      </c>
      <c r="G2" s="46" t="s">
        <v>51</v>
      </c>
      <c r="H2" s="46" t="s">
        <v>52</v>
      </c>
      <c r="I2" s="46" t="s">
        <v>53</v>
      </c>
      <c r="J2" s="46" t="s">
        <v>54</v>
      </c>
    </row>
    <row r="3" spans="1:10" x14ac:dyDescent="0.25">
      <c r="A3" s="47">
        <v>1</v>
      </c>
      <c r="B3" s="21" t="s">
        <v>55</v>
      </c>
      <c r="C3" s="48" t="s">
        <v>56</v>
      </c>
      <c r="D3" s="49">
        <v>1</v>
      </c>
      <c r="E3" s="49">
        <v>1</v>
      </c>
      <c r="F3" s="50">
        <v>0.54</v>
      </c>
      <c r="G3" s="23">
        <v>0.4</v>
      </c>
      <c r="H3" s="51">
        <v>0.01</v>
      </c>
      <c r="I3" s="21">
        <v>7850</v>
      </c>
      <c r="J3" s="52">
        <f t="shared" ref="J3:J17" si="0">+I3*H3*G3*F3*E3*D3</f>
        <v>16.956000000000003</v>
      </c>
    </row>
    <row r="4" spans="1:10" x14ac:dyDescent="0.25">
      <c r="A4" s="47">
        <v>2</v>
      </c>
      <c r="B4" s="21" t="s">
        <v>55</v>
      </c>
      <c r="C4" s="48" t="s">
        <v>56</v>
      </c>
      <c r="D4" s="49">
        <v>1</v>
      </c>
      <c r="E4" s="49">
        <v>1</v>
      </c>
      <c r="F4" s="50">
        <v>0.53</v>
      </c>
      <c r="G4" s="23">
        <v>0.52</v>
      </c>
      <c r="H4" s="51">
        <v>0.01</v>
      </c>
      <c r="I4" s="21">
        <v>7850</v>
      </c>
      <c r="J4" s="52">
        <f t="shared" si="0"/>
        <v>21.634600000000002</v>
      </c>
    </row>
    <row r="5" spans="1:10" x14ac:dyDescent="0.25">
      <c r="A5" s="47">
        <v>3</v>
      </c>
      <c r="B5" s="21" t="s">
        <v>55</v>
      </c>
      <c r="C5" s="48" t="s">
        <v>56</v>
      </c>
      <c r="D5" s="49">
        <v>1</v>
      </c>
      <c r="E5" s="49">
        <v>1</v>
      </c>
      <c r="F5" s="50">
        <v>0.65</v>
      </c>
      <c r="G5" s="23">
        <v>0.56999999999999995</v>
      </c>
      <c r="H5" s="51">
        <v>0.01</v>
      </c>
      <c r="I5" s="21">
        <v>7850</v>
      </c>
      <c r="J5" s="52">
        <f t="shared" si="0"/>
        <v>29.084250000000001</v>
      </c>
    </row>
    <row r="6" spans="1:10" x14ac:dyDescent="0.25">
      <c r="A6" s="47">
        <v>4</v>
      </c>
      <c r="B6" s="21" t="s">
        <v>55</v>
      </c>
      <c r="C6" s="48" t="s">
        <v>56</v>
      </c>
      <c r="D6" s="49">
        <v>2</v>
      </c>
      <c r="E6" s="49">
        <v>2</v>
      </c>
      <c r="F6" s="50">
        <v>0.33</v>
      </c>
      <c r="G6" s="23">
        <v>0.23</v>
      </c>
      <c r="H6" s="51">
        <v>0.01</v>
      </c>
      <c r="I6" s="21">
        <v>7850</v>
      </c>
      <c r="J6" s="52">
        <f t="shared" si="0"/>
        <v>23.832599999999999</v>
      </c>
    </row>
    <row r="7" spans="1:10" x14ac:dyDescent="0.25">
      <c r="A7" s="47">
        <v>5</v>
      </c>
      <c r="B7" s="21" t="s">
        <v>55</v>
      </c>
      <c r="C7" s="48" t="s">
        <v>56</v>
      </c>
      <c r="D7" s="49">
        <v>2</v>
      </c>
      <c r="E7" s="49">
        <v>2</v>
      </c>
      <c r="F7" s="50">
        <v>0.28999999999999998</v>
      </c>
      <c r="G7" s="23">
        <v>0.23</v>
      </c>
      <c r="H7" s="51">
        <v>0.01</v>
      </c>
      <c r="I7" s="21">
        <v>7850</v>
      </c>
      <c r="J7" s="52">
        <f t="shared" si="0"/>
        <v>20.9438</v>
      </c>
    </row>
    <row r="8" spans="1:10" x14ac:dyDescent="0.25">
      <c r="A8" s="47">
        <v>6</v>
      </c>
      <c r="B8" s="21" t="s">
        <v>55</v>
      </c>
      <c r="C8" s="48" t="s">
        <v>56</v>
      </c>
      <c r="D8" s="49">
        <v>1</v>
      </c>
      <c r="E8" s="49">
        <v>2</v>
      </c>
      <c r="F8" s="50">
        <v>0.52</v>
      </c>
      <c r="G8" s="23">
        <v>0.3</v>
      </c>
      <c r="H8" s="51">
        <v>0.01</v>
      </c>
      <c r="I8" s="21">
        <v>7850</v>
      </c>
      <c r="J8" s="52">
        <f t="shared" si="0"/>
        <v>24.492000000000001</v>
      </c>
    </row>
    <row r="9" spans="1:10" x14ac:dyDescent="0.25">
      <c r="A9" s="47">
        <v>7</v>
      </c>
      <c r="B9" s="21" t="s">
        <v>55</v>
      </c>
      <c r="C9" s="48" t="s">
        <v>56</v>
      </c>
      <c r="D9" s="49">
        <v>1</v>
      </c>
      <c r="E9" s="49">
        <v>1</v>
      </c>
      <c r="F9" s="50">
        <v>0.44</v>
      </c>
      <c r="G9" s="23">
        <v>0.38</v>
      </c>
      <c r="H9" s="51">
        <v>0.01</v>
      </c>
      <c r="I9" s="21">
        <v>7850</v>
      </c>
      <c r="J9" s="52">
        <f t="shared" si="0"/>
        <v>13.125200000000001</v>
      </c>
    </row>
    <row r="10" spans="1:10" x14ac:dyDescent="0.25">
      <c r="A10" s="47">
        <v>8</v>
      </c>
      <c r="B10" s="21" t="s">
        <v>55</v>
      </c>
      <c r="C10" s="48" t="s">
        <v>56</v>
      </c>
      <c r="D10" s="49">
        <v>1</v>
      </c>
      <c r="E10" s="49">
        <v>1</v>
      </c>
      <c r="F10" s="50">
        <v>0.5</v>
      </c>
      <c r="G10" s="23">
        <v>0.36</v>
      </c>
      <c r="H10" s="51">
        <v>0.01</v>
      </c>
      <c r="I10" s="21">
        <v>7850</v>
      </c>
      <c r="J10" s="52">
        <f t="shared" si="0"/>
        <v>14.129999999999999</v>
      </c>
    </row>
    <row r="11" spans="1:10" x14ac:dyDescent="0.25">
      <c r="A11" s="47">
        <v>9</v>
      </c>
      <c r="B11" s="21" t="s">
        <v>55</v>
      </c>
      <c r="C11" s="48" t="s">
        <v>56</v>
      </c>
      <c r="D11" s="49">
        <v>1</v>
      </c>
      <c r="E11" s="49">
        <v>1</v>
      </c>
      <c r="F11" s="50">
        <v>0.65</v>
      </c>
      <c r="G11" s="23">
        <v>0.33</v>
      </c>
      <c r="H11" s="51">
        <v>0.01</v>
      </c>
      <c r="I11" s="21">
        <v>7850</v>
      </c>
      <c r="J11" s="52">
        <f t="shared" si="0"/>
        <v>16.838250000000002</v>
      </c>
    </row>
    <row r="12" spans="1:10" x14ac:dyDescent="0.25">
      <c r="A12" s="47">
        <v>10</v>
      </c>
      <c r="B12" s="21" t="s">
        <v>55</v>
      </c>
      <c r="C12" s="48" t="s">
        <v>56</v>
      </c>
      <c r="D12" s="49">
        <v>1</v>
      </c>
      <c r="E12" s="49">
        <v>2</v>
      </c>
      <c r="F12" s="50">
        <v>0.4</v>
      </c>
      <c r="G12" s="23">
        <v>0.28999999999999998</v>
      </c>
      <c r="H12" s="51">
        <v>0.01</v>
      </c>
      <c r="I12" s="21">
        <v>7850</v>
      </c>
      <c r="J12" s="52">
        <f t="shared" si="0"/>
        <v>18.212</v>
      </c>
    </row>
    <row r="13" spans="1:10" x14ac:dyDescent="0.25">
      <c r="A13" s="47">
        <v>11</v>
      </c>
      <c r="B13" s="21" t="s">
        <v>55</v>
      </c>
      <c r="C13" s="48" t="s">
        <v>56</v>
      </c>
      <c r="D13" s="49">
        <v>1</v>
      </c>
      <c r="E13" s="49">
        <v>1</v>
      </c>
      <c r="F13" s="50">
        <v>0.31</v>
      </c>
      <c r="G13" s="23">
        <v>0.27</v>
      </c>
      <c r="H13" s="51">
        <v>0.01</v>
      </c>
      <c r="I13" s="21">
        <v>7850</v>
      </c>
      <c r="J13" s="52">
        <f t="shared" si="0"/>
        <v>6.5704500000000001</v>
      </c>
    </row>
    <row r="14" spans="1:10" x14ac:dyDescent="0.25">
      <c r="A14" s="53">
        <v>12</v>
      </c>
      <c r="B14" s="54" t="s">
        <v>137</v>
      </c>
      <c r="C14" s="55" t="s">
        <v>66</v>
      </c>
      <c r="D14" s="56">
        <v>1</v>
      </c>
      <c r="E14" s="56">
        <v>2</v>
      </c>
      <c r="F14" s="57">
        <v>2.4500000000000002</v>
      </c>
      <c r="G14" s="58">
        <v>0.33</v>
      </c>
      <c r="H14" s="59">
        <v>0.01</v>
      </c>
      <c r="I14" s="54">
        <v>7850</v>
      </c>
      <c r="J14" s="58">
        <f t="shared" si="0"/>
        <v>126.93450000000001</v>
      </c>
    </row>
    <row r="15" spans="1:10" x14ac:dyDescent="0.25">
      <c r="A15" s="47">
        <v>13</v>
      </c>
      <c r="B15" s="21" t="s">
        <v>55</v>
      </c>
      <c r="C15" s="48" t="s">
        <v>56</v>
      </c>
      <c r="D15" s="49">
        <v>1</v>
      </c>
      <c r="E15" s="49">
        <v>1</v>
      </c>
      <c r="F15" s="50">
        <v>0.3</v>
      </c>
      <c r="G15" s="23">
        <v>0.27</v>
      </c>
      <c r="H15" s="51">
        <v>0.01</v>
      </c>
      <c r="I15" s="21">
        <v>7850</v>
      </c>
      <c r="J15" s="52">
        <f t="shared" si="0"/>
        <v>6.3585000000000003</v>
      </c>
    </row>
    <row r="16" spans="1:10" x14ac:dyDescent="0.25">
      <c r="A16" s="47">
        <v>14</v>
      </c>
      <c r="B16" s="21" t="s">
        <v>57</v>
      </c>
      <c r="C16" s="48" t="s">
        <v>56</v>
      </c>
      <c r="D16" s="49">
        <v>1</v>
      </c>
      <c r="E16" s="49">
        <v>6</v>
      </c>
      <c r="F16" s="50">
        <v>0.13</v>
      </c>
      <c r="G16" s="23">
        <v>0.06</v>
      </c>
      <c r="H16" s="51">
        <v>0.01</v>
      </c>
      <c r="I16" s="21">
        <v>7850</v>
      </c>
      <c r="J16" s="52">
        <f t="shared" si="0"/>
        <v>3.6738000000000004</v>
      </c>
    </row>
    <row r="17" spans="1:10" x14ac:dyDescent="0.25">
      <c r="A17" s="47">
        <v>15</v>
      </c>
      <c r="B17" s="21" t="s">
        <v>57</v>
      </c>
      <c r="C17" s="48" t="s">
        <v>56</v>
      </c>
      <c r="D17" s="49">
        <v>2</v>
      </c>
      <c r="E17" s="49">
        <v>6</v>
      </c>
      <c r="F17" s="50">
        <v>0.1</v>
      </c>
      <c r="G17" s="23">
        <v>0.05</v>
      </c>
      <c r="H17" s="51">
        <v>0.01</v>
      </c>
      <c r="I17" s="21">
        <v>7850</v>
      </c>
      <c r="J17" s="52">
        <f t="shared" si="0"/>
        <v>4.7100000000000009</v>
      </c>
    </row>
    <row r="18" spans="1:10" x14ac:dyDescent="0.25">
      <c r="A18" s="47">
        <v>18</v>
      </c>
      <c r="B18" s="21" t="s">
        <v>58</v>
      </c>
      <c r="C18" s="21" t="s">
        <v>59</v>
      </c>
      <c r="D18" s="21">
        <v>1</v>
      </c>
      <c r="E18" s="21">
        <v>1</v>
      </c>
      <c r="F18" s="21">
        <v>0.6</v>
      </c>
      <c r="G18" s="21">
        <v>0.4</v>
      </c>
      <c r="H18" s="21">
        <v>1.2E-2</v>
      </c>
      <c r="I18" s="21">
        <v>7850</v>
      </c>
      <c r="J18" s="60">
        <f>+I18*H18*G18*F18*E18*D18</f>
        <v>22.608000000000001</v>
      </c>
    </row>
    <row r="19" spans="1:10" x14ac:dyDescent="0.25">
      <c r="A19" s="47">
        <v>19</v>
      </c>
      <c r="B19" s="21" t="s">
        <v>58</v>
      </c>
      <c r="C19" s="21" t="s">
        <v>59</v>
      </c>
      <c r="D19" s="21">
        <v>1</v>
      </c>
      <c r="E19" s="21">
        <v>1</v>
      </c>
      <c r="F19" s="21">
        <v>0.7</v>
      </c>
      <c r="G19" s="21">
        <v>0.13</v>
      </c>
      <c r="H19" s="21">
        <v>1.2E-2</v>
      </c>
      <c r="I19" s="21">
        <v>7850</v>
      </c>
      <c r="J19" s="60">
        <f t="shared" ref="J19:J20" si="1">+I19*H19*G19*F19*E19*D19</f>
        <v>8.5722000000000005</v>
      </c>
    </row>
    <row r="20" spans="1:10" x14ac:dyDescent="0.25">
      <c r="A20" s="47">
        <v>20</v>
      </c>
      <c r="B20" s="21" t="s">
        <v>58</v>
      </c>
      <c r="C20" s="21" t="s">
        <v>59</v>
      </c>
      <c r="D20" s="21">
        <v>1</v>
      </c>
      <c r="E20" s="21">
        <v>1</v>
      </c>
      <c r="F20" s="21">
        <v>0.45</v>
      </c>
      <c r="G20" s="21">
        <v>0.13</v>
      </c>
      <c r="H20" s="21">
        <v>1.2E-2</v>
      </c>
      <c r="I20" s="21">
        <v>7850</v>
      </c>
      <c r="J20" s="60">
        <f t="shared" si="1"/>
        <v>5.5106999999999999</v>
      </c>
    </row>
    <row r="21" spans="1:10" x14ac:dyDescent="0.25">
      <c r="A21" s="47">
        <v>21</v>
      </c>
      <c r="B21" s="21" t="s">
        <v>60</v>
      </c>
      <c r="C21" s="21" t="s">
        <v>59</v>
      </c>
      <c r="D21" s="21">
        <v>1</v>
      </c>
      <c r="E21" s="21">
        <v>2</v>
      </c>
      <c r="F21" s="21">
        <v>0.3</v>
      </c>
      <c r="G21" s="21">
        <v>0.35</v>
      </c>
      <c r="H21" s="21">
        <v>1.2E-2</v>
      </c>
      <c r="I21" s="21">
        <v>7850</v>
      </c>
      <c r="J21" s="60">
        <f>+I21*H21*G21*F21*E21*D21</f>
        <v>19.782</v>
      </c>
    </row>
    <row r="22" spans="1:10" x14ac:dyDescent="0.25">
      <c r="A22" s="47">
        <v>22</v>
      </c>
      <c r="B22" s="21" t="s">
        <v>61</v>
      </c>
      <c r="C22" s="21" t="s">
        <v>59</v>
      </c>
      <c r="D22" s="21">
        <v>1</v>
      </c>
      <c r="E22" s="21">
        <v>2</v>
      </c>
      <c r="F22" s="21">
        <v>0.45</v>
      </c>
      <c r="G22" s="21">
        <v>0.5</v>
      </c>
      <c r="H22" s="21">
        <v>1.2E-2</v>
      </c>
      <c r="I22" s="21">
        <v>7850</v>
      </c>
      <c r="J22" s="60">
        <f>+I22*H22*G22*F22*E22*D22</f>
        <v>42.39</v>
      </c>
    </row>
    <row r="23" spans="1:10" x14ac:dyDescent="0.25">
      <c r="A23" s="47">
        <v>23</v>
      </c>
      <c r="B23" s="21" t="s">
        <v>62</v>
      </c>
      <c r="C23" s="48" t="s">
        <v>56</v>
      </c>
      <c r="D23" s="49">
        <v>1</v>
      </c>
      <c r="E23" s="49">
        <v>24</v>
      </c>
      <c r="F23" s="50">
        <v>0.33</v>
      </c>
      <c r="G23" s="23">
        <v>0.09</v>
      </c>
      <c r="H23" s="51">
        <v>0.01</v>
      </c>
      <c r="I23" s="21">
        <v>7850</v>
      </c>
      <c r="J23" s="52">
        <f t="shared" ref="J23" si="2">+I23*H23*G23*F23*E23*D23</f>
        <v>55.954799999999992</v>
      </c>
    </row>
    <row r="24" spans="1:10" x14ac:dyDescent="0.25">
      <c r="A24" s="47">
        <v>24</v>
      </c>
      <c r="B24" s="21" t="s">
        <v>63</v>
      </c>
      <c r="C24" s="48" t="s">
        <v>64</v>
      </c>
      <c r="D24" s="49">
        <v>1</v>
      </c>
      <c r="E24" s="49">
        <v>2</v>
      </c>
      <c r="F24" s="50">
        <v>12.95</v>
      </c>
      <c r="G24" s="23" t="s">
        <v>65</v>
      </c>
      <c r="H24" s="23" t="s">
        <v>65</v>
      </c>
      <c r="I24" s="50">
        <v>35.799999999999997</v>
      </c>
      <c r="J24" s="52">
        <f t="shared" ref="J24:J39" si="3">+I24*F24*E24*D24</f>
        <v>927.21999999999991</v>
      </c>
    </row>
    <row r="25" spans="1:10" x14ac:dyDescent="0.25">
      <c r="A25" s="47">
        <v>25</v>
      </c>
      <c r="B25" s="21" t="s">
        <v>63</v>
      </c>
      <c r="C25" s="48" t="s">
        <v>66</v>
      </c>
      <c r="D25" s="49">
        <v>1</v>
      </c>
      <c r="E25" s="49">
        <v>2</v>
      </c>
      <c r="F25" s="50">
        <v>12.153</v>
      </c>
      <c r="G25" s="23" t="s">
        <v>65</v>
      </c>
      <c r="H25" s="23" t="s">
        <v>65</v>
      </c>
      <c r="I25" s="50">
        <v>19.8</v>
      </c>
      <c r="J25" s="52">
        <f t="shared" si="3"/>
        <v>481.25880000000001</v>
      </c>
    </row>
    <row r="26" spans="1:10" x14ac:dyDescent="0.25">
      <c r="A26" s="47">
        <v>26</v>
      </c>
      <c r="B26" s="21" t="s">
        <v>63</v>
      </c>
      <c r="C26" s="48" t="s">
        <v>67</v>
      </c>
      <c r="D26" s="49">
        <v>1</v>
      </c>
      <c r="E26" s="49">
        <v>2</v>
      </c>
      <c r="F26" s="50">
        <v>3.62</v>
      </c>
      <c r="G26" s="23" t="s">
        <v>65</v>
      </c>
      <c r="H26" s="23" t="s">
        <v>65</v>
      </c>
      <c r="I26" s="50">
        <v>8.9</v>
      </c>
      <c r="J26" s="52">
        <f t="shared" si="3"/>
        <v>64.436000000000007</v>
      </c>
    </row>
    <row r="27" spans="1:10" x14ac:dyDescent="0.25">
      <c r="A27" s="47">
        <v>27</v>
      </c>
      <c r="B27" s="21" t="s">
        <v>63</v>
      </c>
      <c r="C27" s="48" t="s">
        <v>67</v>
      </c>
      <c r="D27" s="49">
        <v>1</v>
      </c>
      <c r="E27" s="49">
        <v>2</v>
      </c>
      <c r="F27" s="50">
        <v>1.52</v>
      </c>
      <c r="G27" s="23" t="s">
        <v>65</v>
      </c>
      <c r="H27" s="23" t="s">
        <v>65</v>
      </c>
      <c r="I27" s="50">
        <v>8.9</v>
      </c>
      <c r="J27" s="52">
        <f t="shared" si="3"/>
        <v>27.056000000000001</v>
      </c>
    </row>
    <row r="28" spans="1:10" x14ac:dyDescent="0.25">
      <c r="A28" s="47">
        <v>28</v>
      </c>
      <c r="B28" s="21" t="s">
        <v>63</v>
      </c>
      <c r="C28" s="48" t="s">
        <v>67</v>
      </c>
      <c r="D28" s="49">
        <v>1</v>
      </c>
      <c r="E28" s="49">
        <v>2</v>
      </c>
      <c r="F28" s="50">
        <v>3.41</v>
      </c>
      <c r="G28" s="23" t="s">
        <v>65</v>
      </c>
      <c r="H28" s="23" t="s">
        <v>65</v>
      </c>
      <c r="I28" s="50">
        <v>8.9</v>
      </c>
      <c r="J28" s="52">
        <f t="shared" si="3"/>
        <v>60.698000000000008</v>
      </c>
    </row>
    <row r="29" spans="1:10" x14ac:dyDescent="0.25">
      <c r="A29" s="47">
        <v>29</v>
      </c>
      <c r="B29" s="21" t="s">
        <v>68</v>
      </c>
      <c r="C29" s="48" t="s">
        <v>64</v>
      </c>
      <c r="D29" s="49">
        <v>1</v>
      </c>
      <c r="E29" s="49">
        <v>2</v>
      </c>
      <c r="F29" s="50">
        <v>1.82</v>
      </c>
      <c r="G29" s="23" t="s">
        <v>65</v>
      </c>
      <c r="H29" s="23" t="s">
        <v>65</v>
      </c>
      <c r="I29" s="50">
        <v>35.799999999999997</v>
      </c>
      <c r="J29" s="52">
        <f t="shared" si="3"/>
        <v>130.31199999999998</v>
      </c>
    </row>
    <row r="30" spans="1:10" x14ac:dyDescent="0.25">
      <c r="A30" s="47">
        <v>30</v>
      </c>
      <c r="B30" s="21" t="s">
        <v>68</v>
      </c>
      <c r="C30" s="21" t="s">
        <v>69</v>
      </c>
      <c r="D30" s="21">
        <v>1</v>
      </c>
      <c r="E30" s="21">
        <v>2</v>
      </c>
      <c r="F30" s="21">
        <v>0.9</v>
      </c>
      <c r="G30" s="21" t="s">
        <v>70</v>
      </c>
      <c r="H30" s="21" t="s">
        <v>70</v>
      </c>
      <c r="I30" s="21">
        <v>5.8</v>
      </c>
      <c r="J30" s="60">
        <f t="shared" si="3"/>
        <v>10.44</v>
      </c>
    </row>
    <row r="31" spans="1:10" x14ac:dyDescent="0.25">
      <c r="A31" s="47">
        <v>31</v>
      </c>
      <c r="B31" s="21" t="s">
        <v>68</v>
      </c>
      <c r="C31" s="21" t="s">
        <v>69</v>
      </c>
      <c r="D31" s="21">
        <v>1</v>
      </c>
      <c r="E31" s="21">
        <v>2</v>
      </c>
      <c r="F31" s="21">
        <v>0.7</v>
      </c>
      <c r="G31" s="21" t="s">
        <v>70</v>
      </c>
      <c r="H31" s="21" t="s">
        <v>70</v>
      </c>
      <c r="I31" s="21">
        <v>5.8</v>
      </c>
      <c r="J31" s="60">
        <f t="shared" si="3"/>
        <v>8.1199999999999992</v>
      </c>
    </row>
    <row r="32" spans="1:10" x14ac:dyDescent="0.25">
      <c r="A32" s="47">
        <v>32</v>
      </c>
      <c r="B32" s="21" t="s">
        <v>71</v>
      </c>
      <c r="C32" s="48" t="s">
        <v>66</v>
      </c>
      <c r="D32" s="49">
        <v>2</v>
      </c>
      <c r="E32" s="49">
        <v>2</v>
      </c>
      <c r="F32" s="50">
        <v>0.3</v>
      </c>
      <c r="G32" s="23" t="s">
        <v>65</v>
      </c>
      <c r="H32" s="23" t="s">
        <v>65</v>
      </c>
      <c r="I32" s="50">
        <v>19.8</v>
      </c>
      <c r="J32" s="52">
        <f t="shared" si="3"/>
        <v>23.76</v>
      </c>
    </row>
    <row r="33" spans="1:10" x14ac:dyDescent="0.25">
      <c r="A33" s="47">
        <v>33</v>
      </c>
      <c r="B33" s="21" t="s">
        <v>63</v>
      </c>
      <c r="C33" s="48" t="s">
        <v>67</v>
      </c>
      <c r="D33" s="49">
        <v>1</v>
      </c>
      <c r="E33" s="49">
        <v>2</v>
      </c>
      <c r="F33" s="50">
        <v>1.75</v>
      </c>
      <c r="G33" s="23" t="s">
        <v>65</v>
      </c>
      <c r="H33" s="23" t="s">
        <v>65</v>
      </c>
      <c r="I33" s="50">
        <v>8.9</v>
      </c>
      <c r="J33" s="52">
        <f t="shared" si="3"/>
        <v>31.150000000000002</v>
      </c>
    </row>
    <row r="34" spans="1:10" x14ac:dyDescent="0.25">
      <c r="A34" s="47">
        <v>34</v>
      </c>
      <c r="B34" s="21" t="s">
        <v>63</v>
      </c>
      <c r="C34" s="48" t="s">
        <v>67</v>
      </c>
      <c r="D34" s="49">
        <v>1</v>
      </c>
      <c r="E34" s="49">
        <v>2</v>
      </c>
      <c r="F34" s="50">
        <v>1.73</v>
      </c>
      <c r="G34" s="23" t="s">
        <v>65</v>
      </c>
      <c r="H34" s="23" t="s">
        <v>65</v>
      </c>
      <c r="I34" s="50">
        <v>8.9</v>
      </c>
      <c r="J34" s="52">
        <f t="shared" si="3"/>
        <v>30.794</v>
      </c>
    </row>
    <row r="35" spans="1:10" x14ac:dyDescent="0.25">
      <c r="A35" s="47">
        <v>35</v>
      </c>
      <c r="B35" s="21" t="s">
        <v>63</v>
      </c>
      <c r="C35" s="48" t="s">
        <v>67</v>
      </c>
      <c r="D35" s="49">
        <v>1</v>
      </c>
      <c r="E35" s="49">
        <v>2</v>
      </c>
      <c r="F35" s="50">
        <v>1.48</v>
      </c>
      <c r="G35" s="23" t="s">
        <v>65</v>
      </c>
      <c r="H35" s="23" t="s">
        <v>65</v>
      </c>
      <c r="I35" s="50">
        <v>8.9</v>
      </c>
      <c r="J35" s="52">
        <f t="shared" si="3"/>
        <v>26.344000000000001</v>
      </c>
    </row>
    <row r="36" spans="1:10" x14ac:dyDescent="0.25">
      <c r="A36" s="47">
        <v>36</v>
      </c>
      <c r="B36" s="21" t="s">
        <v>63</v>
      </c>
      <c r="C36" s="48" t="s">
        <v>67</v>
      </c>
      <c r="D36" s="49">
        <v>1</v>
      </c>
      <c r="E36" s="49">
        <v>2</v>
      </c>
      <c r="F36" s="50">
        <v>2.54</v>
      </c>
      <c r="G36" s="23" t="s">
        <v>65</v>
      </c>
      <c r="H36" s="23" t="s">
        <v>65</v>
      </c>
      <c r="I36" s="50">
        <v>8.9</v>
      </c>
      <c r="J36" s="52">
        <f t="shared" si="3"/>
        <v>45.212000000000003</v>
      </c>
    </row>
    <row r="37" spans="1:10" x14ac:dyDescent="0.25">
      <c r="A37" s="47">
        <v>37</v>
      </c>
      <c r="B37" s="21" t="s">
        <v>63</v>
      </c>
      <c r="C37" s="48" t="s">
        <v>67</v>
      </c>
      <c r="D37" s="49">
        <v>1</v>
      </c>
      <c r="E37" s="49">
        <v>2</v>
      </c>
      <c r="F37" s="50">
        <v>1.25</v>
      </c>
      <c r="G37" s="23" t="s">
        <v>65</v>
      </c>
      <c r="H37" s="23" t="s">
        <v>65</v>
      </c>
      <c r="I37" s="50">
        <v>8.9</v>
      </c>
      <c r="J37" s="52">
        <f t="shared" si="3"/>
        <v>22.25</v>
      </c>
    </row>
    <row r="38" spans="1:10" x14ac:dyDescent="0.25">
      <c r="A38" s="47">
        <v>38</v>
      </c>
      <c r="B38" s="21" t="s">
        <v>63</v>
      </c>
      <c r="C38" s="48" t="s">
        <v>67</v>
      </c>
      <c r="D38" s="49">
        <v>1</v>
      </c>
      <c r="E38" s="49">
        <v>2</v>
      </c>
      <c r="F38" s="50">
        <v>1.71</v>
      </c>
      <c r="G38" s="23" t="s">
        <v>65</v>
      </c>
      <c r="H38" s="23" t="s">
        <v>65</v>
      </c>
      <c r="I38" s="50">
        <v>8.9</v>
      </c>
      <c r="J38" s="52">
        <f t="shared" si="3"/>
        <v>30.437999999999999</v>
      </c>
    </row>
    <row r="39" spans="1:10" x14ac:dyDescent="0.25">
      <c r="A39" s="47">
        <v>39</v>
      </c>
      <c r="B39" s="21" t="s">
        <v>63</v>
      </c>
      <c r="C39" s="48" t="s">
        <v>67</v>
      </c>
      <c r="D39" s="49">
        <v>1</v>
      </c>
      <c r="E39" s="49">
        <v>2</v>
      </c>
      <c r="F39" s="50">
        <v>1.99</v>
      </c>
      <c r="G39" s="23" t="s">
        <v>65</v>
      </c>
      <c r="H39" s="23" t="s">
        <v>65</v>
      </c>
      <c r="I39" s="50">
        <v>8.9</v>
      </c>
      <c r="J39" s="52">
        <f t="shared" si="3"/>
        <v>35.422000000000004</v>
      </c>
    </row>
    <row r="40" spans="1:10" x14ac:dyDescent="0.25">
      <c r="A40" s="47">
        <v>40</v>
      </c>
      <c r="B40" s="21" t="s">
        <v>63</v>
      </c>
      <c r="C40" s="21" t="s">
        <v>72</v>
      </c>
      <c r="D40" s="21">
        <v>1</v>
      </c>
      <c r="E40" s="49">
        <v>2</v>
      </c>
      <c r="F40" s="21">
        <v>2.4500000000000002</v>
      </c>
      <c r="G40" s="23" t="s">
        <v>65</v>
      </c>
      <c r="H40" s="23" t="s">
        <v>65</v>
      </c>
      <c r="I40" s="21">
        <v>4.5</v>
      </c>
      <c r="J40" s="61">
        <f t="shared" ref="J40:J44" si="4">I40*F40*E40*D40</f>
        <v>22.05</v>
      </c>
    </row>
    <row r="41" spans="1:10" x14ac:dyDescent="0.25">
      <c r="A41" s="47">
        <v>41</v>
      </c>
      <c r="B41" s="21" t="s">
        <v>63</v>
      </c>
      <c r="C41" s="21" t="s">
        <v>72</v>
      </c>
      <c r="D41" s="21">
        <v>1</v>
      </c>
      <c r="E41" s="49">
        <v>2</v>
      </c>
      <c r="F41" s="21">
        <v>1</v>
      </c>
      <c r="G41" s="23" t="s">
        <v>65</v>
      </c>
      <c r="H41" s="23" t="s">
        <v>65</v>
      </c>
      <c r="I41" s="21">
        <v>4.5</v>
      </c>
      <c r="J41" s="61">
        <f t="shared" si="4"/>
        <v>9</v>
      </c>
    </row>
    <row r="42" spans="1:10" x14ac:dyDescent="0.25">
      <c r="A42" s="47">
        <v>42</v>
      </c>
      <c r="B42" s="21" t="s">
        <v>63</v>
      </c>
      <c r="C42" s="21" t="s">
        <v>72</v>
      </c>
      <c r="D42" s="21">
        <v>1</v>
      </c>
      <c r="E42" s="49">
        <v>2</v>
      </c>
      <c r="F42" s="21">
        <v>1.41</v>
      </c>
      <c r="G42" s="23" t="s">
        <v>65</v>
      </c>
      <c r="H42" s="23" t="s">
        <v>65</v>
      </c>
      <c r="I42" s="21">
        <v>4.5</v>
      </c>
      <c r="J42" s="61">
        <f t="shared" si="4"/>
        <v>12.69</v>
      </c>
    </row>
    <row r="43" spans="1:10" x14ac:dyDescent="0.25">
      <c r="A43" s="47">
        <v>43</v>
      </c>
      <c r="B43" s="21" t="s">
        <v>63</v>
      </c>
      <c r="C43" s="21" t="s">
        <v>72</v>
      </c>
      <c r="D43" s="21">
        <v>1</v>
      </c>
      <c r="E43" s="49">
        <v>2</v>
      </c>
      <c r="F43" s="21">
        <v>1.28</v>
      </c>
      <c r="G43" s="23" t="s">
        <v>65</v>
      </c>
      <c r="H43" s="23" t="s">
        <v>65</v>
      </c>
      <c r="I43" s="21">
        <v>4.5</v>
      </c>
      <c r="J43" s="61">
        <f t="shared" si="4"/>
        <v>11.52</v>
      </c>
    </row>
    <row r="44" spans="1:10" x14ac:dyDescent="0.25">
      <c r="A44" s="47">
        <v>44</v>
      </c>
      <c r="B44" s="21" t="s">
        <v>63</v>
      </c>
      <c r="C44" s="21" t="s">
        <v>72</v>
      </c>
      <c r="D44" s="21">
        <v>1</v>
      </c>
      <c r="E44" s="49">
        <v>2</v>
      </c>
      <c r="F44" s="21">
        <v>2.1800000000000002</v>
      </c>
      <c r="G44" s="23" t="s">
        <v>65</v>
      </c>
      <c r="H44" s="23" t="s">
        <v>65</v>
      </c>
      <c r="I44" s="21">
        <v>4.5</v>
      </c>
      <c r="J44" s="61">
        <f t="shared" si="4"/>
        <v>19.62</v>
      </c>
    </row>
    <row r="45" spans="1:10" x14ac:dyDescent="0.25">
      <c r="A45" s="47">
        <v>45</v>
      </c>
      <c r="B45" s="21" t="s">
        <v>63</v>
      </c>
      <c r="C45" s="21" t="s">
        <v>72</v>
      </c>
      <c r="D45" s="21">
        <v>1</v>
      </c>
      <c r="E45" s="49">
        <v>2</v>
      </c>
      <c r="F45" s="21">
        <v>1.62</v>
      </c>
      <c r="G45" s="23" t="s">
        <v>65</v>
      </c>
      <c r="H45" s="23" t="s">
        <v>65</v>
      </c>
      <c r="I45" s="21">
        <v>4.5</v>
      </c>
      <c r="J45" s="61">
        <f t="shared" ref="J45:J46" si="5">I45*F45*E45*D45</f>
        <v>14.580000000000002</v>
      </c>
    </row>
    <row r="46" spans="1:10" x14ac:dyDescent="0.25">
      <c r="A46" s="47">
        <v>46</v>
      </c>
      <c r="B46" s="21" t="s">
        <v>63</v>
      </c>
      <c r="C46" s="21" t="s">
        <v>72</v>
      </c>
      <c r="D46" s="21">
        <v>1</v>
      </c>
      <c r="E46" s="49">
        <v>2</v>
      </c>
      <c r="F46" s="21">
        <v>1.875</v>
      </c>
      <c r="G46" s="23" t="s">
        <v>65</v>
      </c>
      <c r="H46" s="23" t="s">
        <v>65</v>
      </c>
      <c r="I46" s="21">
        <v>4.5</v>
      </c>
      <c r="J46" s="61">
        <f t="shared" si="5"/>
        <v>16.875</v>
      </c>
    </row>
    <row r="47" spans="1:10" x14ac:dyDescent="0.25">
      <c r="A47" s="21"/>
      <c r="B47" s="21"/>
      <c r="C47" s="21"/>
      <c r="D47" s="21"/>
      <c r="E47" s="21"/>
      <c r="F47" s="21"/>
      <c r="G47" s="21"/>
      <c r="H47" s="21"/>
      <c r="I47" s="62" t="s">
        <v>73</v>
      </c>
      <c r="J47" s="63">
        <f>SUM(J3:J44)</f>
        <v>2532.1044500000003</v>
      </c>
    </row>
    <row r="48" spans="1:10" ht="15.75" x14ac:dyDescent="0.25">
      <c r="A48" s="64" t="s">
        <v>74</v>
      </c>
      <c r="B48" s="65"/>
      <c r="C48" s="65"/>
      <c r="D48" s="65"/>
      <c r="E48" s="65"/>
      <c r="F48" s="65"/>
      <c r="G48" s="65"/>
      <c r="H48" s="65"/>
      <c r="I48" s="66"/>
      <c r="J48" s="67">
        <f>J47*13</f>
        <v>32917.35785</v>
      </c>
    </row>
    <row r="49" spans="1:11" ht="15.75" x14ac:dyDescent="0.25">
      <c r="B49" s="68" t="s">
        <v>75</v>
      </c>
      <c r="C49" s="68" t="s">
        <v>76</v>
      </c>
    </row>
    <row r="50" spans="1:11" ht="15.75" x14ac:dyDescent="0.25">
      <c r="B50" s="69" t="s">
        <v>77</v>
      </c>
      <c r="C50" s="70">
        <f>J48</f>
        <v>32917.35785</v>
      </c>
    </row>
    <row r="51" spans="1:11" ht="15.75" x14ac:dyDescent="0.25">
      <c r="B51" s="69" t="s">
        <v>78</v>
      </c>
      <c r="C51" s="70">
        <v>0</v>
      </c>
    </row>
    <row r="52" spans="1:11" ht="15.75" x14ac:dyDescent="0.25">
      <c r="B52" s="69" t="s">
        <v>15</v>
      </c>
      <c r="C52" s="70">
        <v>0</v>
      </c>
    </row>
    <row r="63" spans="1:11" x14ac:dyDescent="0.25">
      <c r="A63">
        <v>12</v>
      </c>
      <c r="B63" t="s">
        <v>55</v>
      </c>
      <c r="C63" t="s">
        <v>56</v>
      </c>
      <c r="D63">
        <v>1</v>
      </c>
      <c r="E63">
        <v>2</v>
      </c>
      <c r="F63">
        <v>0.16</v>
      </c>
      <c r="G63">
        <v>0.33</v>
      </c>
      <c r="H63">
        <v>0.01</v>
      </c>
      <c r="I63">
        <v>7850</v>
      </c>
      <c r="J63">
        <v>8.2896000000000001</v>
      </c>
      <c r="K63" t="s">
        <v>136</v>
      </c>
    </row>
  </sheetData>
  <mergeCells count="2">
    <mergeCell ref="A1:J1"/>
    <mergeCell ref="A48:I4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N17" sqref="N17"/>
    </sheetView>
  </sheetViews>
  <sheetFormatPr defaultRowHeight="15" x14ac:dyDescent="0.25"/>
  <cols>
    <col min="1" max="1" width="5.85546875" bestFit="1" customWidth="1"/>
    <col min="2" max="2" width="20.7109375" bestFit="1" customWidth="1"/>
    <col min="3" max="3" width="14.28515625" bestFit="1" customWidth="1"/>
    <col min="4" max="4" width="4.42578125" bestFit="1" customWidth="1"/>
    <col min="5" max="5" width="3.85546875" bestFit="1" customWidth="1"/>
    <col min="6" max="6" width="8" bestFit="1" customWidth="1"/>
    <col min="7" max="7" width="7.140625" bestFit="1" customWidth="1"/>
    <col min="8" max="8" width="7.28515625" bestFit="1" customWidth="1"/>
    <col min="9" max="9" width="8.7109375" bestFit="1" customWidth="1"/>
    <col min="10" max="10" width="13.140625" bestFit="1" customWidth="1"/>
  </cols>
  <sheetData>
    <row r="1" spans="1:10" x14ac:dyDescent="0.25">
      <c r="A1" s="43" t="s">
        <v>79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30" x14ac:dyDescent="0.25">
      <c r="A2" s="46" t="s">
        <v>45</v>
      </c>
      <c r="B2" s="46" t="s">
        <v>46</v>
      </c>
      <c r="C2" s="46" t="s">
        <v>47</v>
      </c>
      <c r="D2" s="46" t="s">
        <v>48</v>
      </c>
      <c r="E2" s="46" t="s">
        <v>49</v>
      </c>
      <c r="F2" s="46" t="s">
        <v>50</v>
      </c>
      <c r="G2" s="46" t="s">
        <v>51</v>
      </c>
      <c r="H2" s="46" t="s">
        <v>52</v>
      </c>
      <c r="I2" s="46" t="s">
        <v>53</v>
      </c>
      <c r="J2" s="46" t="s">
        <v>54</v>
      </c>
    </row>
    <row r="3" spans="1:10" x14ac:dyDescent="0.25">
      <c r="A3" s="47">
        <v>1</v>
      </c>
      <c r="B3" s="21" t="s">
        <v>55</v>
      </c>
      <c r="C3" s="48" t="s">
        <v>56</v>
      </c>
      <c r="D3" s="49">
        <v>1</v>
      </c>
      <c r="E3" s="49">
        <v>1</v>
      </c>
      <c r="F3" s="50">
        <v>0.54</v>
      </c>
      <c r="G3" s="23">
        <v>0.4</v>
      </c>
      <c r="H3" s="51">
        <v>0.01</v>
      </c>
      <c r="I3" s="21">
        <v>7850</v>
      </c>
      <c r="J3" s="23">
        <f t="shared" ref="J3:J18" si="0">+I3*H3*G3*F3*E3*D3</f>
        <v>16.956000000000003</v>
      </c>
    </row>
    <row r="4" spans="1:10" x14ac:dyDescent="0.25">
      <c r="A4" s="47">
        <v>2</v>
      </c>
      <c r="B4" s="21" t="s">
        <v>55</v>
      </c>
      <c r="C4" s="48" t="s">
        <v>56</v>
      </c>
      <c r="D4" s="49">
        <v>1</v>
      </c>
      <c r="E4" s="49">
        <v>1</v>
      </c>
      <c r="F4" s="50">
        <v>0.53</v>
      </c>
      <c r="G4" s="23">
        <v>0.52</v>
      </c>
      <c r="H4" s="51">
        <v>0.01</v>
      </c>
      <c r="I4" s="21">
        <v>7850</v>
      </c>
      <c r="J4" s="23">
        <f t="shared" si="0"/>
        <v>21.634600000000002</v>
      </c>
    </row>
    <row r="5" spans="1:10" x14ac:dyDescent="0.25">
      <c r="A5" s="47">
        <v>3</v>
      </c>
      <c r="B5" s="21" t="s">
        <v>55</v>
      </c>
      <c r="C5" s="48" t="s">
        <v>56</v>
      </c>
      <c r="D5" s="49">
        <v>1</v>
      </c>
      <c r="E5" s="49">
        <v>1</v>
      </c>
      <c r="F5" s="50">
        <v>0.65</v>
      </c>
      <c r="G5" s="23">
        <v>0.56999999999999995</v>
      </c>
      <c r="H5" s="51">
        <v>0.01</v>
      </c>
      <c r="I5" s="21">
        <v>7850</v>
      </c>
      <c r="J5" s="23">
        <f t="shared" si="0"/>
        <v>29.084250000000001</v>
      </c>
    </row>
    <row r="6" spans="1:10" x14ac:dyDescent="0.25">
      <c r="A6" s="47">
        <v>4</v>
      </c>
      <c r="B6" s="21" t="s">
        <v>55</v>
      </c>
      <c r="C6" s="48" t="s">
        <v>56</v>
      </c>
      <c r="D6" s="49">
        <v>2</v>
      </c>
      <c r="E6" s="49">
        <v>2</v>
      </c>
      <c r="F6" s="50">
        <v>0.33</v>
      </c>
      <c r="G6" s="23">
        <v>0.23</v>
      </c>
      <c r="H6" s="51">
        <v>0.01</v>
      </c>
      <c r="I6" s="21">
        <v>7850</v>
      </c>
      <c r="J6" s="23">
        <f t="shared" si="0"/>
        <v>23.832599999999999</v>
      </c>
    </row>
    <row r="7" spans="1:10" x14ac:dyDescent="0.25">
      <c r="A7" s="47">
        <v>5</v>
      </c>
      <c r="B7" s="21" t="s">
        <v>55</v>
      </c>
      <c r="C7" s="48" t="s">
        <v>56</v>
      </c>
      <c r="D7" s="49">
        <v>2</v>
      </c>
      <c r="E7" s="49">
        <v>2</v>
      </c>
      <c r="F7" s="50">
        <v>0.28999999999999998</v>
      </c>
      <c r="G7" s="23">
        <v>0.23</v>
      </c>
      <c r="H7" s="51">
        <v>0.01</v>
      </c>
      <c r="I7" s="21">
        <v>7850</v>
      </c>
      <c r="J7" s="23">
        <f t="shared" si="0"/>
        <v>20.9438</v>
      </c>
    </row>
    <row r="8" spans="1:10" x14ac:dyDescent="0.25">
      <c r="A8" s="47">
        <v>6</v>
      </c>
      <c r="B8" s="21" t="s">
        <v>55</v>
      </c>
      <c r="C8" s="48" t="s">
        <v>56</v>
      </c>
      <c r="D8" s="49">
        <v>1</v>
      </c>
      <c r="E8" s="49">
        <v>2</v>
      </c>
      <c r="F8" s="50">
        <v>0.52</v>
      </c>
      <c r="G8" s="23">
        <v>0.3</v>
      </c>
      <c r="H8" s="51">
        <v>0.01</v>
      </c>
      <c r="I8" s="21">
        <v>7850</v>
      </c>
      <c r="J8" s="23">
        <f t="shared" si="0"/>
        <v>24.492000000000001</v>
      </c>
    </row>
    <row r="9" spans="1:10" x14ac:dyDescent="0.25">
      <c r="A9" s="47">
        <v>7</v>
      </c>
      <c r="B9" s="21" t="s">
        <v>55</v>
      </c>
      <c r="C9" s="48" t="s">
        <v>56</v>
      </c>
      <c r="D9" s="49">
        <v>1</v>
      </c>
      <c r="E9" s="49">
        <v>1</v>
      </c>
      <c r="F9" s="50">
        <v>0.44</v>
      </c>
      <c r="G9" s="23">
        <v>0.38</v>
      </c>
      <c r="H9" s="51">
        <v>0.01</v>
      </c>
      <c r="I9" s="21">
        <v>7850</v>
      </c>
      <c r="J9" s="23">
        <f t="shared" si="0"/>
        <v>13.125200000000001</v>
      </c>
    </row>
    <row r="10" spans="1:10" x14ac:dyDescent="0.25">
      <c r="A10" s="47">
        <v>8</v>
      </c>
      <c r="B10" s="21" t="s">
        <v>55</v>
      </c>
      <c r="C10" s="48" t="s">
        <v>56</v>
      </c>
      <c r="D10" s="49">
        <v>1</v>
      </c>
      <c r="E10" s="49">
        <v>1</v>
      </c>
      <c r="F10" s="50">
        <v>0.5</v>
      </c>
      <c r="G10" s="23">
        <v>0.36</v>
      </c>
      <c r="H10" s="51">
        <v>0.01</v>
      </c>
      <c r="I10" s="21">
        <v>7850</v>
      </c>
      <c r="J10" s="23">
        <f t="shared" si="0"/>
        <v>14.129999999999999</v>
      </c>
    </row>
    <row r="11" spans="1:10" x14ac:dyDescent="0.25">
      <c r="A11" s="47">
        <v>9</v>
      </c>
      <c r="B11" s="21" t="s">
        <v>55</v>
      </c>
      <c r="C11" s="48" t="s">
        <v>56</v>
      </c>
      <c r="D11" s="49">
        <v>1</v>
      </c>
      <c r="E11" s="49">
        <v>1</v>
      </c>
      <c r="F11" s="50">
        <v>0.65</v>
      </c>
      <c r="G11" s="23">
        <v>0.33</v>
      </c>
      <c r="H11" s="51">
        <v>0.01</v>
      </c>
      <c r="I11" s="21">
        <v>7850</v>
      </c>
      <c r="J11" s="23">
        <f t="shared" si="0"/>
        <v>16.838250000000002</v>
      </c>
    </row>
    <row r="12" spans="1:10" x14ac:dyDescent="0.25">
      <c r="A12" s="47">
        <v>10</v>
      </c>
      <c r="B12" s="21" t="s">
        <v>55</v>
      </c>
      <c r="C12" s="48" t="s">
        <v>56</v>
      </c>
      <c r="D12" s="49">
        <v>1</v>
      </c>
      <c r="E12" s="49">
        <v>2</v>
      </c>
      <c r="F12" s="50">
        <v>0.4</v>
      </c>
      <c r="G12" s="23">
        <v>0.28999999999999998</v>
      </c>
      <c r="H12" s="51">
        <v>0.01</v>
      </c>
      <c r="I12" s="21">
        <v>7850</v>
      </c>
      <c r="J12" s="23">
        <f t="shared" si="0"/>
        <v>18.212</v>
      </c>
    </row>
    <row r="13" spans="1:10" x14ac:dyDescent="0.25">
      <c r="A13" s="47">
        <v>11</v>
      </c>
      <c r="B13" s="21" t="s">
        <v>55</v>
      </c>
      <c r="C13" s="48" t="s">
        <v>56</v>
      </c>
      <c r="D13" s="49">
        <v>1</v>
      </c>
      <c r="E13" s="49">
        <v>1</v>
      </c>
      <c r="F13" s="50">
        <v>0.31</v>
      </c>
      <c r="G13" s="23">
        <v>0.27</v>
      </c>
      <c r="H13" s="51">
        <v>0.01</v>
      </c>
      <c r="I13" s="21">
        <v>7850</v>
      </c>
      <c r="J13" s="23">
        <f t="shared" si="0"/>
        <v>6.5704500000000001</v>
      </c>
    </row>
    <row r="14" spans="1:10" x14ac:dyDescent="0.25">
      <c r="A14" s="47">
        <v>12</v>
      </c>
      <c r="B14" s="21" t="s">
        <v>55</v>
      </c>
      <c r="C14" s="48" t="s">
        <v>56</v>
      </c>
      <c r="D14" s="49">
        <v>1</v>
      </c>
      <c r="E14" s="49">
        <v>2</v>
      </c>
      <c r="F14" s="50">
        <v>6.7</v>
      </c>
      <c r="G14" s="23">
        <v>0.33</v>
      </c>
      <c r="H14" s="51">
        <v>0.01</v>
      </c>
      <c r="I14" s="21">
        <v>7850</v>
      </c>
      <c r="J14" s="23">
        <f t="shared" si="0"/>
        <v>347.12700000000001</v>
      </c>
    </row>
    <row r="15" spans="1:10" x14ac:dyDescent="0.25">
      <c r="A15" s="47">
        <v>13</v>
      </c>
      <c r="B15" s="21" t="s">
        <v>55</v>
      </c>
      <c r="C15" s="48" t="s">
        <v>56</v>
      </c>
      <c r="D15" s="49">
        <v>1</v>
      </c>
      <c r="E15" s="49">
        <v>1</v>
      </c>
      <c r="F15" s="50">
        <v>0.3</v>
      </c>
      <c r="G15" s="23">
        <v>0.27</v>
      </c>
      <c r="H15" s="51">
        <v>0.01</v>
      </c>
      <c r="I15" s="21">
        <v>7850</v>
      </c>
      <c r="J15" s="23">
        <f t="shared" si="0"/>
        <v>6.3585000000000003</v>
      </c>
    </row>
    <row r="16" spans="1:10" x14ac:dyDescent="0.25">
      <c r="A16" s="47">
        <v>14</v>
      </c>
      <c r="B16" s="21" t="s">
        <v>57</v>
      </c>
      <c r="C16" s="48" t="s">
        <v>56</v>
      </c>
      <c r="D16" s="49">
        <v>1</v>
      </c>
      <c r="E16" s="49">
        <v>6</v>
      </c>
      <c r="F16" s="50">
        <v>0.13</v>
      </c>
      <c r="G16" s="23">
        <v>0.06</v>
      </c>
      <c r="H16" s="51">
        <v>0.01</v>
      </c>
      <c r="I16" s="21">
        <v>7850</v>
      </c>
      <c r="J16" s="23">
        <f t="shared" si="0"/>
        <v>3.6738000000000004</v>
      </c>
    </row>
    <row r="17" spans="1:10" x14ac:dyDescent="0.25">
      <c r="A17" s="47">
        <v>15</v>
      </c>
      <c r="B17" s="21" t="s">
        <v>57</v>
      </c>
      <c r="C17" s="48" t="s">
        <v>56</v>
      </c>
      <c r="D17" s="49">
        <v>2</v>
      </c>
      <c r="E17" s="49">
        <v>6</v>
      </c>
      <c r="F17" s="50">
        <v>0.1</v>
      </c>
      <c r="G17" s="23">
        <v>0.05</v>
      </c>
      <c r="H17" s="51">
        <v>0.01</v>
      </c>
      <c r="I17" s="21">
        <v>7850</v>
      </c>
      <c r="J17" s="23">
        <f t="shared" si="0"/>
        <v>4.7100000000000009</v>
      </c>
    </row>
    <row r="18" spans="1:10" x14ac:dyDescent="0.25">
      <c r="A18" s="47">
        <v>16</v>
      </c>
      <c r="B18" s="21" t="s">
        <v>80</v>
      </c>
      <c r="C18" s="48" t="s">
        <v>56</v>
      </c>
      <c r="D18" s="49">
        <v>1</v>
      </c>
      <c r="E18" s="49">
        <v>13</v>
      </c>
      <c r="F18" s="50">
        <v>0.2</v>
      </c>
      <c r="G18" s="23">
        <v>7.0000000000000007E-2</v>
      </c>
      <c r="H18" s="51">
        <v>0.01</v>
      </c>
      <c r="I18" s="21">
        <v>7850</v>
      </c>
      <c r="J18" s="23">
        <f t="shared" si="0"/>
        <v>14.286999999999999</v>
      </c>
    </row>
    <row r="19" spans="1:10" x14ac:dyDescent="0.25">
      <c r="A19" s="47">
        <v>17</v>
      </c>
      <c r="B19" s="21" t="s">
        <v>81</v>
      </c>
      <c r="C19" s="48" t="s">
        <v>82</v>
      </c>
      <c r="D19" s="21">
        <v>1</v>
      </c>
      <c r="E19" s="21">
        <v>13</v>
      </c>
      <c r="F19" s="21">
        <v>0.22</v>
      </c>
      <c r="G19" s="23" t="s">
        <v>65</v>
      </c>
      <c r="H19" s="23" t="s">
        <v>65</v>
      </c>
      <c r="I19" s="21">
        <v>14.4</v>
      </c>
      <c r="J19" s="71">
        <f>I19*F19*E19*D19</f>
        <v>41.184000000000005</v>
      </c>
    </row>
    <row r="20" spans="1:10" x14ac:dyDescent="0.25">
      <c r="A20" s="47">
        <v>18</v>
      </c>
      <c r="B20" s="21" t="s">
        <v>63</v>
      </c>
      <c r="C20" s="48" t="s">
        <v>64</v>
      </c>
      <c r="D20" s="49">
        <v>2</v>
      </c>
      <c r="E20" s="49">
        <v>2</v>
      </c>
      <c r="F20" s="50">
        <v>14.7</v>
      </c>
      <c r="G20" s="23" t="s">
        <v>65</v>
      </c>
      <c r="H20" s="23" t="s">
        <v>65</v>
      </c>
      <c r="I20" s="50">
        <v>35.799999999999997</v>
      </c>
      <c r="J20" s="23">
        <f t="shared" ref="J20:J31" si="1">+I20*F20*E20*D20</f>
        <v>2105.0399999999995</v>
      </c>
    </row>
    <row r="21" spans="1:10" x14ac:dyDescent="0.25">
      <c r="A21" s="47">
        <v>19</v>
      </c>
      <c r="B21" s="21" t="s">
        <v>63</v>
      </c>
      <c r="C21" s="48" t="s">
        <v>66</v>
      </c>
      <c r="D21" s="49">
        <v>2</v>
      </c>
      <c r="E21" s="49">
        <v>2</v>
      </c>
      <c r="F21" s="50">
        <v>15.4</v>
      </c>
      <c r="G21" s="23" t="s">
        <v>65</v>
      </c>
      <c r="H21" s="23" t="s">
        <v>65</v>
      </c>
      <c r="I21" s="50">
        <v>19.8</v>
      </c>
      <c r="J21" s="23">
        <f t="shared" si="1"/>
        <v>1219.68</v>
      </c>
    </row>
    <row r="22" spans="1:10" x14ac:dyDescent="0.25">
      <c r="A22" s="47">
        <v>20</v>
      </c>
      <c r="B22" s="21" t="s">
        <v>63</v>
      </c>
      <c r="C22" s="48" t="s">
        <v>67</v>
      </c>
      <c r="D22" s="49">
        <v>1</v>
      </c>
      <c r="E22" s="49">
        <v>2</v>
      </c>
      <c r="F22" s="50">
        <v>3.62</v>
      </c>
      <c r="G22" s="23" t="s">
        <v>65</v>
      </c>
      <c r="H22" s="23" t="s">
        <v>65</v>
      </c>
      <c r="I22" s="50">
        <v>8.9</v>
      </c>
      <c r="J22" s="23">
        <f t="shared" si="1"/>
        <v>64.436000000000007</v>
      </c>
    </row>
    <row r="23" spans="1:10" x14ac:dyDescent="0.25">
      <c r="A23" s="47">
        <v>21</v>
      </c>
      <c r="B23" s="21" t="s">
        <v>63</v>
      </c>
      <c r="C23" s="48" t="s">
        <v>67</v>
      </c>
      <c r="D23" s="49">
        <v>1</v>
      </c>
      <c r="E23" s="49">
        <v>2</v>
      </c>
      <c r="F23" s="50">
        <v>1.52</v>
      </c>
      <c r="G23" s="23" t="s">
        <v>65</v>
      </c>
      <c r="H23" s="23" t="s">
        <v>65</v>
      </c>
      <c r="I23" s="50">
        <v>8.9</v>
      </c>
      <c r="J23" s="23">
        <f t="shared" si="1"/>
        <v>27.056000000000001</v>
      </c>
    </row>
    <row r="24" spans="1:10" x14ac:dyDescent="0.25">
      <c r="A24" s="47">
        <v>22</v>
      </c>
      <c r="B24" s="21" t="s">
        <v>63</v>
      </c>
      <c r="C24" s="48" t="s">
        <v>67</v>
      </c>
      <c r="D24" s="49">
        <v>1</v>
      </c>
      <c r="E24" s="49">
        <v>2</v>
      </c>
      <c r="F24" s="50">
        <v>3.41</v>
      </c>
      <c r="G24" s="23" t="s">
        <v>65</v>
      </c>
      <c r="H24" s="23" t="s">
        <v>65</v>
      </c>
      <c r="I24" s="50">
        <v>8.9</v>
      </c>
      <c r="J24" s="23">
        <f t="shared" si="1"/>
        <v>60.698000000000008</v>
      </c>
    </row>
    <row r="25" spans="1:10" x14ac:dyDescent="0.25">
      <c r="A25" s="47">
        <v>23</v>
      </c>
      <c r="B25" s="21" t="s">
        <v>63</v>
      </c>
      <c r="C25" s="48" t="s">
        <v>67</v>
      </c>
      <c r="D25" s="49">
        <v>1</v>
      </c>
      <c r="E25" s="49">
        <v>2</v>
      </c>
      <c r="F25" s="50">
        <v>1.75</v>
      </c>
      <c r="G25" s="23" t="s">
        <v>65</v>
      </c>
      <c r="H25" s="23" t="s">
        <v>65</v>
      </c>
      <c r="I25" s="50">
        <v>8.9</v>
      </c>
      <c r="J25" s="23">
        <f t="shared" si="1"/>
        <v>31.150000000000002</v>
      </c>
    </row>
    <row r="26" spans="1:10" x14ac:dyDescent="0.25">
      <c r="A26" s="47">
        <v>24</v>
      </c>
      <c r="B26" s="21" t="s">
        <v>63</v>
      </c>
      <c r="C26" s="48" t="s">
        <v>67</v>
      </c>
      <c r="D26" s="49">
        <v>1</v>
      </c>
      <c r="E26" s="49">
        <v>2</v>
      </c>
      <c r="F26" s="50">
        <v>1.73</v>
      </c>
      <c r="G26" s="23" t="s">
        <v>65</v>
      </c>
      <c r="H26" s="23" t="s">
        <v>65</v>
      </c>
      <c r="I26" s="50">
        <v>8.9</v>
      </c>
      <c r="J26" s="23">
        <f t="shared" si="1"/>
        <v>30.794</v>
      </c>
    </row>
    <row r="27" spans="1:10" x14ac:dyDescent="0.25">
      <c r="A27" s="47">
        <v>25</v>
      </c>
      <c r="B27" s="21" t="s">
        <v>63</v>
      </c>
      <c r="C27" s="48" t="s">
        <v>67</v>
      </c>
      <c r="D27" s="49">
        <v>1</v>
      </c>
      <c r="E27" s="49">
        <v>2</v>
      </c>
      <c r="F27" s="50">
        <v>1.48</v>
      </c>
      <c r="G27" s="23" t="s">
        <v>65</v>
      </c>
      <c r="H27" s="23" t="s">
        <v>65</v>
      </c>
      <c r="I27" s="50">
        <v>8.9</v>
      </c>
      <c r="J27" s="23">
        <f t="shared" si="1"/>
        <v>26.344000000000001</v>
      </c>
    </row>
    <row r="28" spans="1:10" x14ac:dyDescent="0.25">
      <c r="A28" s="47">
        <v>26</v>
      </c>
      <c r="B28" s="21" t="s">
        <v>63</v>
      </c>
      <c r="C28" s="48" t="s">
        <v>67</v>
      </c>
      <c r="D28" s="49">
        <v>1</v>
      </c>
      <c r="E28" s="49">
        <v>2</v>
      </c>
      <c r="F28" s="50">
        <v>2.54</v>
      </c>
      <c r="G28" s="23" t="s">
        <v>65</v>
      </c>
      <c r="H28" s="23" t="s">
        <v>65</v>
      </c>
      <c r="I28" s="50">
        <v>8.9</v>
      </c>
      <c r="J28" s="23">
        <f t="shared" si="1"/>
        <v>45.212000000000003</v>
      </c>
    </row>
    <row r="29" spans="1:10" x14ac:dyDescent="0.25">
      <c r="A29" s="47">
        <v>27</v>
      </c>
      <c r="B29" s="21" t="s">
        <v>63</v>
      </c>
      <c r="C29" s="48" t="s">
        <v>67</v>
      </c>
      <c r="D29" s="49">
        <v>1</v>
      </c>
      <c r="E29" s="49">
        <v>2</v>
      </c>
      <c r="F29" s="50">
        <v>1.25</v>
      </c>
      <c r="G29" s="23" t="s">
        <v>65</v>
      </c>
      <c r="H29" s="23" t="s">
        <v>65</v>
      </c>
      <c r="I29" s="50">
        <v>8.9</v>
      </c>
      <c r="J29" s="23">
        <f t="shared" si="1"/>
        <v>22.25</v>
      </c>
    </row>
    <row r="30" spans="1:10" x14ac:dyDescent="0.25">
      <c r="A30" s="47">
        <v>28</v>
      </c>
      <c r="B30" s="21" t="s">
        <v>63</v>
      </c>
      <c r="C30" s="48" t="s">
        <v>67</v>
      </c>
      <c r="D30" s="49">
        <v>1</v>
      </c>
      <c r="E30" s="49">
        <v>2</v>
      </c>
      <c r="F30" s="50">
        <v>1.71</v>
      </c>
      <c r="G30" s="23" t="s">
        <v>65</v>
      </c>
      <c r="H30" s="23" t="s">
        <v>65</v>
      </c>
      <c r="I30" s="50">
        <v>8.9</v>
      </c>
      <c r="J30" s="23">
        <f t="shared" si="1"/>
        <v>30.437999999999999</v>
      </c>
    </row>
    <row r="31" spans="1:10" x14ac:dyDescent="0.25">
      <c r="A31" s="47">
        <v>29</v>
      </c>
      <c r="B31" s="21" t="s">
        <v>63</v>
      </c>
      <c r="C31" s="48" t="s">
        <v>67</v>
      </c>
      <c r="D31" s="49">
        <v>1</v>
      </c>
      <c r="E31" s="49">
        <v>2</v>
      </c>
      <c r="F31" s="50">
        <v>1.99</v>
      </c>
      <c r="G31" s="23" t="s">
        <v>65</v>
      </c>
      <c r="H31" s="23" t="s">
        <v>65</v>
      </c>
      <c r="I31" s="50">
        <v>8.9</v>
      </c>
      <c r="J31" s="23">
        <f t="shared" si="1"/>
        <v>35.422000000000004</v>
      </c>
    </row>
    <row r="32" spans="1:10" x14ac:dyDescent="0.25">
      <c r="A32" s="47">
        <v>30</v>
      </c>
      <c r="B32" s="21" t="s">
        <v>63</v>
      </c>
      <c r="C32" s="21" t="s">
        <v>72</v>
      </c>
      <c r="D32" s="21">
        <v>1</v>
      </c>
      <c r="E32" s="49">
        <v>2</v>
      </c>
      <c r="F32" s="21">
        <v>2.4500000000000002</v>
      </c>
      <c r="G32" s="23" t="s">
        <v>65</v>
      </c>
      <c r="H32" s="23" t="s">
        <v>65</v>
      </c>
      <c r="I32" s="21">
        <v>4.5</v>
      </c>
      <c r="J32" s="71">
        <f t="shared" ref="J32:J39" si="2">I32*F32*E32*D32</f>
        <v>22.05</v>
      </c>
    </row>
    <row r="33" spans="1:10" x14ac:dyDescent="0.25">
      <c r="A33" s="47">
        <v>31</v>
      </c>
      <c r="B33" s="21" t="s">
        <v>63</v>
      </c>
      <c r="C33" s="21" t="s">
        <v>72</v>
      </c>
      <c r="D33" s="21">
        <v>1</v>
      </c>
      <c r="E33" s="49">
        <v>2</v>
      </c>
      <c r="F33" s="21">
        <v>1</v>
      </c>
      <c r="G33" s="23" t="s">
        <v>65</v>
      </c>
      <c r="H33" s="23" t="s">
        <v>65</v>
      </c>
      <c r="I33" s="21">
        <v>4.5</v>
      </c>
      <c r="J33" s="71">
        <f t="shared" si="2"/>
        <v>9</v>
      </c>
    </row>
    <row r="34" spans="1:10" x14ac:dyDescent="0.25">
      <c r="A34" s="47">
        <v>32</v>
      </c>
      <c r="B34" s="21" t="s">
        <v>63</v>
      </c>
      <c r="C34" s="21" t="s">
        <v>72</v>
      </c>
      <c r="D34" s="21">
        <v>1</v>
      </c>
      <c r="E34" s="49">
        <v>2</v>
      </c>
      <c r="F34" s="21">
        <v>1.41</v>
      </c>
      <c r="G34" s="23" t="s">
        <v>65</v>
      </c>
      <c r="H34" s="23" t="s">
        <v>65</v>
      </c>
      <c r="I34" s="21">
        <v>4.5</v>
      </c>
      <c r="J34" s="71">
        <f t="shared" si="2"/>
        <v>12.69</v>
      </c>
    </row>
    <row r="35" spans="1:10" x14ac:dyDescent="0.25">
      <c r="A35" s="47">
        <v>33</v>
      </c>
      <c r="B35" s="21" t="s">
        <v>63</v>
      </c>
      <c r="C35" s="21" t="s">
        <v>72</v>
      </c>
      <c r="D35" s="21">
        <v>1</v>
      </c>
      <c r="E35" s="49">
        <v>2</v>
      </c>
      <c r="F35" s="21">
        <v>1.28</v>
      </c>
      <c r="G35" s="23" t="s">
        <v>65</v>
      </c>
      <c r="H35" s="23" t="s">
        <v>65</v>
      </c>
      <c r="I35" s="21">
        <v>4.5</v>
      </c>
      <c r="J35" s="71">
        <f t="shared" si="2"/>
        <v>11.52</v>
      </c>
    </row>
    <row r="36" spans="1:10" x14ac:dyDescent="0.25">
      <c r="A36" s="47">
        <v>34</v>
      </c>
      <c r="B36" s="21" t="s">
        <v>63</v>
      </c>
      <c r="C36" s="21" t="s">
        <v>72</v>
      </c>
      <c r="D36" s="21">
        <v>1</v>
      </c>
      <c r="E36" s="49">
        <v>2</v>
      </c>
      <c r="F36" s="21">
        <v>2.1800000000000002</v>
      </c>
      <c r="G36" s="23" t="s">
        <v>65</v>
      </c>
      <c r="H36" s="23" t="s">
        <v>65</v>
      </c>
      <c r="I36" s="21">
        <v>4.5</v>
      </c>
      <c r="J36" s="71">
        <f t="shared" si="2"/>
        <v>19.62</v>
      </c>
    </row>
    <row r="37" spans="1:10" x14ac:dyDescent="0.25">
      <c r="A37" s="47">
        <v>35</v>
      </c>
      <c r="B37" s="21" t="s">
        <v>63</v>
      </c>
      <c r="C37" s="21" t="s">
        <v>72</v>
      </c>
      <c r="D37" s="21">
        <v>1</v>
      </c>
      <c r="E37" s="49">
        <v>2</v>
      </c>
      <c r="F37" s="21">
        <v>0.85</v>
      </c>
      <c r="G37" s="23" t="s">
        <v>65</v>
      </c>
      <c r="H37" s="23" t="s">
        <v>65</v>
      </c>
      <c r="I37" s="21">
        <v>4.5</v>
      </c>
      <c r="J37" s="71">
        <f t="shared" si="2"/>
        <v>7.6499999999999995</v>
      </c>
    </row>
    <row r="38" spans="1:10" x14ac:dyDescent="0.25">
      <c r="A38" s="47">
        <v>36</v>
      </c>
      <c r="B38" s="21" t="s">
        <v>63</v>
      </c>
      <c r="C38" s="21" t="s">
        <v>72</v>
      </c>
      <c r="D38" s="21">
        <v>1</v>
      </c>
      <c r="E38" s="49">
        <v>2</v>
      </c>
      <c r="F38" s="21">
        <v>1.1200000000000001</v>
      </c>
      <c r="G38" s="23" t="s">
        <v>65</v>
      </c>
      <c r="H38" s="23" t="s">
        <v>65</v>
      </c>
      <c r="I38" s="21">
        <v>4.5</v>
      </c>
      <c r="J38" s="71">
        <f t="shared" si="2"/>
        <v>10.080000000000002</v>
      </c>
    </row>
    <row r="39" spans="1:10" x14ac:dyDescent="0.25">
      <c r="A39" s="47">
        <v>37</v>
      </c>
      <c r="B39" s="21" t="s">
        <v>63</v>
      </c>
      <c r="C39" s="21" t="s">
        <v>72</v>
      </c>
      <c r="D39" s="21">
        <v>1</v>
      </c>
      <c r="E39" s="49">
        <v>2</v>
      </c>
      <c r="F39" s="21">
        <v>1.88</v>
      </c>
      <c r="G39" s="23" t="s">
        <v>65</v>
      </c>
      <c r="H39" s="23" t="s">
        <v>65</v>
      </c>
      <c r="I39" s="21">
        <v>4.5</v>
      </c>
      <c r="J39" s="71">
        <f t="shared" si="2"/>
        <v>16.919999999999998</v>
      </c>
    </row>
    <row r="40" spans="1:10" x14ac:dyDescent="0.25">
      <c r="A40" s="47">
        <v>38</v>
      </c>
      <c r="B40" s="21" t="s">
        <v>63</v>
      </c>
      <c r="C40" s="21" t="s">
        <v>72</v>
      </c>
      <c r="D40" s="21">
        <v>1</v>
      </c>
      <c r="E40" s="49">
        <v>2</v>
      </c>
      <c r="F40" s="21">
        <v>1.68</v>
      </c>
      <c r="G40" s="23" t="s">
        <v>65</v>
      </c>
      <c r="H40" s="23" t="s">
        <v>65</v>
      </c>
      <c r="I40" s="21">
        <v>4.5</v>
      </c>
      <c r="J40" s="71">
        <f>I40*F40*E40*D40</f>
        <v>15.12</v>
      </c>
    </row>
    <row r="41" spans="1:10" x14ac:dyDescent="0.25">
      <c r="A41" s="47">
        <v>39</v>
      </c>
      <c r="B41" s="21" t="s">
        <v>63</v>
      </c>
      <c r="C41" s="21" t="s">
        <v>72</v>
      </c>
      <c r="D41" s="21">
        <v>1</v>
      </c>
      <c r="E41" s="49">
        <v>2</v>
      </c>
      <c r="F41" s="21">
        <v>1.5</v>
      </c>
      <c r="G41" s="23" t="s">
        <v>65</v>
      </c>
      <c r="H41" s="23" t="s">
        <v>65</v>
      </c>
      <c r="I41" s="21">
        <v>4.5</v>
      </c>
      <c r="J41" s="71">
        <f t="shared" ref="J41" si="3">I41*F41*E41*D41</f>
        <v>13.5</v>
      </c>
    </row>
    <row r="42" spans="1:10" x14ac:dyDescent="0.25">
      <c r="A42" s="21"/>
      <c r="B42" s="21"/>
      <c r="C42" s="21"/>
      <c r="D42" s="21"/>
      <c r="E42" s="21"/>
      <c r="F42" s="21"/>
      <c r="G42" s="21"/>
      <c r="H42" s="21"/>
      <c r="I42" s="62" t="s">
        <v>73</v>
      </c>
      <c r="J42" s="63">
        <f>SUM(J3:J41)</f>
        <v>4459.8294499999993</v>
      </c>
    </row>
    <row r="43" spans="1:10" ht="15.75" x14ac:dyDescent="0.25">
      <c r="A43" s="64" t="s">
        <v>83</v>
      </c>
      <c r="B43" s="65"/>
      <c r="C43" s="65"/>
      <c r="D43" s="65"/>
      <c r="E43" s="65"/>
      <c r="F43" s="65"/>
      <c r="G43" s="65"/>
      <c r="H43" s="65"/>
      <c r="I43" s="66"/>
      <c r="J43" s="67">
        <f>J42*6</f>
        <v>26758.976699999996</v>
      </c>
    </row>
  </sheetData>
  <mergeCells count="2">
    <mergeCell ref="A1:J1"/>
    <mergeCell ref="A43:I4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H12" sqref="H12"/>
    </sheetView>
  </sheetViews>
  <sheetFormatPr defaultRowHeight="15" x14ac:dyDescent="0.25"/>
  <cols>
    <col min="1" max="1" width="5.85546875" bestFit="1" customWidth="1"/>
    <col min="2" max="2" width="20.7109375" bestFit="1" customWidth="1"/>
    <col min="3" max="3" width="14.28515625" bestFit="1" customWidth="1"/>
    <col min="4" max="4" width="4.42578125" bestFit="1" customWidth="1"/>
    <col min="5" max="5" width="3.85546875" bestFit="1" customWidth="1"/>
    <col min="6" max="6" width="8" bestFit="1" customWidth="1"/>
    <col min="7" max="7" width="7.140625" bestFit="1" customWidth="1"/>
    <col min="8" max="8" width="7.28515625" bestFit="1" customWidth="1"/>
    <col min="9" max="9" width="8.7109375" bestFit="1" customWidth="1"/>
    <col min="10" max="10" width="13.140625" bestFit="1" customWidth="1"/>
  </cols>
  <sheetData>
    <row r="1" spans="1:10" x14ac:dyDescent="0.25">
      <c r="A1" s="43" t="s">
        <v>84</v>
      </c>
      <c r="B1" s="44"/>
      <c r="C1" s="44"/>
      <c r="D1" s="44"/>
      <c r="E1" s="44"/>
      <c r="F1" s="44"/>
      <c r="G1" s="44"/>
      <c r="H1" s="44"/>
      <c r="I1" s="44"/>
      <c r="J1" s="45"/>
    </row>
    <row r="2" spans="1:10" ht="30" x14ac:dyDescent="0.25">
      <c r="A2" s="46" t="s">
        <v>45</v>
      </c>
      <c r="B2" s="46" t="s">
        <v>46</v>
      </c>
      <c r="C2" s="46" t="s">
        <v>47</v>
      </c>
      <c r="D2" s="46" t="s">
        <v>48</v>
      </c>
      <c r="E2" s="46" t="s">
        <v>49</v>
      </c>
      <c r="F2" s="46" t="s">
        <v>50</v>
      </c>
      <c r="G2" s="46" t="s">
        <v>51</v>
      </c>
      <c r="H2" s="46" t="s">
        <v>52</v>
      </c>
      <c r="I2" s="46" t="s">
        <v>53</v>
      </c>
      <c r="J2" s="46" t="s">
        <v>54</v>
      </c>
    </row>
    <row r="3" spans="1:10" x14ac:dyDescent="0.25">
      <c r="A3" s="21">
        <v>1</v>
      </c>
      <c r="B3" s="21" t="s">
        <v>55</v>
      </c>
      <c r="C3" s="21" t="s">
        <v>85</v>
      </c>
      <c r="D3" s="21">
        <v>1</v>
      </c>
      <c r="E3" s="21">
        <v>2</v>
      </c>
      <c r="F3" s="21">
        <v>0.157</v>
      </c>
      <c r="G3" s="21">
        <v>0.152</v>
      </c>
      <c r="H3" s="21">
        <v>8.0000000000000002E-3</v>
      </c>
      <c r="I3" s="21">
        <v>7850</v>
      </c>
      <c r="J3" s="71">
        <f>I3*H3*G3*F3*E3*D3</f>
        <v>2.9973184000000002</v>
      </c>
    </row>
    <row r="4" spans="1:10" x14ac:dyDescent="0.25">
      <c r="A4" s="21">
        <v>2</v>
      </c>
      <c r="B4" s="21" t="s">
        <v>55</v>
      </c>
      <c r="C4" s="21" t="s">
        <v>85</v>
      </c>
      <c r="D4" s="21">
        <v>1</v>
      </c>
      <c r="E4" s="21">
        <v>3</v>
      </c>
      <c r="F4" s="21">
        <v>0.32</v>
      </c>
      <c r="G4" s="21">
        <v>0.19500000000000001</v>
      </c>
      <c r="H4" s="21">
        <v>8.0000000000000002E-3</v>
      </c>
      <c r="I4" s="21">
        <v>7850</v>
      </c>
      <c r="J4" s="71">
        <f t="shared" ref="J4:J10" si="0">I4*H4*G4*F4*E4*D4</f>
        <v>11.756160000000001</v>
      </c>
    </row>
    <row r="5" spans="1:10" x14ac:dyDescent="0.25">
      <c r="A5" s="21">
        <v>3</v>
      </c>
      <c r="B5" s="21" t="s">
        <v>86</v>
      </c>
      <c r="C5" s="21" t="s">
        <v>72</v>
      </c>
      <c r="D5" s="21">
        <v>1</v>
      </c>
      <c r="E5" s="21">
        <v>2</v>
      </c>
      <c r="F5" s="21">
        <v>2.4430000000000001</v>
      </c>
      <c r="G5" s="21" t="s">
        <v>87</v>
      </c>
      <c r="H5" s="21" t="s">
        <v>88</v>
      </c>
      <c r="I5" s="21">
        <v>4.5</v>
      </c>
      <c r="J5" s="71">
        <f>I5*F5*E5*D5</f>
        <v>21.987000000000002</v>
      </c>
    </row>
    <row r="6" spans="1:10" x14ac:dyDescent="0.25">
      <c r="A6" s="21">
        <v>4</v>
      </c>
      <c r="B6" s="21" t="s">
        <v>89</v>
      </c>
      <c r="C6" s="21" t="s">
        <v>72</v>
      </c>
      <c r="D6" s="21">
        <v>1</v>
      </c>
      <c r="E6" s="21">
        <v>2</v>
      </c>
      <c r="F6" s="21">
        <v>0.79700000000000004</v>
      </c>
      <c r="G6" s="21" t="s">
        <v>87</v>
      </c>
      <c r="H6" s="21" t="s">
        <v>88</v>
      </c>
      <c r="I6" s="21">
        <v>4.5</v>
      </c>
      <c r="J6" s="71">
        <f t="shared" ref="J6:J8" si="1">I6*F6*E6*D6</f>
        <v>7.173</v>
      </c>
    </row>
    <row r="7" spans="1:10" x14ac:dyDescent="0.25">
      <c r="A7" s="21">
        <v>5</v>
      </c>
      <c r="B7" s="21" t="s">
        <v>90</v>
      </c>
      <c r="C7" s="21" t="s">
        <v>72</v>
      </c>
      <c r="D7" s="21">
        <v>1</v>
      </c>
      <c r="E7" s="21">
        <v>2</v>
      </c>
      <c r="F7" s="21">
        <v>0.82799999999999996</v>
      </c>
      <c r="G7" s="21" t="s">
        <v>87</v>
      </c>
      <c r="H7" s="21" t="s">
        <v>88</v>
      </c>
      <c r="I7" s="21">
        <v>4.5</v>
      </c>
      <c r="J7" s="71">
        <f t="shared" si="1"/>
        <v>7.452</v>
      </c>
    </row>
    <row r="8" spans="1:10" x14ac:dyDescent="0.25">
      <c r="A8" s="21">
        <v>6</v>
      </c>
      <c r="B8" s="21" t="s">
        <v>89</v>
      </c>
      <c r="C8" s="21" t="s">
        <v>72</v>
      </c>
      <c r="D8" s="21">
        <v>1</v>
      </c>
      <c r="E8" s="21">
        <v>2</v>
      </c>
      <c r="F8" s="21">
        <v>0.44800000000000001</v>
      </c>
      <c r="G8" s="21" t="s">
        <v>87</v>
      </c>
      <c r="H8" s="21" t="s">
        <v>88</v>
      </c>
      <c r="I8" s="21">
        <v>4.5</v>
      </c>
      <c r="J8" s="71">
        <f t="shared" si="1"/>
        <v>4.032</v>
      </c>
    </row>
    <row r="9" spans="1:10" x14ac:dyDescent="0.25">
      <c r="A9" s="21">
        <v>7</v>
      </c>
      <c r="B9" s="21" t="s">
        <v>55</v>
      </c>
      <c r="C9" s="21" t="s">
        <v>85</v>
      </c>
      <c r="D9" s="21">
        <v>1</v>
      </c>
      <c r="E9" s="21">
        <v>1</v>
      </c>
      <c r="F9" s="21">
        <v>0.33300000000000002</v>
      </c>
      <c r="G9" s="21">
        <v>0.29399999999999998</v>
      </c>
      <c r="H9" s="21">
        <v>8.0000000000000002E-3</v>
      </c>
      <c r="I9" s="21">
        <v>7850</v>
      </c>
      <c r="J9" s="71">
        <f t="shared" si="0"/>
        <v>6.1482456000000001</v>
      </c>
    </row>
    <row r="10" spans="1:10" x14ac:dyDescent="0.25">
      <c r="A10" s="21">
        <v>8</v>
      </c>
      <c r="B10" s="21" t="s">
        <v>55</v>
      </c>
      <c r="C10" s="21" t="s">
        <v>85</v>
      </c>
      <c r="D10" s="21">
        <v>1</v>
      </c>
      <c r="E10" s="21">
        <v>1</v>
      </c>
      <c r="F10" s="21">
        <v>0.15</v>
      </c>
      <c r="G10" s="21">
        <v>0.10100000000000001</v>
      </c>
      <c r="H10" s="21">
        <v>8.0000000000000002E-3</v>
      </c>
      <c r="I10" s="21">
        <v>7850</v>
      </c>
      <c r="J10" s="71">
        <f t="shared" si="0"/>
        <v>0.95142000000000004</v>
      </c>
    </row>
    <row r="11" spans="1:10" ht="15.75" thickBot="1" x14ac:dyDescent="0.3">
      <c r="A11" s="21"/>
      <c r="B11" s="21"/>
      <c r="C11" s="21"/>
      <c r="D11" s="21"/>
      <c r="E11" s="21"/>
      <c r="F11" s="21"/>
      <c r="G11" s="21"/>
      <c r="H11" s="21"/>
      <c r="I11" s="62" t="s">
        <v>73</v>
      </c>
      <c r="J11" s="63">
        <f>J10+J9+J8+J7+J6+J5+J4+J3</f>
        <v>62.497143999999999</v>
      </c>
    </row>
    <row r="12" spans="1:10" ht="16.5" thickBot="1" x14ac:dyDescent="0.3">
      <c r="H12" s="72" t="s">
        <v>73</v>
      </c>
      <c r="I12" s="73" t="s">
        <v>91</v>
      </c>
      <c r="J12" s="74">
        <f>J11*78</f>
        <v>4874.7772319999995</v>
      </c>
    </row>
    <row r="13" spans="1:10" x14ac:dyDescent="0.25">
      <c r="J13" s="75"/>
    </row>
    <row r="15" spans="1:10" ht="15.75" x14ac:dyDescent="0.25">
      <c r="B15" s="68" t="s">
        <v>75</v>
      </c>
      <c r="C15" s="68" t="s">
        <v>76</v>
      </c>
    </row>
    <row r="16" spans="1:10" ht="15.75" x14ac:dyDescent="0.25">
      <c r="B16" s="69" t="s">
        <v>77</v>
      </c>
      <c r="C16" s="76">
        <v>0</v>
      </c>
    </row>
    <row r="17" spans="2:3" ht="15.75" x14ac:dyDescent="0.25">
      <c r="B17" s="69" t="s">
        <v>78</v>
      </c>
      <c r="C17" s="76">
        <v>0</v>
      </c>
    </row>
    <row r="18" spans="2:3" ht="15.75" x14ac:dyDescent="0.25">
      <c r="B18" s="69" t="s">
        <v>15</v>
      </c>
      <c r="C18" s="76">
        <f>J12</f>
        <v>4874.7772319999995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3" workbookViewId="0">
      <selection activeCell="C43" sqref="C43"/>
    </sheetView>
  </sheetViews>
  <sheetFormatPr defaultRowHeight="15" x14ac:dyDescent="0.25"/>
  <cols>
    <col min="1" max="1" width="5.7109375" bestFit="1" customWidth="1"/>
    <col min="2" max="2" width="53.28515625" customWidth="1"/>
    <col min="3" max="3" width="8.42578125" customWidth="1"/>
    <col min="4" max="4" width="9.5703125" customWidth="1"/>
    <col min="5" max="5" width="13.85546875" bestFit="1" customWidth="1"/>
    <col min="6" max="6" width="9.140625" customWidth="1"/>
    <col min="7" max="7" width="8.28515625" customWidth="1"/>
    <col min="8" max="8" width="8" bestFit="1" customWidth="1"/>
    <col min="9" max="9" width="7.140625" bestFit="1" customWidth="1"/>
    <col min="10" max="10" width="5.5703125" bestFit="1" customWidth="1"/>
    <col min="11" max="11" width="12.7109375" customWidth="1"/>
    <col min="12" max="12" width="10.42578125" customWidth="1"/>
    <col min="13" max="13" width="7" customWidth="1"/>
  </cols>
  <sheetData>
    <row r="1" spans="1:13" ht="15.75" x14ac:dyDescent="0.25">
      <c r="A1" s="77" t="s">
        <v>92</v>
      </c>
      <c r="B1" s="77"/>
      <c r="C1" s="77"/>
      <c r="D1" s="78"/>
      <c r="E1" s="78"/>
      <c r="F1" s="78"/>
      <c r="G1" s="78"/>
      <c r="H1" s="78"/>
      <c r="I1" s="78"/>
      <c r="J1" s="79" t="s">
        <v>93</v>
      </c>
      <c r="K1" s="79"/>
      <c r="L1" s="79"/>
      <c r="M1" s="79"/>
    </row>
    <row r="2" spans="1:13" ht="15.75" x14ac:dyDescent="0.25">
      <c r="A2" s="77" t="s">
        <v>94</v>
      </c>
      <c r="B2" s="77"/>
      <c r="C2" s="77"/>
      <c r="D2" s="78"/>
      <c r="E2" s="78"/>
      <c r="F2" s="78"/>
      <c r="G2" s="78"/>
      <c r="H2" s="78"/>
      <c r="I2" s="78"/>
      <c r="J2" s="79" t="s">
        <v>95</v>
      </c>
      <c r="K2" s="79"/>
      <c r="L2" s="79"/>
      <c r="M2" s="79"/>
    </row>
    <row r="3" spans="1:13" ht="15.75" x14ac:dyDescent="0.25">
      <c r="A3" s="77" t="s">
        <v>96</v>
      </c>
      <c r="B3" s="77"/>
      <c r="C3" s="77"/>
      <c r="D3" s="78"/>
      <c r="E3" s="78"/>
      <c r="F3" s="78"/>
      <c r="G3" s="78"/>
      <c r="H3" s="78"/>
      <c r="I3" s="78"/>
      <c r="J3" s="79" t="s">
        <v>97</v>
      </c>
      <c r="K3" s="79"/>
      <c r="L3" s="79"/>
      <c r="M3" s="79"/>
    </row>
    <row r="4" spans="1:13" ht="15.75" x14ac:dyDescent="0.25">
      <c r="A4" s="80"/>
      <c r="B4" s="80"/>
      <c r="C4" s="80"/>
      <c r="D4" s="81"/>
      <c r="E4" s="81"/>
      <c r="F4" s="81"/>
      <c r="G4" s="81"/>
      <c r="H4" s="81"/>
      <c r="I4" s="81"/>
      <c r="J4" s="82"/>
      <c r="K4" s="82"/>
      <c r="L4" s="82"/>
      <c r="M4" s="82"/>
    </row>
    <row r="5" spans="1:13" ht="18.75" x14ac:dyDescent="0.25">
      <c r="A5" s="83" t="s">
        <v>98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5"/>
    </row>
    <row r="6" spans="1:13" ht="45" x14ac:dyDescent="0.25">
      <c r="A6" s="86" t="s">
        <v>99</v>
      </c>
      <c r="B6" s="86" t="s">
        <v>1</v>
      </c>
      <c r="C6" s="86" t="s">
        <v>100</v>
      </c>
      <c r="D6" s="86" t="s">
        <v>101</v>
      </c>
      <c r="E6" s="86" t="s">
        <v>47</v>
      </c>
      <c r="F6" s="87" t="s">
        <v>102</v>
      </c>
      <c r="G6" s="87" t="s">
        <v>103</v>
      </c>
      <c r="H6" s="86" t="s">
        <v>50</v>
      </c>
      <c r="I6" s="86" t="s">
        <v>51</v>
      </c>
      <c r="J6" s="86" t="s">
        <v>52</v>
      </c>
      <c r="K6" s="87" t="s">
        <v>104</v>
      </c>
      <c r="L6" s="88" t="s">
        <v>105</v>
      </c>
      <c r="M6" s="69" t="s">
        <v>3</v>
      </c>
    </row>
    <row r="7" spans="1:13" ht="15.75" x14ac:dyDescent="0.25">
      <c r="A7" s="89">
        <v>1</v>
      </c>
      <c r="B7" s="89" t="s">
        <v>106</v>
      </c>
      <c r="C7" s="89" t="s">
        <v>107</v>
      </c>
      <c r="D7" s="89"/>
      <c r="E7" s="89" t="s">
        <v>108</v>
      </c>
      <c r="F7" s="90">
        <v>1</v>
      </c>
      <c r="G7" s="90">
        <v>1</v>
      </c>
      <c r="H7" s="91">
        <v>1.1499999999999999</v>
      </c>
      <c r="I7" s="92">
        <v>0.55000000000000004</v>
      </c>
      <c r="J7" s="93">
        <v>2.5000000000000001E-2</v>
      </c>
      <c r="K7" s="94">
        <v>7850</v>
      </c>
      <c r="L7" s="92">
        <f>+K7*J7*I7*H7*G7*F7</f>
        <v>124.12812500000001</v>
      </c>
      <c r="M7" s="69" t="s">
        <v>109</v>
      </c>
    </row>
    <row r="8" spans="1:13" ht="15.75" x14ac:dyDescent="0.25">
      <c r="A8" s="89">
        <v>2</v>
      </c>
      <c r="B8" s="89" t="s">
        <v>110</v>
      </c>
      <c r="C8" s="89" t="s">
        <v>107</v>
      </c>
      <c r="D8" s="89"/>
      <c r="E8" s="89" t="s">
        <v>59</v>
      </c>
      <c r="F8" s="90">
        <v>1</v>
      </c>
      <c r="G8" s="90">
        <v>2</v>
      </c>
      <c r="H8" s="91">
        <v>1.1499999999999999</v>
      </c>
      <c r="I8" s="92">
        <v>0.3</v>
      </c>
      <c r="J8" s="93">
        <v>1.2E-2</v>
      </c>
      <c r="K8" s="94">
        <v>7850</v>
      </c>
      <c r="L8" s="92">
        <f t="shared" ref="L8" si="0">+K8*J8*I8*H8*G8*F8</f>
        <v>64.998000000000005</v>
      </c>
      <c r="M8" s="69" t="s">
        <v>109</v>
      </c>
    </row>
    <row r="9" spans="1:13" ht="15.75" x14ac:dyDescent="0.25">
      <c r="A9" s="89">
        <v>3</v>
      </c>
      <c r="B9" s="89" t="s">
        <v>111</v>
      </c>
      <c r="C9" s="89" t="s">
        <v>107</v>
      </c>
      <c r="D9" s="89"/>
      <c r="E9" s="89" t="s">
        <v>59</v>
      </c>
      <c r="F9" s="90">
        <v>2</v>
      </c>
      <c r="G9" s="90">
        <v>3</v>
      </c>
      <c r="H9" s="91">
        <v>0.113</v>
      </c>
      <c r="I9" s="91">
        <v>0.25</v>
      </c>
      <c r="J9" s="93">
        <v>1.2E-2</v>
      </c>
      <c r="K9" s="94">
        <v>7850</v>
      </c>
      <c r="L9" s="92">
        <f>+K9*J9*I9*H9*G9*F9</f>
        <v>15.966900000000001</v>
      </c>
      <c r="M9" s="69" t="s">
        <v>109</v>
      </c>
    </row>
    <row r="10" spans="1:13" ht="15.75" x14ac:dyDescent="0.25">
      <c r="A10" s="89">
        <v>4</v>
      </c>
      <c r="B10" s="89" t="s">
        <v>112</v>
      </c>
      <c r="C10" s="89" t="s">
        <v>107</v>
      </c>
      <c r="D10" s="89"/>
      <c r="E10" s="89" t="s">
        <v>113</v>
      </c>
      <c r="F10" s="90">
        <v>1</v>
      </c>
      <c r="G10" s="90">
        <v>1</v>
      </c>
      <c r="H10" s="91">
        <v>6.3849999999999998</v>
      </c>
      <c r="I10" s="92" t="s">
        <v>65</v>
      </c>
      <c r="J10" s="92" t="s">
        <v>65</v>
      </c>
      <c r="K10" s="91">
        <v>46.1</v>
      </c>
      <c r="L10" s="92">
        <f>+K10*H10*G10*F10</f>
        <v>294.3485</v>
      </c>
      <c r="M10" s="69" t="s">
        <v>109</v>
      </c>
    </row>
    <row r="11" spans="1:13" ht="15.75" x14ac:dyDescent="0.25">
      <c r="A11" s="89">
        <v>5</v>
      </c>
      <c r="B11" s="89" t="s">
        <v>114</v>
      </c>
      <c r="C11" s="89" t="s">
        <v>107</v>
      </c>
      <c r="D11" s="89"/>
      <c r="E11" s="89" t="s">
        <v>113</v>
      </c>
      <c r="F11" s="90">
        <v>1</v>
      </c>
      <c r="G11" s="90">
        <v>1</v>
      </c>
      <c r="H11" s="91">
        <v>10.715999999999999</v>
      </c>
      <c r="I11" s="92" t="s">
        <v>65</v>
      </c>
      <c r="J11" s="92" t="s">
        <v>65</v>
      </c>
      <c r="K11" s="91">
        <v>46.1</v>
      </c>
      <c r="L11" s="92">
        <f t="shared" ref="L11:L15" si="1">+K11*H11*G11*F11</f>
        <v>494.00759999999997</v>
      </c>
      <c r="M11" s="69" t="s">
        <v>109</v>
      </c>
    </row>
    <row r="12" spans="1:13" ht="15.75" x14ac:dyDescent="0.25">
      <c r="A12" s="89">
        <v>6</v>
      </c>
      <c r="B12" s="89" t="s">
        <v>115</v>
      </c>
      <c r="C12" s="89" t="s">
        <v>107</v>
      </c>
      <c r="D12" s="89"/>
      <c r="E12" s="89" t="s">
        <v>69</v>
      </c>
      <c r="F12" s="90">
        <v>2</v>
      </c>
      <c r="G12" s="90">
        <v>6</v>
      </c>
      <c r="H12" s="91">
        <v>1.01</v>
      </c>
      <c r="I12" s="92" t="s">
        <v>65</v>
      </c>
      <c r="J12" s="92" t="s">
        <v>65</v>
      </c>
      <c r="K12" s="91">
        <v>5.8</v>
      </c>
      <c r="L12" s="92">
        <f t="shared" si="1"/>
        <v>70.295999999999992</v>
      </c>
      <c r="M12" s="69" t="s">
        <v>109</v>
      </c>
    </row>
    <row r="13" spans="1:13" ht="15.75" x14ac:dyDescent="0.25">
      <c r="A13" s="89">
        <v>7</v>
      </c>
      <c r="B13" s="89" t="s">
        <v>90</v>
      </c>
      <c r="C13" s="89" t="s">
        <v>107</v>
      </c>
      <c r="D13" s="89"/>
      <c r="E13" s="89" t="s">
        <v>69</v>
      </c>
      <c r="F13" s="90">
        <v>2</v>
      </c>
      <c r="G13" s="90">
        <v>5</v>
      </c>
      <c r="H13" s="91">
        <v>1.3640000000000001</v>
      </c>
      <c r="I13" s="92" t="s">
        <v>65</v>
      </c>
      <c r="J13" s="92" t="s">
        <v>65</v>
      </c>
      <c r="K13" s="91">
        <v>5.8</v>
      </c>
      <c r="L13" s="92">
        <f t="shared" si="1"/>
        <v>79.111999999999995</v>
      </c>
      <c r="M13" s="69" t="s">
        <v>109</v>
      </c>
    </row>
    <row r="14" spans="1:13" ht="15.75" x14ac:dyDescent="0.25">
      <c r="A14" s="89">
        <v>8</v>
      </c>
      <c r="B14" s="89" t="s">
        <v>116</v>
      </c>
      <c r="C14" s="89" t="s">
        <v>107</v>
      </c>
      <c r="D14" s="89"/>
      <c r="E14" s="89" t="s">
        <v>117</v>
      </c>
      <c r="F14" s="90">
        <v>2</v>
      </c>
      <c r="G14" s="90">
        <v>4</v>
      </c>
      <c r="H14" s="91">
        <v>0.3</v>
      </c>
      <c r="I14" s="92" t="s">
        <v>65</v>
      </c>
      <c r="J14" s="92" t="s">
        <v>65</v>
      </c>
      <c r="K14" s="91">
        <v>25.4</v>
      </c>
      <c r="L14" s="92">
        <f t="shared" si="1"/>
        <v>60.959999999999994</v>
      </c>
      <c r="M14" s="69" t="s">
        <v>109</v>
      </c>
    </row>
    <row r="15" spans="1:13" ht="15.75" x14ac:dyDescent="0.25">
      <c r="A15" s="89">
        <v>9</v>
      </c>
      <c r="B15" s="89" t="s">
        <v>118</v>
      </c>
      <c r="C15" s="89" t="s">
        <v>107</v>
      </c>
      <c r="D15" s="89"/>
      <c r="E15" s="89" t="s">
        <v>117</v>
      </c>
      <c r="F15" s="90">
        <v>1</v>
      </c>
      <c r="G15" s="90">
        <v>1</v>
      </c>
      <c r="H15" s="91">
        <v>0.89200000000000002</v>
      </c>
      <c r="I15" s="92" t="s">
        <v>65</v>
      </c>
      <c r="J15" s="92" t="s">
        <v>65</v>
      </c>
      <c r="K15" s="91">
        <v>25.4</v>
      </c>
      <c r="L15" s="92">
        <f t="shared" si="1"/>
        <v>22.6568</v>
      </c>
      <c r="M15" s="69" t="s">
        <v>109</v>
      </c>
    </row>
    <row r="16" spans="1:13" ht="15.75" x14ac:dyDescent="0.25">
      <c r="A16" s="89">
        <v>10</v>
      </c>
      <c r="B16" s="89" t="s">
        <v>111</v>
      </c>
      <c r="C16" s="89" t="s">
        <v>107</v>
      </c>
      <c r="D16" s="89"/>
      <c r="E16" s="89" t="s">
        <v>59</v>
      </c>
      <c r="F16" s="90">
        <v>1</v>
      </c>
      <c r="G16" s="90">
        <v>2</v>
      </c>
      <c r="H16" s="91">
        <v>0.14599999999999999</v>
      </c>
      <c r="I16" s="93">
        <v>0.2</v>
      </c>
      <c r="J16" s="93">
        <v>1.2E-2</v>
      </c>
      <c r="K16" s="94">
        <v>7850</v>
      </c>
      <c r="L16" s="92">
        <f t="shared" ref="L16:L17" si="2">+K16*J16*I16*H16*G16*F16</f>
        <v>5.5012799999999995</v>
      </c>
      <c r="M16" s="69" t="s">
        <v>109</v>
      </c>
    </row>
    <row r="17" spans="1:13" ht="15.75" x14ac:dyDescent="0.25">
      <c r="A17" s="89">
        <v>11</v>
      </c>
      <c r="B17" s="89" t="s">
        <v>119</v>
      </c>
      <c r="C17" s="89" t="s">
        <v>107</v>
      </c>
      <c r="D17" s="89"/>
      <c r="E17" s="89" t="s">
        <v>59</v>
      </c>
      <c r="F17" s="90">
        <v>1</v>
      </c>
      <c r="G17" s="90">
        <v>1</v>
      </c>
      <c r="H17" s="91">
        <v>0.2</v>
      </c>
      <c r="I17" s="93">
        <v>0.3</v>
      </c>
      <c r="J17" s="93">
        <v>1.2E-2</v>
      </c>
      <c r="K17" s="94">
        <v>7850</v>
      </c>
      <c r="L17" s="92">
        <f t="shared" si="2"/>
        <v>5.652000000000001</v>
      </c>
      <c r="M17" s="69" t="s">
        <v>109</v>
      </c>
    </row>
    <row r="18" spans="1:13" ht="15.75" x14ac:dyDescent="0.25">
      <c r="A18" s="89">
        <v>12</v>
      </c>
      <c r="B18" s="89" t="s">
        <v>120</v>
      </c>
      <c r="C18" s="89" t="s">
        <v>107</v>
      </c>
      <c r="D18" s="89"/>
      <c r="E18" s="89" t="s">
        <v>69</v>
      </c>
      <c r="F18" s="90">
        <v>1</v>
      </c>
      <c r="G18" s="90">
        <v>2</v>
      </c>
      <c r="H18" s="91">
        <v>0.25</v>
      </c>
      <c r="I18" s="92" t="s">
        <v>65</v>
      </c>
      <c r="J18" s="92" t="s">
        <v>65</v>
      </c>
      <c r="K18" s="91">
        <v>5.8</v>
      </c>
      <c r="L18" s="92">
        <f t="shared" ref="L18" si="3">+K18*H18*G18*F18</f>
        <v>2.9</v>
      </c>
      <c r="M18" s="69" t="s">
        <v>109</v>
      </c>
    </row>
    <row r="19" spans="1:13" ht="15.75" x14ac:dyDescent="0.25">
      <c r="A19" s="89">
        <v>13</v>
      </c>
      <c r="B19" s="89" t="s">
        <v>121</v>
      </c>
      <c r="C19" s="89" t="s">
        <v>107</v>
      </c>
      <c r="D19" s="89"/>
      <c r="E19" s="89" t="s">
        <v>59</v>
      </c>
      <c r="F19" s="90">
        <v>1</v>
      </c>
      <c r="G19" s="90">
        <v>2</v>
      </c>
      <c r="H19" s="91">
        <v>1.17</v>
      </c>
      <c r="I19" s="92">
        <v>0.3</v>
      </c>
      <c r="J19" s="93">
        <v>1.2E-2</v>
      </c>
      <c r="K19" s="94">
        <v>7850</v>
      </c>
      <c r="L19" s="92">
        <f t="shared" ref="L19:L22" si="4">+K19*J19*I19*H19*G19*F19</f>
        <v>66.128399999999999</v>
      </c>
      <c r="M19" s="69" t="s">
        <v>109</v>
      </c>
    </row>
    <row r="20" spans="1:13" ht="15.75" x14ac:dyDescent="0.25">
      <c r="A20" s="89">
        <v>14</v>
      </c>
      <c r="B20" s="89" t="s">
        <v>122</v>
      </c>
      <c r="C20" s="89" t="s">
        <v>107</v>
      </c>
      <c r="D20" s="89"/>
      <c r="E20" s="89" t="s">
        <v>59</v>
      </c>
      <c r="F20" s="90">
        <v>1</v>
      </c>
      <c r="G20" s="90">
        <v>2</v>
      </c>
      <c r="H20" s="91">
        <v>9.8000000000000004E-2</v>
      </c>
      <c r="I20" s="92">
        <v>0.3</v>
      </c>
      <c r="J20" s="93">
        <v>1.2E-2</v>
      </c>
      <c r="K20" s="94">
        <v>7850</v>
      </c>
      <c r="L20" s="92">
        <f t="shared" si="4"/>
        <v>5.5389600000000003</v>
      </c>
      <c r="M20" s="69" t="s">
        <v>109</v>
      </c>
    </row>
    <row r="21" spans="1:13" ht="15.75" x14ac:dyDescent="0.25">
      <c r="A21" s="89">
        <v>15</v>
      </c>
      <c r="B21" s="89" t="s">
        <v>123</v>
      </c>
      <c r="C21" s="89" t="s">
        <v>107</v>
      </c>
      <c r="D21" s="89"/>
      <c r="E21" s="89" t="s">
        <v>124</v>
      </c>
      <c r="F21" s="90">
        <v>1</v>
      </c>
      <c r="G21" s="90">
        <v>1</v>
      </c>
      <c r="H21" s="92">
        <v>0.43</v>
      </c>
      <c r="I21" s="92">
        <v>0.52</v>
      </c>
      <c r="J21" s="93">
        <v>1.6E-2</v>
      </c>
      <c r="K21" s="94">
        <v>7850</v>
      </c>
      <c r="L21" s="92">
        <f t="shared" si="4"/>
        <v>28.084160000000004</v>
      </c>
      <c r="M21" s="69" t="s">
        <v>109</v>
      </c>
    </row>
    <row r="22" spans="1:13" ht="15.75" x14ac:dyDescent="0.25">
      <c r="A22" s="89">
        <v>16</v>
      </c>
      <c r="B22" s="89" t="s">
        <v>125</v>
      </c>
      <c r="C22" s="89" t="s">
        <v>107</v>
      </c>
      <c r="D22" s="89"/>
      <c r="E22" s="89" t="s">
        <v>59</v>
      </c>
      <c r="F22" s="90">
        <v>1</v>
      </c>
      <c r="G22" s="90">
        <v>2</v>
      </c>
      <c r="H22" s="91">
        <v>0.78600000000000003</v>
      </c>
      <c r="I22" s="92">
        <v>0.3</v>
      </c>
      <c r="J22" s="93">
        <v>1.2E-2</v>
      </c>
      <c r="K22" s="94">
        <v>7850</v>
      </c>
      <c r="L22" s="92">
        <f t="shared" si="4"/>
        <v>44.424720000000008</v>
      </c>
      <c r="M22" s="69" t="s">
        <v>109</v>
      </c>
    </row>
    <row r="23" spans="1:13" ht="15.75" x14ac:dyDescent="0.25">
      <c r="A23" s="89">
        <v>17</v>
      </c>
      <c r="B23" s="89" t="s">
        <v>114</v>
      </c>
      <c r="C23" s="89" t="s">
        <v>107</v>
      </c>
      <c r="D23" s="89"/>
      <c r="E23" s="89" t="s">
        <v>113</v>
      </c>
      <c r="F23" s="90">
        <v>1</v>
      </c>
      <c r="G23" s="90">
        <v>1</v>
      </c>
      <c r="H23" s="91">
        <v>5.3310000000000004</v>
      </c>
      <c r="I23" s="92" t="s">
        <v>65</v>
      </c>
      <c r="J23" s="92" t="s">
        <v>65</v>
      </c>
      <c r="K23" s="91">
        <v>46.1</v>
      </c>
      <c r="L23" s="92">
        <f t="shared" ref="L23:L25" si="5">+K23*H23*G23*F23</f>
        <v>245.75910000000002</v>
      </c>
      <c r="M23" s="69" t="s">
        <v>109</v>
      </c>
    </row>
    <row r="24" spans="1:13" ht="15.75" x14ac:dyDescent="0.25">
      <c r="A24" s="89">
        <v>18</v>
      </c>
      <c r="B24" s="89" t="s">
        <v>115</v>
      </c>
      <c r="C24" s="89" t="s">
        <v>107</v>
      </c>
      <c r="D24" s="89"/>
      <c r="E24" s="89" t="s">
        <v>69</v>
      </c>
      <c r="F24" s="90">
        <v>2</v>
      </c>
      <c r="G24" s="90">
        <v>3</v>
      </c>
      <c r="H24" s="91">
        <v>0.56999999999999995</v>
      </c>
      <c r="I24" s="92" t="s">
        <v>65</v>
      </c>
      <c r="J24" s="92" t="s">
        <v>65</v>
      </c>
      <c r="K24" s="91">
        <v>5.8</v>
      </c>
      <c r="L24" s="92">
        <f t="shared" si="5"/>
        <v>19.835999999999999</v>
      </c>
      <c r="M24" s="69" t="s">
        <v>109</v>
      </c>
    </row>
    <row r="25" spans="1:13" ht="15.75" x14ac:dyDescent="0.25">
      <c r="A25" s="89">
        <v>19</v>
      </c>
      <c r="B25" s="89" t="s">
        <v>90</v>
      </c>
      <c r="C25" s="89" t="s">
        <v>107</v>
      </c>
      <c r="D25" s="89"/>
      <c r="E25" s="89" t="s">
        <v>69</v>
      </c>
      <c r="F25" s="90">
        <v>2</v>
      </c>
      <c r="G25" s="90">
        <v>4</v>
      </c>
      <c r="H25" s="91">
        <v>0.81699999999999995</v>
      </c>
      <c r="I25" s="92" t="s">
        <v>65</v>
      </c>
      <c r="J25" s="92" t="s">
        <v>65</v>
      </c>
      <c r="K25" s="91">
        <v>5.8</v>
      </c>
      <c r="L25" s="92">
        <f t="shared" si="5"/>
        <v>37.908799999999999</v>
      </c>
      <c r="M25" s="69" t="s">
        <v>109</v>
      </c>
    </row>
    <row r="26" spans="1:13" ht="15.75" x14ac:dyDescent="0.25">
      <c r="A26" s="89">
        <v>20</v>
      </c>
      <c r="B26" s="89" t="s">
        <v>126</v>
      </c>
      <c r="C26" s="89" t="s">
        <v>107</v>
      </c>
      <c r="D26" s="89"/>
      <c r="E26" s="89" t="s">
        <v>59</v>
      </c>
      <c r="F26" s="90">
        <v>1</v>
      </c>
      <c r="G26" s="90">
        <v>2</v>
      </c>
      <c r="H26" s="91">
        <v>0.90900000000000003</v>
      </c>
      <c r="I26" s="92">
        <v>0.46200000000000002</v>
      </c>
      <c r="J26" s="93">
        <v>1.2E-2</v>
      </c>
      <c r="K26" s="94">
        <v>7850</v>
      </c>
      <c r="L26" s="92">
        <f t="shared" ref="L26:L30" si="6">+K26*J26*I26*H26*G26*F26</f>
        <v>79.1200872</v>
      </c>
      <c r="M26" s="69" t="s">
        <v>109</v>
      </c>
    </row>
    <row r="27" spans="1:13" ht="15.75" x14ac:dyDescent="0.25">
      <c r="A27" s="89" t="s">
        <v>127</v>
      </c>
      <c r="B27" s="89" t="s">
        <v>128</v>
      </c>
      <c r="C27" s="89" t="s">
        <v>107</v>
      </c>
      <c r="D27" s="89"/>
      <c r="E27" s="89" t="s">
        <v>59</v>
      </c>
      <c r="F27" s="90">
        <v>1</v>
      </c>
      <c r="G27" s="90">
        <v>1</v>
      </c>
      <c r="H27" s="91">
        <v>0.3</v>
      </c>
      <c r="I27" s="92">
        <v>0.35</v>
      </c>
      <c r="J27" s="93">
        <v>1.2E-2</v>
      </c>
      <c r="K27" s="94">
        <v>7850</v>
      </c>
      <c r="L27" s="92">
        <f t="shared" si="6"/>
        <v>9.891</v>
      </c>
      <c r="M27" s="69" t="s">
        <v>109</v>
      </c>
    </row>
    <row r="28" spans="1:13" ht="15.75" x14ac:dyDescent="0.25">
      <c r="A28" s="89" t="s">
        <v>129</v>
      </c>
      <c r="B28" s="89" t="s">
        <v>130</v>
      </c>
      <c r="C28" s="89" t="s">
        <v>107</v>
      </c>
      <c r="D28" s="89"/>
      <c r="E28" s="89" t="s">
        <v>59</v>
      </c>
      <c r="F28" s="90">
        <v>1</v>
      </c>
      <c r="G28" s="90">
        <v>2</v>
      </c>
      <c r="H28" s="91">
        <v>0.65</v>
      </c>
      <c r="I28" s="92">
        <v>0.15</v>
      </c>
      <c r="J28" s="93">
        <v>1.2E-2</v>
      </c>
      <c r="K28" s="94">
        <v>7850</v>
      </c>
      <c r="L28" s="92">
        <f t="shared" si="6"/>
        <v>18.369000000000003</v>
      </c>
      <c r="M28" s="69" t="s">
        <v>109</v>
      </c>
    </row>
    <row r="29" spans="1:13" ht="15.75" x14ac:dyDescent="0.25">
      <c r="A29" s="89" t="s">
        <v>131</v>
      </c>
      <c r="B29" s="89" t="s">
        <v>111</v>
      </c>
      <c r="C29" s="89" t="s">
        <v>107</v>
      </c>
      <c r="D29" s="89"/>
      <c r="E29" s="89" t="s">
        <v>59</v>
      </c>
      <c r="F29" s="90">
        <v>2</v>
      </c>
      <c r="G29" s="90">
        <v>2</v>
      </c>
      <c r="H29" s="91">
        <v>8.7999999999999995E-2</v>
      </c>
      <c r="I29" s="92">
        <v>0.15</v>
      </c>
      <c r="J29" s="93">
        <v>1.2E-2</v>
      </c>
      <c r="K29" s="94">
        <v>7850</v>
      </c>
      <c r="L29" s="92">
        <f t="shared" si="6"/>
        <v>4.9737600000000004</v>
      </c>
      <c r="M29" s="69" t="s">
        <v>109</v>
      </c>
    </row>
    <row r="30" spans="1:13" ht="15.75" x14ac:dyDescent="0.25">
      <c r="A30" s="89" t="s">
        <v>132</v>
      </c>
      <c r="B30" s="89" t="s">
        <v>133</v>
      </c>
      <c r="C30" s="89" t="s">
        <v>107</v>
      </c>
      <c r="D30" s="89"/>
      <c r="E30" s="89" t="s">
        <v>59</v>
      </c>
      <c r="F30" s="90">
        <v>1</v>
      </c>
      <c r="G30" s="90">
        <v>1</v>
      </c>
      <c r="H30" s="91">
        <v>0.5</v>
      </c>
      <c r="I30" s="92">
        <v>0.65</v>
      </c>
      <c r="J30" s="93">
        <v>1.2E-2</v>
      </c>
      <c r="K30" s="94">
        <v>7850</v>
      </c>
      <c r="L30" s="92">
        <f t="shared" si="6"/>
        <v>30.615000000000002</v>
      </c>
      <c r="M30" s="69" t="s">
        <v>109</v>
      </c>
    </row>
    <row r="31" spans="1:13" ht="18.75" x14ac:dyDescent="0.25">
      <c r="A31" s="69"/>
      <c r="B31" s="69"/>
      <c r="C31" s="69"/>
      <c r="D31" s="69"/>
      <c r="E31" s="69"/>
      <c r="F31" s="69"/>
      <c r="G31" s="69"/>
      <c r="H31" s="95"/>
      <c r="I31" s="69"/>
      <c r="J31" s="69"/>
      <c r="K31" s="96" t="s">
        <v>73</v>
      </c>
      <c r="L31" s="97">
        <f>SUM(L7:L30)</f>
        <v>1831.1761922000003</v>
      </c>
      <c r="M31" s="69" t="s">
        <v>109</v>
      </c>
    </row>
    <row r="32" spans="1:13" ht="15.75" x14ac:dyDescent="0.25">
      <c r="A32" s="98" t="s">
        <v>134</v>
      </c>
      <c r="B32" s="98"/>
      <c r="C32" s="98"/>
      <c r="D32" s="98"/>
      <c r="E32" s="98"/>
      <c r="F32" s="98"/>
      <c r="G32" s="98"/>
      <c r="H32" s="98"/>
      <c r="I32" s="98"/>
      <c r="J32" s="98"/>
      <c r="K32" s="98"/>
      <c r="L32" s="99">
        <f>L31*26</f>
        <v>47610.580997200006</v>
      </c>
      <c r="M32" s="68" t="s">
        <v>135</v>
      </c>
    </row>
    <row r="33" spans="1:13" ht="15.75" x14ac:dyDescent="0.25">
      <c r="A33" s="100"/>
      <c r="B33" s="100"/>
      <c r="C33" s="100"/>
      <c r="D33" s="100"/>
      <c r="E33" s="100"/>
      <c r="F33" s="100"/>
      <c r="G33" s="100"/>
      <c r="H33" s="100"/>
      <c r="I33" s="100"/>
      <c r="J33" s="100"/>
      <c r="K33" s="100"/>
      <c r="L33" s="101"/>
      <c r="M33" s="100"/>
    </row>
    <row r="34" spans="1:13" ht="15.75" x14ac:dyDescent="0.25">
      <c r="A34" s="100"/>
      <c r="B34" s="100"/>
      <c r="C34" s="100"/>
      <c r="D34" s="100"/>
      <c r="E34" s="100"/>
      <c r="F34" s="100"/>
      <c r="G34" s="100"/>
      <c r="H34" s="100"/>
      <c r="I34" s="100"/>
      <c r="J34" s="100"/>
      <c r="K34" s="100"/>
      <c r="L34" s="101"/>
      <c r="M34" s="100"/>
    </row>
    <row r="35" spans="1:13" ht="15.75" x14ac:dyDescent="0.25">
      <c r="A35" s="100"/>
      <c r="B35" s="69" t="s">
        <v>75</v>
      </c>
      <c r="C35" s="69"/>
      <c r="D35" s="69"/>
      <c r="E35" s="69" t="s">
        <v>76</v>
      </c>
      <c r="F35" s="100"/>
      <c r="G35" s="100"/>
      <c r="H35" s="100"/>
      <c r="I35" s="100"/>
      <c r="J35" s="100"/>
      <c r="K35" s="100"/>
      <c r="L35" s="101"/>
      <c r="M35" s="100"/>
    </row>
    <row r="36" spans="1:13" ht="15.75" x14ac:dyDescent="0.25">
      <c r="A36" s="100"/>
      <c r="B36" s="69" t="s">
        <v>77</v>
      </c>
      <c r="C36" s="69"/>
      <c r="D36" s="69"/>
      <c r="E36" s="70">
        <v>0</v>
      </c>
      <c r="F36" s="100"/>
      <c r="G36" s="100"/>
      <c r="H36" s="100"/>
      <c r="I36" s="100"/>
      <c r="J36" s="100"/>
      <c r="K36" s="100"/>
      <c r="L36" s="101"/>
      <c r="M36" s="100"/>
    </row>
    <row r="37" spans="1:13" ht="15.75" x14ac:dyDescent="0.25">
      <c r="A37" s="100"/>
      <c r="B37" s="69" t="s">
        <v>78</v>
      </c>
      <c r="C37" s="69"/>
      <c r="D37" s="69"/>
      <c r="E37" s="70">
        <v>0</v>
      </c>
      <c r="F37" s="100"/>
      <c r="G37" s="100"/>
      <c r="H37" s="100"/>
      <c r="I37" s="100"/>
      <c r="J37" s="100"/>
      <c r="K37" s="100"/>
      <c r="L37" s="101"/>
      <c r="M37" s="100"/>
    </row>
    <row r="38" spans="1:13" ht="15.75" x14ac:dyDescent="0.25">
      <c r="A38" s="100"/>
      <c r="B38" s="69" t="s">
        <v>15</v>
      </c>
      <c r="C38" s="69"/>
      <c r="D38" s="69"/>
      <c r="E38" s="70">
        <f>L32</f>
        <v>47610.580997200006</v>
      </c>
      <c r="F38" s="100"/>
      <c r="G38" s="100"/>
      <c r="H38" s="100"/>
      <c r="I38" s="100"/>
      <c r="J38" s="100"/>
      <c r="K38" s="100"/>
      <c r="L38" s="101"/>
      <c r="M38" s="100"/>
    </row>
  </sheetData>
  <mergeCells count="10">
    <mergeCell ref="A4:C4"/>
    <mergeCell ref="J4:M4"/>
    <mergeCell ref="A5:M5"/>
    <mergeCell ref="A32:K32"/>
    <mergeCell ref="A1:C1"/>
    <mergeCell ref="J1:M1"/>
    <mergeCell ref="A2:C2"/>
    <mergeCell ref="J2:M2"/>
    <mergeCell ref="A3:C3"/>
    <mergeCell ref="J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Abstract </vt:lpstr>
      <vt:lpstr>Abstract Break</vt:lpstr>
      <vt:lpstr>Truss</vt:lpstr>
      <vt:lpstr>Dismatling</vt:lpstr>
      <vt:lpstr>Louver</vt:lpstr>
      <vt:lpstr>Col</vt:lpstr>
      <vt:lpstr>'Abstract '!Print_Area</vt:lpstr>
      <vt:lpstr>'Abstract Break'!Print_Area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2023-09-23T12:26:35Z</dcterms:modified>
</cp:coreProperties>
</file>