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Abstract" sheetId="1" r:id="rId1"/>
    <sheet name="ABstract Brk Up" sheetId="2" r:id="rId2"/>
    <sheet name="Purlin" sheetId="3" r:id="rId3"/>
    <sheet name="Tie Beam" sheetId="4" r:id="rId4"/>
    <sheet name="Latic Beam" sheetId="5" r:id="rId5"/>
  </sheets>
  <externalReferences>
    <externalReference r:id="rId6"/>
  </externalReferences>
  <definedNames>
    <definedName name="_xlnm.Print_Area" localSheetId="0">Abstract!$A$1:$N$52</definedName>
    <definedName name="_xlnm.Print_Area" localSheetId="1">'ABstract Brk Up'!$A$1:$J$27</definedName>
  </definedNames>
  <calcPr calcId="144525"/>
</workbook>
</file>

<file path=xl/calcChain.xml><?xml version="1.0" encoding="utf-8"?>
<calcChain xmlns="http://schemas.openxmlformats.org/spreadsheetml/2006/main">
  <c r="G18" i="2" l="1"/>
  <c r="H18" i="2" s="1"/>
  <c r="J18" i="2" s="1"/>
  <c r="E17" i="2"/>
  <c r="D17" i="2"/>
  <c r="C17" i="2"/>
  <c r="E16" i="2"/>
  <c r="D16" i="2"/>
  <c r="G16" i="2" s="1"/>
  <c r="H16" i="2" s="1"/>
  <c r="J16" i="2" s="1"/>
  <c r="C16" i="2"/>
  <c r="A16" i="2"/>
  <c r="E15" i="2"/>
  <c r="C15" i="2"/>
  <c r="K9" i="5"/>
  <c r="K8" i="5"/>
  <c r="K7" i="5"/>
  <c r="K6" i="5"/>
  <c r="K5" i="5"/>
  <c r="K4" i="5"/>
  <c r="K10" i="5" s="1"/>
  <c r="K11" i="5" s="1"/>
  <c r="D15" i="5" s="1"/>
  <c r="K3" i="5"/>
  <c r="I18" i="4"/>
  <c r="K14" i="4"/>
  <c r="K11" i="4"/>
  <c r="K10" i="4"/>
  <c r="K9" i="4"/>
  <c r="K8" i="4"/>
  <c r="K7" i="4"/>
  <c r="K6" i="4"/>
  <c r="K5" i="4"/>
  <c r="K4" i="4"/>
  <c r="K3" i="4"/>
  <c r="K12" i="4" s="1"/>
  <c r="K13" i="4" s="1"/>
  <c r="K15" i="4" s="1"/>
  <c r="K9" i="3"/>
  <c r="K7" i="3"/>
  <c r="K6" i="3"/>
  <c r="K5" i="3"/>
  <c r="K4" i="3"/>
  <c r="K3" i="3"/>
  <c r="K8" i="3" s="1"/>
  <c r="K10" i="3" s="1"/>
  <c r="K11" i="3" s="1"/>
  <c r="G17" i="2" l="1"/>
  <c r="H17" i="2" s="1"/>
  <c r="J17" i="2" s="1"/>
  <c r="G15" i="2"/>
  <c r="H15" i="2" s="1"/>
  <c r="J15" i="2" s="1"/>
  <c r="J20" i="2" s="1"/>
  <c r="D23" i="4"/>
  <c r="D22" i="4"/>
  <c r="D16" i="3"/>
  <c r="D15" i="3"/>
  <c r="D17" i="3"/>
  <c r="M14" i="1" l="1"/>
  <c r="N14" i="1" s="1"/>
  <c r="J14" i="1"/>
  <c r="M13" i="1"/>
  <c r="N13" i="1" s="1"/>
  <c r="L13" i="1"/>
  <c r="J13" i="1"/>
  <c r="M12" i="1"/>
  <c r="N12" i="1" s="1"/>
  <c r="J12" i="1"/>
  <c r="M11" i="1"/>
  <c r="N11" i="1" s="1"/>
  <c r="L11" i="1"/>
  <c r="J11" i="1"/>
  <c r="M10" i="1"/>
  <c r="N10" i="1" s="1"/>
  <c r="L10" i="1"/>
  <c r="J10" i="1"/>
  <c r="M9" i="1"/>
  <c r="N9" i="1" s="1"/>
  <c r="L9" i="1"/>
  <c r="J9" i="1"/>
  <c r="L15" i="1" l="1"/>
  <c r="N15" i="1"/>
  <c r="J15" i="1"/>
</calcChain>
</file>

<file path=xl/sharedStrings.xml><?xml version="1.0" encoding="utf-8"?>
<sst xmlns="http://schemas.openxmlformats.org/spreadsheetml/2006/main" count="242" uniqueCount="126">
  <si>
    <t>To, </t>
  </si>
  <si>
    <t>The Plant Head </t>
  </si>
  <si>
    <t>Subject- Regarding for work details of Bill Measurement</t>
  </si>
  <si>
    <t>Shree Nakoda Pipe Impex Pvt.  Ltd.</t>
  </si>
  <si>
    <t>Tilda Industrial Estate (C.G)</t>
  </si>
  <si>
    <t>Sl No</t>
  </si>
  <si>
    <t>DESCRIPTION</t>
  </si>
  <si>
    <t xml:space="preserve">Block </t>
  </si>
  <si>
    <t>Unit</t>
  </si>
  <si>
    <t>Rate</t>
  </si>
  <si>
    <t>As per WO</t>
  </si>
  <si>
    <t>Upto Previous Bill</t>
  </si>
  <si>
    <t>This Bill</t>
  </si>
  <si>
    <t>Total Till Date</t>
  </si>
  <si>
    <t xml:space="preserve">Quantity </t>
  </si>
  <si>
    <t>Amount</t>
  </si>
  <si>
    <t>FABRICATIONS</t>
  </si>
  <si>
    <t>GI 2</t>
  </si>
  <si>
    <t>MT</t>
  </si>
  <si>
    <t xml:space="preserve">PAINTING </t>
  </si>
  <si>
    <t>ERECTION</t>
  </si>
  <si>
    <t>DISMANTLING</t>
  </si>
  <si>
    <t>Loading and unloading</t>
  </si>
  <si>
    <t>4/5</t>
  </si>
  <si>
    <t>Pipe Work</t>
  </si>
  <si>
    <t>Inch</t>
  </si>
  <si>
    <t>*</t>
  </si>
  <si>
    <t>Total</t>
  </si>
  <si>
    <t>`</t>
  </si>
  <si>
    <t xml:space="preserve">Date July 2023 </t>
  </si>
  <si>
    <t>Bill No RA 7</t>
  </si>
  <si>
    <t xml:space="preserve">Abhisek Acharya </t>
  </si>
  <si>
    <t>Billing engineer</t>
  </si>
  <si>
    <t>Nakoda Pipe Impex Pvt Ltd</t>
  </si>
  <si>
    <t>Bheeshma Verma</t>
  </si>
  <si>
    <t>Manager {G.I}</t>
  </si>
  <si>
    <t>Siraj Ahmed Ansari</t>
  </si>
  <si>
    <t>Arsh Engineering</t>
  </si>
  <si>
    <t>SHEE NAKODA GI 9MTS PURLIN ESTIMATE FOR ONE</t>
  </si>
  <si>
    <t>S.No.</t>
  </si>
  <si>
    <t>DETAIL</t>
  </si>
  <si>
    <t>NO.</t>
  </si>
  <si>
    <t>L</t>
  </si>
  <si>
    <t>B</t>
  </si>
  <si>
    <t>H/D</t>
  </si>
  <si>
    <t>STD.WT.</t>
  </si>
  <si>
    <t>QUANTITY</t>
  </si>
  <si>
    <t>Purlin</t>
  </si>
  <si>
    <t>PURLIN ANGLE</t>
  </si>
  <si>
    <t>ISA 50X50X6</t>
  </si>
  <si>
    <t>XX</t>
  </si>
  <si>
    <t>INCLINED BRACING</t>
  </si>
  <si>
    <t>12MM TMT</t>
  </si>
  <si>
    <t>PURLIN END PLATE</t>
  </si>
  <si>
    <t>8MM TH FLAT</t>
  </si>
  <si>
    <t>PURLIN STIFFNER PLATE</t>
  </si>
  <si>
    <t>TOTAL</t>
  </si>
  <si>
    <t>JOINT ANGLE</t>
  </si>
  <si>
    <t>TOTAL SUM</t>
  </si>
  <si>
    <t>STES 130</t>
  </si>
  <si>
    <t>WORK DONE</t>
  </si>
  <si>
    <t>WIEGHT(KGS)</t>
  </si>
  <si>
    <t>FABRICATION</t>
  </si>
  <si>
    <t>PAINTING</t>
  </si>
  <si>
    <t>SHREE NAKODA GI SHED 9 MTS TIE BEAM ESTIMATE</t>
  </si>
  <si>
    <t>S. NO</t>
  </si>
  <si>
    <t>Structure</t>
  </si>
  <si>
    <t>DETAILS</t>
  </si>
  <si>
    <t>ITEMS</t>
  </si>
  <si>
    <t>Element No</t>
  </si>
  <si>
    <t>Item No</t>
  </si>
  <si>
    <t>W</t>
  </si>
  <si>
    <t>ST. W.T. IN KG/M</t>
  </si>
  <si>
    <t>QUANTITY IN KG</t>
  </si>
  <si>
    <t>Tie Beam</t>
  </si>
  <si>
    <t>TOP GIRDER</t>
  </si>
  <si>
    <t>ISMB 150</t>
  </si>
  <si>
    <t xml:space="preserve">        XX</t>
  </si>
  <si>
    <t>BOTT. ANGLE</t>
  </si>
  <si>
    <t>ISA 65X65X6</t>
  </si>
  <si>
    <t xml:space="preserve">HALF CUT BRACKET </t>
  </si>
  <si>
    <t>ISMB  200</t>
  </si>
  <si>
    <t xml:space="preserve">       XX</t>
  </si>
  <si>
    <t xml:space="preserve">         XX</t>
  </si>
  <si>
    <t>GUSSET PLATE</t>
  </si>
  <si>
    <t>8MM PL</t>
  </si>
  <si>
    <t>TOP TIE ANGLE</t>
  </si>
  <si>
    <t>TOTAL 20 SETS</t>
  </si>
  <si>
    <t>JOINT PLATE</t>
  </si>
  <si>
    <t>12MM PL</t>
  </si>
  <si>
    <t>G.  TOTAL</t>
  </si>
  <si>
    <t>SHREE NAKODA G.I. SHED 9 MTS LATIC ESTIMATE</t>
  </si>
  <si>
    <t>NO</t>
  </si>
  <si>
    <t xml:space="preserve">    H/D</t>
  </si>
  <si>
    <t>ST.WT.IN KG/M</t>
  </si>
  <si>
    <t>Latic  Beam</t>
  </si>
  <si>
    <t>BOTT. CHANNEL</t>
  </si>
  <si>
    <t>ISMC 150</t>
  </si>
  <si>
    <t>TOP CHANNEL</t>
  </si>
  <si>
    <t>TOP EXTRA CHANNEL</t>
  </si>
  <si>
    <t>BRACKET TOP PLATE</t>
  </si>
  <si>
    <t>ISMB 200</t>
  </si>
  <si>
    <t>VERTICAL BRACING</t>
  </si>
  <si>
    <t>ISA 75X75X6</t>
  </si>
  <si>
    <t>TOTAL 26 SETS</t>
  </si>
  <si>
    <t>0.00</t>
  </si>
  <si>
    <r>
      <t xml:space="preserve">Subaject- Regarding for work details of  </t>
    </r>
    <r>
      <rPr>
        <b/>
        <sz val="11"/>
        <color theme="1"/>
        <rFont val="Gisha"/>
        <family val="2"/>
      </rPr>
      <t>RA-7 JULY MANTH 2023 ( G.I. 2 )</t>
    </r>
  </si>
  <si>
    <t>Dear Sir,</t>
  </si>
  <si>
    <t>details of following sheets and their wieght</t>
  </si>
  <si>
    <t>S.No</t>
  </si>
  <si>
    <t>9Mtr Purlin Gi Shed</t>
  </si>
  <si>
    <t>9Mtr Tie Beam</t>
  </si>
  <si>
    <t>G I 9 Mtr Latic</t>
  </si>
  <si>
    <t>TOTAL IN KGS</t>
  </si>
  <si>
    <t>TOTAL IN TON</t>
  </si>
  <si>
    <t>RATE</t>
  </si>
  <si>
    <t>AMOUNT</t>
  </si>
  <si>
    <t xml:space="preserve">FABRICATIONS </t>
  </si>
  <si>
    <t>LOADING &amp; UN LOADING</t>
  </si>
  <si>
    <t>PIPE WORK</t>
  </si>
  <si>
    <t>TOTAL AMOUNT</t>
  </si>
  <si>
    <t>thanking you</t>
  </si>
  <si>
    <t>warm regards</t>
  </si>
  <si>
    <t>FOR</t>
  </si>
  <si>
    <t>ARSH ENGINEERING SERVICES</t>
  </si>
  <si>
    <t>(SIRAJ AHMED ANSARI)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</si>
</sst>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;[Red]#,##0.00"/>
  </numFmts>
  <fonts count="25">
    <font>
      <sz val="11"/>
      <color theme="1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0"/>
      <name val="Arial Black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Artifakt Element Heavy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Stencil"/>
      <family val="5"/>
    </font>
    <font>
      <b/>
      <i/>
      <sz val="11"/>
      <color theme="0"/>
      <name val="Artifakt Element Heavy"/>
      <family val="2"/>
    </font>
    <font>
      <i/>
      <sz val="11"/>
      <color theme="0"/>
      <name val="Artifakt Element Heavy"/>
      <family val="2"/>
    </font>
    <font>
      <b/>
      <i/>
      <sz val="12"/>
      <color theme="0"/>
      <name val="Artifakt Element Heavy"/>
      <family val="2"/>
    </font>
    <font>
      <b/>
      <i/>
      <sz val="13"/>
      <color theme="0"/>
      <name val="Artifakt Element Heavy"/>
      <family val="2"/>
    </font>
    <font>
      <sz val="12"/>
      <color theme="1"/>
      <name val="Calibri"/>
      <family val="2"/>
      <scheme val="minor"/>
    </font>
    <font>
      <b/>
      <sz val="14"/>
      <color theme="1"/>
      <name val="Stencil"/>
      <family val="5"/>
    </font>
    <font>
      <b/>
      <i/>
      <sz val="14"/>
      <color theme="0"/>
      <name val="Artifakt Element Heavy"/>
      <family val="2"/>
    </font>
    <font>
      <b/>
      <sz val="12"/>
      <color theme="1"/>
      <name val="Calibri"/>
      <family val="2"/>
      <scheme val="minor"/>
    </font>
    <font>
      <sz val="11"/>
      <color theme="1"/>
      <name val="Gisha"/>
      <family val="2"/>
    </font>
    <font>
      <b/>
      <sz val="11"/>
      <color theme="1"/>
      <name val="Gisha"/>
      <family val="2"/>
    </font>
    <font>
      <sz val="10"/>
      <color rgb="FF50005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6" fillId="0" borderId="2" xfId="0" applyFont="1" applyFill="1" applyBorder="1"/>
    <xf numFmtId="2" fontId="7" fillId="0" borderId="2" xfId="0" applyNumberFormat="1" applyFont="1" applyFill="1" applyBorder="1"/>
    <xf numFmtId="2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49" fontId="13" fillId="2" borderId="4" xfId="0" applyNumberFormat="1" applyFont="1" applyFill="1" applyBorder="1" applyAlignment="1">
      <alignment horizontal="center" vertical="center"/>
    </xf>
    <xf numFmtId="2" fontId="13" fillId="2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49" fontId="14" fillId="2" borderId="6" xfId="0" applyNumberFormat="1" applyFont="1" applyFill="1" applyBorder="1" applyAlignment="1">
      <alignment horizontal="center" vertical="center"/>
    </xf>
    <xf numFmtId="49" fontId="13" fillId="2" borderId="6" xfId="0" applyNumberFormat="1" applyFont="1" applyFill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49" fontId="13" fillId="2" borderId="7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2" fontId="13" fillId="2" borderId="9" xfId="1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/>
    <xf numFmtId="2" fontId="7" fillId="0" borderId="0" xfId="1" applyNumberFormat="1" applyFont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3" fillId="2" borderId="13" xfId="0" applyFont="1" applyFill="1" applyBorder="1" applyAlignment="1">
      <alignment horizontal="center" vertical="center" wrapText="1"/>
    </xf>
    <xf numFmtId="2" fontId="13" fillId="2" borderId="13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5" fillId="2" borderId="13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2" fontId="16" fillId="2" borderId="13" xfId="0" applyNumberFormat="1" applyFont="1" applyFill="1" applyBorder="1" applyAlignment="1">
      <alignment horizontal="center"/>
    </xf>
    <xf numFmtId="2" fontId="0" fillId="0" borderId="0" xfId="0" applyNumberFormat="1"/>
    <xf numFmtId="0" fontId="9" fillId="0" borderId="0" xfId="0" applyFont="1" applyBorder="1"/>
    <xf numFmtId="49" fontId="15" fillId="2" borderId="16" xfId="0" applyNumberFormat="1" applyFont="1" applyFill="1" applyBorder="1" applyAlignment="1">
      <alignment horizontal="center" vertical="center"/>
    </xf>
    <xf numFmtId="49" fontId="15" fillId="2" borderId="17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/>
    <xf numFmtId="49" fontId="17" fillId="0" borderId="1" xfId="0" applyNumberFormat="1" applyFont="1" applyBorder="1" applyAlignment="1">
      <alignment horizontal="center" vertical="center"/>
    </xf>
    <xf numFmtId="2" fontId="17" fillId="0" borderId="18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49" fontId="17" fillId="0" borderId="2" xfId="0" applyNumberFormat="1" applyFont="1" applyBorder="1" applyAlignment="1">
      <alignment horizontal="center" vertical="center"/>
    </xf>
    <xf numFmtId="2" fontId="17" fillId="0" borderId="17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/>
    </xf>
    <xf numFmtId="164" fontId="7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2" fontId="15" fillId="2" borderId="0" xfId="1" applyNumberFormat="1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49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1" fillId="0" borderId="2" xfId="0" applyFont="1" applyBorder="1"/>
    <xf numFmtId="2" fontId="11" fillId="0" borderId="2" xfId="0" applyNumberFormat="1" applyFont="1" applyBorder="1"/>
    <xf numFmtId="0" fontId="0" fillId="0" borderId="11" xfId="0" applyBorder="1"/>
    <xf numFmtId="0" fontId="0" fillId="0" borderId="0" xfId="0" applyAlignment="1">
      <alignment wrapText="1"/>
    </xf>
    <xf numFmtId="0" fontId="17" fillId="0" borderId="0" xfId="0" applyFont="1"/>
    <xf numFmtId="0" fontId="23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2" fontId="24" fillId="0" borderId="2" xfId="0" applyNumberFormat="1" applyFont="1" applyBorder="1" applyAlignment="1">
      <alignment horizontal="center" vertical="center"/>
    </xf>
    <xf numFmtId="2" fontId="24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MANTH%20OF%20JULY%20%20RA-7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LOWUP SHEET"/>
      <sheetName val="9Mtr Purlin Gi Shed"/>
      <sheetName val="9Mtr Tie Beam"/>
      <sheetName val="G I 9 Mtr Latic"/>
    </sheetNames>
    <sheetDataSet>
      <sheetData sheetId="0"/>
      <sheetData sheetId="1">
        <row r="15">
          <cell r="D15">
            <v>39546.306799999998</v>
          </cell>
        </row>
        <row r="16">
          <cell r="D16">
            <v>19773.153399999999</v>
          </cell>
        </row>
        <row r="17">
          <cell r="D17">
            <v>39546.306799999998</v>
          </cell>
        </row>
      </sheetData>
      <sheetData sheetId="2">
        <row r="22">
          <cell r="D22">
            <v>8632.1755519999988</v>
          </cell>
        </row>
        <row r="23">
          <cell r="D23">
            <v>8632.1755519999988</v>
          </cell>
        </row>
      </sheetData>
      <sheetData sheetId="3">
        <row r="15">
          <cell r="D15">
            <v>16230.323200000001</v>
          </cell>
        </row>
        <row r="16">
          <cell r="D16" t="str">
            <v>0.00</v>
          </cell>
        </row>
        <row r="17">
          <cell r="D17" t="str">
            <v>0.00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view="pageBreakPreview" topLeftCell="A19" zoomScaleNormal="100" zoomScaleSheetLayoutView="100" workbookViewId="0">
      <selection activeCell="K11" sqref="K11"/>
    </sheetView>
  </sheetViews>
  <sheetFormatPr defaultRowHeight="15"/>
  <cols>
    <col min="3" max="3" width="33.140625" customWidth="1"/>
    <col min="4" max="4" width="13.42578125" customWidth="1"/>
    <col min="7" max="14" width="15.7109375" customWidth="1"/>
  </cols>
  <sheetData>
    <row r="1" spans="1:14">
      <c r="A1" s="1" t="s">
        <v>0</v>
      </c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1"/>
      <c r="B2" s="1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>
      <c r="A3" s="1" t="s">
        <v>1</v>
      </c>
      <c r="B3" s="1"/>
      <c r="C3" s="2"/>
      <c r="D3" s="2"/>
      <c r="E3" s="2"/>
      <c r="F3" s="2"/>
      <c r="G3" s="2"/>
      <c r="H3" s="2"/>
      <c r="I3" s="100" t="s">
        <v>2</v>
      </c>
      <c r="J3" s="100"/>
      <c r="K3" s="100"/>
      <c r="L3" s="100"/>
      <c r="M3" s="100"/>
      <c r="N3" s="100"/>
    </row>
    <row r="4" spans="1:14">
      <c r="A4" s="1" t="s">
        <v>3</v>
      </c>
      <c r="B4" s="1"/>
      <c r="C4" s="2"/>
      <c r="D4" s="2"/>
      <c r="E4" s="2"/>
      <c r="F4" s="2"/>
      <c r="G4" s="2"/>
      <c r="H4" s="2"/>
      <c r="I4" s="100" t="s">
        <v>30</v>
      </c>
      <c r="J4" s="100"/>
      <c r="K4" s="100"/>
      <c r="L4" s="100"/>
      <c r="M4" s="100"/>
      <c r="N4" s="100"/>
    </row>
    <row r="5" spans="1:14">
      <c r="A5" s="1" t="s">
        <v>4</v>
      </c>
      <c r="B5" s="1"/>
      <c r="C5" s="2"/>
      <c r="D5" s="2"/>
      <c r="E5" s="2"/>
      <c r="F5" s="2"/>
      <c r="G5" s="2"/>
      <c r="H5" s="2"/>
      <c r="I5" s="100" t="s">
        <v>29</v>
      </c>
      <c r="J5" s="100"/>
      <c r="K5" s="100"/>
      <c r="L5" s="100"/>
      <c r="M5" s="100"/>
      <c r="N5" s="100"/>
    </row>
    <row r="7" spans="1:14" ht="18.75">
      <c r="A7" s="5" t="s">
        <v>5</v>
      </c>
      <c r="B7" s="5"/>
      <c r="C7" s="5" t="s">
        <v>6</v>
      </c>
      <c r="D7" s="5" t="s">
        <v>7</v>
      </c>
      <c r="E7" s="6" t="s">
        <v>8</v>
      </c>
      <c r="F7" s="6" t="s">
        <v>9</v>
      </c>
      <c r="G7" s="101" t="s">
        <v>10</v>
      </c>
      <c r="H7" s="101"/>
      <c r="I7" s="101" t="s">
        <v>11</v>
      </c>
      <c r="J7" s="101"/>
      <c r="K7" s="101" t="s">
        <v>12</v>
      </c>
      <c r="L7" s="101"/>
      <c r="M7" s="101" t="s">
        <v>13</v>
      </c>
      <c r="N7" s="101"/>
    </row>
    <row r="8" spans="1:14">
      <c r="A8" s="7"/>
      <c r="B8" s="7"/>
      <c r="C8" s="7"/>
      <c r="D8" s="7"/>
      <c r="E8" s="8"/>
      <c r="F8" s="8"/>
      <c r="G8" s="9" t="s">
        <v>14</v>
      </c>
      <c r="H8" s="9" t="s">
        <v>15</v>
      </c>
      <c r="I8" s="9" t="s">
        <v>14</v>
      </c>
      <c r="J8" s="9" t="s">
        <v>15</v>
      </c>
      <c r="K8" s="9" t="s">
        <v>14</v>
      </c>
      <c r="L8" s="9" t="s">
        <v>15</v>
      </c>
      <c r="M8" s="9" t="s">
        <v>14</v>
      </c>
      <c r="N8" s="9" t="s">
        <v>15</v>
      </c>
    </row>
    <row r="9" spans="1:14">
      <c r="A9" s="10">
        <v>1</v>
      </c>
      <c r="B9" s="10">
        <v>1</v>
      </c>
      <c r="C9" s="11" t="s">
        <v>16</v>
      </c>
      <c r="D9" s="11" t="s">
        <v>17</v>
      </c>
      <c r="E9" s="12" t="s">
        <v>18</v>
      </c>
      <c r="F9" s="12">
        <v>5700</v>
      </c>
      <c r="G9" s="13"/>
      <c r="H9" s="13"/>
      <c r="I9" s="14">
        <v>276.19864043519999</v>
      </c>
      <c r="J9" s="14">
        <f>I9*F9</f>
        <v>1574332.25048064</v>
      </c>
      <c r="K9" s="14">
        <v>55.776629999999997</v>
      </c>
      <c r="L9" s="14">
        <f>K9*F9</f>
        <v>317926.79099999997</v>
      </c>
      <c r="M9" s="13">
        <f>(K9+I9)</f>
        <v>331.9752704352</v>
      </c>
      <c r="N9" s="13">
        <f>M9*F9</f>
        <v>1892259.0414806399</v>
      </c>
    </row>
    <row r="10" spans="1:14">
      <c r="A10" s="10">
        <v>2</v>
      </c>
      <c r="B10" s="10">
        <v>9</v>
      </c>
      <c r="C10" s="11" t="s">
        <v>19</v>
      </c>
      <c r="D10" s="11" t="s">
        <v>17</v>
      </c>
      <c r="E10" s="12" t="s">
        <v>18</v>
      </c>
      <c r="F10" s="11">
        <v>1400</v>
      </c>
      <c r="G10" s="13"/>
      <c r="H10" s="13"/>
      <c r="I10" s="14">
        <v>214.51491599999997</v>
      </c>
      <c r="J10" s="14">
        <f t="shared" ref="J10:J14" si="0">I10*F10</f>
        <v>300320.88239999994</v>
      </c>
      <c r="K10" s="14">
        <v>28.405328951999998</v>
      </c>
      <c r="L10" s="14">
        <f t="shared" ref="L10:L13" si="1">K10*F10</f>
        <v>39767.460532799996</v>
      </c>
      <c r="M10" s="13">
        <f>(K10+I10)</f>
        <v>242.92024495199996</v>
      </c>
      <c r="N10" s="13">
        <f>M10*F10</f>
        <v>340088.34293279995</v>
      </c>
    </row>
    <row r="11" spans="1:14">
      <c r="A11" s="10">
        <v>3</v>
      </c>
      <c r="B11" s="10">
        <v>1</v>
      </c>
      <c r="C11" s="11" t="s">
        <v>20</v>
      </c>
      <c r="D11" s="11" t="s">
        <v>17</v>
      </c>
      <c r="E11" s="12" t="s">
        <v>18</v>
      </c>
      <c r="F11" s="11">
        <v>3800</v>
      </c>
      <c r="G11" s="13"/>
      <c r="H11" s="13"/>
      <c r="I11" s="14">
        <v>256.77</v>
      </c>
      <c r="J11" s="14">
        <f t="shared" si="0"/>
        <v>975725.99999999988</v>
      </c>
      <c r="K11" s="14">
        <v>48.178482351999996</v>
      </c>
      <c r="L11" s="14">
        <f t="shared" si="1"/>
        <v>183078.2329376</v>
      </c>
      <c r="M11" s="13">
        <f>K11+I11</f>
        <v>304.94848235199998</v>
      </c>
      <c r="N11" s="13">
        <f>M11*F11</f>
        <v>1158804.2329376</v>
      </c>
    </row>
    <row r="12" spans="1:14">
      <c r="A12" s="10">
        <v>4</v>
      </c>
      <c r="B12" s="10">
        <v>14</v>
      </c>
      <c r="C12" s="11" t="s">
        <v>21</v>
      </c>
      <c r="D12" s="11" t="s">
        <v>17</v>
      </c>
      <c r="E12" s="12" t="s">
        <v>18</v>
      </c>
      <c r="F12" s="11">
        <v>4200</v>
      </c>
      <c r="G12" s="13"/>
      <c r="H12" s="13"/>
      <c r="I12" s="14">
        <v>76.150000000000006</v>
      </c>
      <c r="J12" s="14">
        <f t="shared" si="0"/>
        <v>319830</v>
      </c>
      <c r="K12" s="15"/>
      <c r="L12" s="14"/>
      <c r="M12" s="13">
        <f>K12+I12</f>
        <v>76.150000000000006</v>
      </c>
      <c r="N12" s="13">
        <f>M12*F12</f>
        <v>319830</v>
      </c>
    </row>
    <row r="13" spans="1:14">
      <c r="A13" s="10">
        <v>5</v>
      </c>
      <c r="B13" s="10"/>
      <c r="C13" s="11" t="s">
        <v>22</v>
      </c>
      <c r="D13" s="11" t="s">
        <v>17</v>
      </c>
      <c r="E13" s="12" t="s">
        <v>18</v>
      </c>
      <c r="F13" s="11">
        <v>150</v>
      </c>
      <c r="G13" s="13"/>
      <c r="H13" s="13"/>
      <c r="I13" s="14">
        <v>2098.16</v>
      </c>
      <c r="J13" s="14">
        <f t="shared" si="0"/>
        <v>314724</v>
      </c>
      <c r="K13" s="15"/>
      <c r="L13" s="14">
        <f t="shared" si="1"/>
        <v>0</v>
      </c>
      <c r="M13" s="13">
        <f>K13+I13</f>
        <v>2098.16</v>
      </c>
      <c r="N13" s="13">
        <f t="shared" ref="N13:N14" si="2">M13*F13</f>
        <v>314724</v>
      </c>
    </row>
    <row r="14" spans="1:14">
      <c r="A14" s="10">
        <v>6</v>
      </c>
      <c r="B14" s="16" t="s">
        <v>23</v>
      </c>
      <c r="C14" s="11" t="s">
        <v>24</v>
      </c>
      <c r="D14" s="11" t="s">
        <v>17</v>
      </c>
      <c r="E14" s="12" t="s">
        <v>25</v>
      </c>
      <c r="F14" s="11">
        <v>75</v>
      </c>
      <c r="G14" s="13"/>
      <c r="H14" s="13"/>
      <c r="I14" s="14">
        <v>10901.746666666666</v>
      </c>
      <c r="J14" s="14">
        <f t="shared" si="0"/>
        <v>817631</v>
      </c>
      <c r="K14" s="14"/>
      <c r="L14" s="14"/>
      <c r="M14" s="13">
        <f>K14+I14</f>
        <v>10901.746666666666</v>
      </c>
      <c r="N14" s="13">
        <f t="shared" si="2"/>
        <v>817631</v>
      </c>
    </row>
    <row r="15" spans="1:14" ht="18.75">
      <c r="A15" s="17"/>
      <c r="B15" s="17" t="s">
        <v>26</v>
      </c>
      <c r="C15" s="18" t="s">
        <v>27</v>
      </c>
      <c r="D15" s="18" t="s">
        <v>17</v>
      </c>
      <c r="E15" s="18"/>
      <c r="F15" s="18"/>
      <c r="G15" s="18"/>
      <c r="H15" s="18"/>
      <c r="I15" s="18"/>
      <c r="J15" s="19">
        <f>SUM(J9:J14)</f>
        <v>4302564.1328806393</v>
      </c>
      <c r="K15" s="18"/>
      <c r="L15" s="19">
        <f>SUM(L9:L14)</f>
        <v>540772.48447040003</v>
      </c>
      <c r="M15" s="18"/>
      <c r="N15" s="19">
        <f>SUM(N9:N14)</f>
        <v>4843336.6173510402</v>
      </c>
    </row>
    <row r="22" spans="15:15">
      <c r="O22" t="s">
        <v>28</v>
      </c>
    </row>
    <row r="50" spans="1:14" s="22" customFormat="1" ht="17.25">
      <c r="A50" s="22" t="s">
        <v>31</v>
      </c>
      <c r="H50" s="22" t="s">
        <v>36</v>
      </c>
      <c r="N50" s="23" t="s">
        <v>34</v>
      </c>
    </row>
    <row r="51" spans="1:14" s="22" customFormat="1" ht="17.25">
      <c r="A51" s="22" t="s">
        <v>32</v>
      </c>
      <c r="H51" s="22" t="s">
        <v>37</v>
      </c>
      <c r="N51" s="23" t="s">
        <v>35</v>
      </c>
    </row>
    <row r="52" spans="1:14" s="22" customFormat="1" ht="17.25">
      <c r="A52" s="22" t="s">
        <v>33</v>
      </c>
      <c r="N52" s="23" t="s">
        <v>33</v>
      </c>
    </row>
    <row r="53" spans="1:14">
      <c r="N53" s="21"/>
    </row>
  </sheetData>
  <mergeCells count="7">
    <mergeCell ref="I3:N3"/>
    <mergeCell ref="I4:N4"/>
    <mergeCell ref="I5:N5"/>
    <mergeCell ref="G7:H7"/>
    <mergeCell ref="I7:J7"/>
    <mergeCell ref="K7:L7"/>
    <mergeCell ref="M7:N7"/>
  </mergeCells>
  <printOptions horizontalCentered="1"/>
  <pageMargins left="0" right="0" top="0.5" bottom="0.5" header="0.3" footer="0.3"/>
  <pageSetup paperSize="9" scale="6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view="pageBreakPreview" topLeftCell="A13" zoomScale="115" zoomScaleNormal="115" zoomScaleSheetLayoutView="115" workbookViewId="0">
      <selection activeCell="H25" sqref="H25"/>
    </sheetView>
  </sheetViews>
  <sheetFormatPr defaultRowHeight="15"/>
  <cols>
    <col min="1" max="1" width="2.7109375" style="20" customWidth="1"/>
    <col min="2" max="2" width="23.140625" bestFit="1" customWidth="1"/>
    <col min="3" max="6" width="15.7109375" customWidth="1"/>
    <col min="7" max="7" width="10.5703125" bestFit="1" customWidth="1"/>
    <col min="8" max="8" width="15.5703125" bestFit="1" customWidth="1"/>
    <col min="9" max="9" width="5.42578125" bestFit="1" customWidth="1"/>
    <col min="10" max="10" width="10.5703125" bestFit="1" customWidth="1"/>
  </cols>
  <sheetData>
    <row r="1" spans="1:10">
      <c r="A1" s="88" t="s">
        <v>0</v>
      </c>
    </row>
    <row r="2" spans="1:10">
      <c r="A2" s="88"/>
    </row>
    <row r="3" spans="1:10">
      <c r="A3" s="88" t="s">
        <v>1</v>
      </c>
    </row>
    <row r="4" spans="1:10">
      <c r="A4" s="88" t="s">
        <v>3</v>
      </c>
    </row>
    <row r="5" spans="1:10">
      <c r="A5" s="88" t="s">
        <v>4</v>
      </c>
    </row>
    <row r="6" spans="1:10">
      <c r="A6" s="88"/>
    </row>
    <row r="7" spans="1:10">
      <c r="A7" s="102" t="s">
        <v>106</v>
      </c>
      <c r="B7" s="102"/>
      <c r="C7" s="102"/>
      <c r="D7" s="102"/>
      <c r="E7" s="102"/>
      <c r="F7" s="102"/>
      <c r="G7" s="102"/>
      <c r="H7" s="102"/>
    </row>
    <row r="8" spans="1:10">
      <c r="A8" s="88"/>
    </row>
    <row r="9" spans="1:10">
      <c r="A9" s="88" t="s">
        <v>107</v>
      </c>
    </row>
    <row r="10" spans="1:10">
      <c r="A10"/>
    </row>
    <row r="11" spans="1:10">
      <c r="A11" s="103" t="s">
        <v>108</v>
      </c>
      <c r="B11" s="103"/>
      <c r="C11" s="103"/>
      <c r="D11" s="103"/>
      <c r="E11" s="103"/>
      <c r="F11" s="89"/>
      <c r="G11" s="89"/>
      <c r="H11" s="89"/>
      <c r="I11" s="89"/>
    </row>
    <row r="12" spans="1:10">
      <c r="A12"/>
    </row>
    <row r="13" spans="1:10">
      <c r="A13"/>
    </row>
    <row r="14" spans="1:10" ht="45">
      <c r="A14" s="90" t="s">
        <v>109</v>
      </c>
      <c r="B14" s="90" t="s">
        <v>6</v>
      </c>
      <c r="C14" s="91" t="s">
        <v>110</v>
      </c>
      <c r="D14" s="91" t="s">
        <v>111</v>
      </c>
      <c r="E14" s="91" t="s">
        <v>112</v>
      </c>
      <c r="F14" s="91"/>
      <c r="G14" s="91" t="s">
        <v>113</v>
      </c>
      <c r="H14" s="91" t="s">
        <v>114</v>
      </c>
      <c r="I14" s="92" t="s">
        <v>115</v>
      </c>
      <c r="J14" s="91" t="s">
        <v>116</v>
      </c>
    </row>
    <row r="15" spans="1:10">
      <c r="A15" s="117">
        <v>1</v>
      </c>
      <c r="B15" s="118" t="s">
        <v>117</v>
      </c>
      <c r="C15" s="119">
        <f>'[1]9Mtr Purlin Gi Shed'!D15</f>
        <v>39546.306799999998</v>
      </c>
      <c r="D15" s="119"/>
      <c r="E15" s="120">
        <f>'[1]G I 9 Mtr Latic'!D15</f>
        <v>16230.323200000001</v>
      </c>
      <c r="F15" s="120"/>
      <c r="G15" s="120">
        <f>SUM(C15:F15)</f>
        <v>55776.63</v>
      </c>
      <c r="H15" s="120">
        <f>G15/1000</f>
        <v>55.776629999999997</v>
      </c>
      <c r="I15" s="118">
        <v>5700</v>
      </c>
      <c r="J15" s="120">
        <f>+I15*H15</f>
        <v>317926.79099999997</v>
      </c>
    </row>
    <row r="16" spans="1:10">
      <c r="A16" s="117">
        <f>A15+1</f>
        <v>2</v>
      </c>
      <c r="B16" s="118" t="s">
        <v>19</v>
      </c>
      <c r="C16" s="119">
        <f>'[1]9Mtr Purlin Gi Shed'!D16</f>
        <v>19773.153399999999</v>
      </c>
      <c r="D16" s="119">
        <f>'[1]9Mtr Tie Beam'!D22</f>
        <v>8632.1755519999988</v>
      </c>
      <c r="E16" s="120" t="str">
        <f>'[1]G I 9 Mtr Latic'!D16</f>
        <v>0.00</v>
      </c>
      <c r="F16" s="120"/>
      <c r="G16" s="120">
        <f>SUM(C16:F16)</f>
        <v>28405.328951999996</v>
      </c>
      <c r="H16" s="120">
        <f t="shared" ref="H16:H18" si="0">G16/1000</f>
        <v>28.405328951999998</v>
      </c>
      <c r="I16" s="118">
        <v>1400</v>
      </c>
      <c r="J16" s="120">
        <f>+I16*H16</f>
        <v>39767.460532799996</v>
      </c>
    </row>
    <row r="17" spans="1:10">
      <c r="A17" s="117">
        <v>3</v>
      </c>
      <c r="B17" s="118" t="s">
        <v>20</v>
      </c>
      <c r="C17" s="119">
        <f>'[1]9Mtr Purlin Gi Shed'!D17</f>
        <v>39546.306799999998</v>
      </c>
      <c r="D17" s="119">
        <f>'[1]9Mtr Tie Beam'!D23</f>
        <v>8632.1755519999988</v>
      </c>
      <c r="E17" s="120" t="str">
        <f>'[1]G I 9 Mtr Latic'!D17</f>
        <v>0.00</v>
      </c>
      <c r="F17" s="120"/>
      <c r="G17" s="120">
        <f>SUM(C17:F17)</f>
        <v>48178.482351999999</v>
      </c>
      <c r="H17" s="120">
        <f t="shared" si="0"/>
        <v>48.178482351999996</v>
      </c>
      <c r="I17" s="118">
        <v>3800</v>
      </c>
      <c r="J17" s="120">
        <f>+I17*H17</f>
        <v>183078.2329376</v>
      </c>
    </row>
    <row r="18" spans="1:10">
      <c r="A18" s="117">
        <v>4</v>
      </c>
      <c r="B18" s="118" t="s">
        <v>118</v>
      </c>
      <c r="C18" s="119"/>
      <c r="D18" s="119"/>
      <c r="E18" s="120"/>
      <c r="F18" s="120"/>
      <c r="G18" s="120">
        <f>SUM(C18:F18)</f>
        <v>0</v>
      </c>
      <c r="H18" s="120">
        <f t="shared" si="0"/>
        <v>0</v>
      </c>
      <c r="I18" s="118">
        <v>150</v>
      </c>
      <c r="J18" s="120">
        <f t="shared" ref="J18" si="1">+I18*H18</f>
        <v>0</v>
      </c>
    </row>
    <row r="19" spans="1:10">
      <c r="A19" s="117">
        <v>5</v>
      </c>
      <c r="B19" s="118" t="s">
        <v>119</v>
      </c>
      <c r="C19" s="119"/>
      <c r="D19" s="119"/>
      <c r="E19" s="120"/>
      <c r="F19" s="120"/>
      <c r="G19" s="120"/>
      <c r="H19" s="120"/>
      <c r="I19" s="118"/>
      <c r="J19" s="120"/>
    </row>
    <row r="20" spans="1:10">
      <c r="A20" s="93"/>
      <c r="B20" s="104"/>
      <c r="C20" s="105"/>
      <c r="D20" s="105"/>
      <c r="E20" s="105"/>
      <c r="F20" s="105"/>
      <c r="G20" s="106"/>
      <c r="H20" s="94" t="s">
        <v>120</v>
      </c>
      <c r="I20" s="94"/>
      <c r="J20" s="95">
        <f>SUM(J15:J19)</f>
        <v>540772.48447040003</v>
      </c>
    </row>
    <row r="21" spans="1:10">
      <c r="A21"/>
      <c r="H21" s="96"/>
    </row>
    <row r="22" spans="1:10">
      <c r="A22"/>
      <c r="B22" t="s">
        <v>121</v>
      </c>
      <c r="J22" s="65"/>
    </row>
    <row r="23" spans="1:10" ht="15.75">
      <c r="A23" s="97"/>
      <c r="B23" s="98" t="s">
        <v>122</v>
      </c>
      <c r="J23" s="65"/>
    </row>
    <row r="24" spans="1:10" ht="15.75">
      <c r="A24" s="97"/>
      <c r="B24" s="98"/>
      <c r="J24" s="65"/>
    </row>
    <row r="25" spans="1:10">
      <c r="A25"/>
      <c r="B25" s="99" t="s">
        <v>123</v>
      </c>
    </row>
    <row r="26" spans="1:10">
      <c r="A26" s="97"/>
      <c r="B26" s="103" t="s">
        <v>124</v>
      </c>
      <c r="C26" s="103"/>
    </row>
    <row r="27" spans="1:10">
      <c r="A27"/>
      <c r="B27" t="s">
        <v>125</v>
      </c>
    </row>
  </sheetData>
  <mergeCells count="4">
    <mergeCell ref="A7:H7"/>
    <mergeCell ref="A11:E11"/>
    <mergeCell ref="B20:G20"/>
    <mergeCell ref="B26:C26"/>
  </mergeCells>
  <printOptions horizontalCentered="1"/>
  <pageMargins left="0" right="0" top="0.5" bottom="0.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T20" sqref="T19:T20"/>
    </sheetView>
  </sheetViews>
  <sheetFormatPr defaultRowHeight="15"/>
  <cols>
    <col min="1" max="1" width="5.85546875" bestFit="1" customWidth="1"/>
    <col min="2" max="2" width="23.5703125" customWidth="1"/>
    <col min="3" max="3" width="22.140625" bestFit="1" customWidth="1"/>
    <col min="4" max="4" width="19.7109375" customWidth="1"/>
    <col min="5" max="5" width="5.140625" bestFit="1" customWidth="1"/>
    <col min="6" max="6" width="6.28515625" bestFit="1" customWidth="1"/>
    <col min="7" max="8" width="8" bestFit="1" customWidth="1"/>
    <col min="9" max="9" width="9.140625" bestFit="1" customWidth="1"/>
    <col min="10" max="10" width="11.42578125" bestFit="1" customWidth="1"/>
    <col min="11" max="11" width="14.140625" bestFit="1" customWidth="1"/>
  </cols>
  <sheetData>
    <row r="1" spans="1:11" ht="21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7.25">
      <c r="A2" s="24" t="s">
        <v>39</v>
      </c>
      <c r="B2" s="24"/>
      <c r="C2" s="24" t="s">
        <v>6</v>
      </c>
      <c r="D2" s="24" t="s">
        <v>40</v>
      </c>
      <c r="E2" s="24" t="s">
        <v>41</v>
      </c>
      <c r="F2" s="24" t="s">
        <v>41</v>
      </c>
      <c r="G2" s="24" t="s">
        <v>42</v>
      </c>
      <c r="H2" s="24" t="s">
        <v>43</v>
      </c>
      <c r="I2" s="24" t="s">
        <v>44</v>
      </c>
      <c r="J2" s="24" t="s">
        <v>45</v>
      </c>
      <c r="K2" s="25" t="s">
        <v>46</v>
      </c>
    </row>
    <row r="3" spans="1:11">
      <c r="A3" s="26">
        <v>1</v>
      </c>
      <c r="B3" s="26" t="s">
        <v>47</v>
      </c>
      <c r="C3" s="26" t="s">
        <v>48</v>
      </c>
      <c r="D3" s="26" t="s">
        <v>49</v>
      </c>
      <c r="E3" s="27">
        <v>1</v>
      </c>
      <c r="F3" s="27">
        <v>2</v>
      </c>
      <c r="G3" s="27">
        <v>8.9719999999999995</v>
      </c>
      <c r="H3" s="27" t="s">
        <v>50</v>
      </c>
      <c r="I3" s="27" t="s">
        <v>50</v>
      </c>
      <c r="J3" s="28">
        <v>4.5</v>
      </c>
      <c r="K3" s="29">
        <f>J3*G3*F3*E3</f>
        <v>80.74799999999999</v>
      </c>
    </row>
    <row r="4" spans="1:11">
      <c r="A4" s="26">
        <v>2</v>
      </c>
      <c r="B4" s="26" t="s">
        <v>47</v>
      </c>
      <c r="C4" s="26" t="s">
        <v>48</v>
      </c>
      <c r="D4" s="26" t="s">
        <v>49</v>
      </c>
      <c r="E4" s="27">
        <v>1</v>
      </c>
      <c r="F4" s="27">
        <v>1</v>
      </c>
      <c r="G4" s="27">
        <v>8.327</v>
      </c>
      <c r="H4" s="27" t="s">
        <v>50</v>
      </c>
      <c r="I4" s="27" t="s">
        <v>50</v>
      </c>
      <c r="J4" s="28">
        <v>4.5</v>
      </c>
      <c r="K4" s="29">
        <f>J4*G4*F4*E4</f>
        <v>37.471499999999999</v>
      </c>
    </row>
    <row r="5" spans="1:11">
      <c r="A5" s="26">
        <v>3</v>
      </c>
      <c r="B5" s="26" t="s">
        <v>47</v>
      </c>
      <c r="C5" s="26" t="s">
        <v>51</v>
      </c>
      <c r="D5" s="26" t="s">
        <v>52</v>
      </c>
      <c r="E5" s="30">
        <v>3</v>
      </c>
      <c r="F5" s="30">
        <v>22</v>
      </c>
      <c r="G5" s="29">
        <v>0.49</v>
      </c>
      <c r="H5" s="29" t="s">
        <v>50</v>
      </c>
      <c r="I5" s="29" t="s">
        <v>50</v>
      </c>
      <c r="J5" s="31">
        <v>0.88</v>
      </c>
      <c r="K5" s="29">
        <f>E5*F5*G5*J5</f>
        <v>28.459199999999996</v>
      </c>
    </row>
    <row r="6" spans="1:11">
      <c r="A6" s="26">
        <v>4</v>
      </c>
      <c r="B6" s="26" t="s">
        <v>47</v>
      </c>
      <c r="C6" s="26" t="s">
        <v>53</v>
      </c>
      <c r="D6" s="26" t="s">
        <v>54</v>
      </c>
      <c r="E6" s="30">
        <v>1</v>
      </c>
      <c r="F6" s="30">
        <v>2</v>
      </c>
      <c r="G6" s="29">
        <v>0.33</v>
      </c>
      <c r="H6" s="29">
        <v>6.5000000000000002E-2</v>
      </c>
      <c r="I6" s="32">
        <v>8.0000000000000002E-3</v>
      </c>
      <c r="J6" s="33">
        <v>7850</v>
      </c>
      <c r="K6" s="29">
        <f>J6*I6*H6*G6*F6*E6</f>
        <v>2.6941200000000007</v>
      </c>
    </row>
    <row r="7" spans="1:11">
      <c r="A7" s="26">
        <v>5</v>
      </c>
      <c r="B7" s="26" t="s">
        <v>47</v>
      </c>
      <c r="C7" s="26" t="s">
        <v>55</v>
      </c>
      <c r="D7" s="26" t="s">
        <v>54</v>
      </c>
      <c r="E7" s="27">
        <v>2</v>
      </c>
      <c r="F7" s="30">
        <v>2</v>
      </c>
      <c r="G7" s="29">
        <v>7.0000000000000007E-2</v>
      </c>
      <c r="H7" s="29">
        <v>0.04</v>
      </c>
      <c r="I7" s="32">
        <v>8.0000000000000002E-3</v>
      </c>
      <c r="J7" s="33">
        <v>7850</v>
      </c>
      <c r="K7" s="29">
        <f>J7*I7*H7*G7*F7*E7</f>
        <v>0.7033600000000001</v>
      </c>
    </row>
    <row r="8" spans="1:11" ht="17.25">
      <c r="A8" s="34"/>
      <c r="B8" s="34"/>
      <c r="C8" s="34"/>
      <c r="D8" s="34"/>
      <c r="E8" s="34"/>
      <c r="F8" s="34"/>
      <c r="G8" s="34"/>
      <c r="H8" s="34"/>
      <c r="I8" s="34"/>
      <c r="J8" s="35" t="s">
        <v>56</v>
      </c>
      <c r="K8" s="36">
        <f>SUM(K3:K7)</f>
        <v>150.07617999999999</v>
      </c>
    </row>
    <row r="9" spans="1:11">
      <c r="A9" s="27">
        <v>6</v>
      </c>
      <c r="B9" s="27"/>
      <c r="C9" s="26" t="s">
        <v>57</v>
      </c>
      <c r="D9" s="26" t="s">
        <v>49</v>
      </c>
      <c r="E9" s="27">
        <v>1</v>
      </c>
      <c r="F9" s="27">
        <v>3</v>
      </c>
      <c r="G9" s="27">
        <v>0.15</v>
      </c>
      <c r="H9" s="27" t="s">
        <v>50</v>
      </c>
      <c r="I9" s="27" t="s">
        <v>50</v>
      </c>
      <c r="J9" s="27">
        <v>4.5</v>
      </c>
      <c r="K9" s="29">
        <f>J9*G9*F9*E9</f>
        <v>2.0249999999999999</v>
      </c>
    </row>
    <row r="10" spans="1:11">
      <c r="A10" s="26"/>
      <c r="B10" s="26"/>
      <c r="C10" s="26"/>
      <c r="D10" s="27"/>
      <c r="E10" s="27"/>
      <c r="F10" s="27"/>
      <c r="G10" s="29"/>
      <c r="H10" s="29"/>
      <c r="I10" s="29"/>
      <c r="J10" s="37" t="s">
        <v>58</v>
      </c>
      <c r="K10" s="38">
        <f>K8+K9</f>
        <v>152.10118</v>
      </c>
    </row>
    <row r="11" spans="1:11" ht="18" thickBot="1">
      <c r="A11" s="39"/>
      <c r="B11" s="39"/>
      <c r="C11" s="39"/>
      <c r="D11" s="39"/>
      <c r="E11" s="39"/>
      <c r="F11" s="39"/>
      <c r="G11" s="39"/>
      <c r="H11" s="39"/>
      <c r="I11" s="40" t="s">
        <v>56</v>
      </c>
      <c r="J11" s="41" t="s">
        <v>59</v>
      </c>
      <c r="K11" s="42">
        <f>K10*130</f>
        <v>19773.153399999999</v>
      </c>
    </row>
    <row r="12" spans="1:1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4"/>
    </row>
    <row r="13" spans="1:11">
      <c r="A13" s="43"/>
      <c r="B13" s="43"/>
      <c r="C13" s="45"/>
      <c r="D13" s="45"/>
      <c r="E13" s="43"/>
      <c r="F13" s="43"/>
      <c r="G13" s="43"/>
      <c r="H13" s="43"/>
      <c r="I13" s="43"/>
      <c r="J13" s="43"/>
      <c r="K13" s="46"/>
    </row>
    <row r="14" spans="1:11" ht="17.25">
      <c r="A14" s="43"/>
      <c r="B14" s="43"/>
      <c r="C14" s="47" t="s">
        <v>60</v>
      </c>
      <c r="D14" s="47" t="s">
        <v>61</v>
      </c>
      <c r="E14" s="43"/>
      <c r="F14" s="43"/>
      <c r="G14" s="43"/>
      <c r="H14" s="43"/>
      <c r="I14" s="43"/>
      <c r="J14" s="43"/>
      <c r="K14" s="44"/>
    </row>
    <row r="15" spans="1:11">
      <c r="A15" s="43"/>
      <c r="B15" s="43"/>
      <c r="C15" s="26" t="s">
        <v>62</v>
      </c>
      <c r="D15" s="29">
        <f>K11*2</f>
        <v>39546.306799999998</v>
      </c>
      <c r="E15" s="43"/>
      <c r="F15" s="43"/>
      <c r="G15" s="43"/>
      <c r="H15" s="43"/>
      <c r="I15" s="43"/>
      <c r="J15" s="43"/>
      <c r="K15" s="44"/>
    </row>
    <row r="16" spans="1:11">
      <c r="A16" s="43"/>
      <c r="B16" s="43"/>
      <c r="C16" s="26" t="s">
        <v>63</v>
      </c>
      <c r="D16" s="29">
        <f>K11</f>
        <v>19773.153399999999</v>
      </c>
      <c r="E16" s="43"/>
      <c r="F16" s="43"/>
      <c r="G16" s="43"/>
      <c r="H16" s="43"/>
      <c r="I16" s="43"/>
      <c r="J16" s="48"/>
      <c r="K16" s="44"/>
    </row>
    <row r="17" spans="1:11">
      <c r="A17" s="43"/>
      <c r="B17" s="43"/>
      <c r="C17" s="26" t="s">
        <v>20</v>
      </c>
      <c r="D17" s="29">
        <f>K11*2</f>
        <v>39546.306799999998</v>
      </c>
      <c r="E17" s="43"/>
      <c r="F17" s="43"/>
      <c r="G17" s="43"/>
      <c r="H17" s="43"/>
      <c r="I17" s="43"/>
      <c r="J17" s="48"/>
      <c r="K17" s="44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N10" sqref="N10"/>
    </sheetView>
  </sheetViews>
  <sheetFormatPr defaultRowHeight="15"/>
  <cols>
    <col min="1" max="1" width="5.85546875" bestFit="1" customWidth="1"/>
    <col min="2" max="2" width="16.7109375" customWidth="1"/>
    <col min="3" max="3" width="29" bestFit="1" customWidth="1"/>
    <col min="4" max="4" width="22" customWidth="1"/>
    <col min="5" max="6" width="10.7109375" customWidth="1"/>
    <col min="7" max="7" width="8" bestFit="1" customWidth="1"/>
    <col min="8" max="8" width="7.140625" bestFit="1" customWidth="1"/>
    <col min="9" max="9" width="6.7109375" bestFit="1" customWidth="1"/>
    <col min="10" max="10" width="9.42578125" bestFit="1" customWidth="1"/>
    <col min="11" max="11" width="12" bestFit="1" customWidth="1"/>
  </cols>
  <sheetData>
    <row r="1" spans="1:11" ht="21.75" thickBot="1">
      <c r="A1" s="108" t="s">
        <v>64</v>
      </c>
      <c r="B1" s="109"/>
      <c r="C1" s="109"/>
      <c r="D1" s="109"/>
      <c r="E1" s="109"/>
      <c r="F1" s="109"/>
      <c r="G1" s="109"/>
      <c r="H1" s="109"/>
      <c r="I1" s="109"/>
      <c r="J1" s="109"/>
      <c r="K1" s="110"/>
    </row>
    <row r="2" spans="1:11" ht="53.25" thickTop="1" thickBot="1">
      <c r="A2" s="49" t="s">
        <v>65</v>
      </c>
      <c r="B2" s="49" t="s">
        <v>66</v>
      </c>
      <c r="C2" s="49" t="s">
        <v>67</v>
      </c>
      <c r="D2" s="49" t="s">
        <v>68</v>
      </c>
      <c r="E2" s="49" t="s">
        <v>69</v>
      </c>
      <c r="F2" s="49" t="s">
        <v>70</v>
      </c>
      <c r="G2" s="49" t="s">
        <v>42</v>
      </c>
      <c r="H2" s="49" t="s">
        <v>71</v>
      </c>
      <c r="I2" s="49" t="s">
        <v>44</v>
      </c>
      <c r="J2" s="49" t="s">
        <v>72</v>
      </c>
      <c r="K2" s="50" t="s">
        <v>73</v>
      </c>
    </row>
    <row r="3" spans="1:11" ht="15.75" thickTop="1">
      <c r="A3" s="51">
        <v>1</v>
      </c>
      <c r="B3" s="51" t="s">
        <v>74</v>
      </c>
      <c r="C3" s="51" t="s">
        <v>75</v>
      </c>
      <c r="D3" s="51" t="s">
        <v>76</v>
      </c>
      <c r="E3" s="51">
        <v>1</v>
      </c>
      <c r="F3" s="51">
        <v>1</v>
      </c>
      <c r="G3" s="51">
        <v>8.68</v>
      </c>
      <c r="H3" s="51" t="s">
        <v>77</v>
      </c>
      <c r="I3" s="51" t="s">
        <v>77</v>
      </c>
      <c r="J3" s="51">
        <v>15</v>
      </c>
      <c r="K3" s="52">
        <f>+J3*G3*F3*E3</f>
        <v>130.19999999999999</v>
      </c>
    </row>
    <row r="4" spans="1:11">
      <c r="A4" s="53">
        <v>2</v>
      </c>
      <c r="B4" s="53" t="s">
        <v>74</v>
      </c>
      <c r="C4" s="53" t="s">
        <v>78</v>
      </c>
      <c r="D4" s="53" t="s">
        <v>79</v>
      </c>
      <c r="E4" s="53">
        <v>1</v>
      </c>
      <c r="F4" s="53">
        <v>2</v>
      </c>
      <c r="G4" s="53">
        <v>8.68</v>
      </c>
      <c r="H4" s="53" t="s">
        <v>77</v>
      </c>
      <c r="I4" s="53" t="s">
        <v>77</v>
      </c>
      <c r="J4" s="53">
        <v>5.8</v>
      </c>
      <c r="K4" s="54">
        <f>+J4*G4*F4*E4</f>
        <v>100.68799999999999</v>
      </c>
    </row>
    <row r="5" spans="1:11">
      <c r="A5" s="53">
        <v>3</v>
      </c>
      <c r="B5" s="53" t="s">
        <v>74</v>
      </c>
      <c r="C5" s="53" t="s">
        <v>80</v>
      </c>
      <c r="D5" s="53" t="s">
        <v>81</v>
      </c>
      <c r="E5" s="53">
        <v>2</v>
      </c>
      <c r="F5" s="53">
        <v>2</v>
      </c>
      <c r="G5" s="53">
        <v>0.3</v>
      </c>
      <c r="H5" s="53" t="s">
        <v>77</v>
      </c>
      <c r="I5" s="53" t="s">
        <v>77</v>
      </c>
      <c r="J5" s="53">
        <v>24.2</v>
      </c>
      <c r="K5" s="54">
        <f>+J5*G5*F5*E5</f>
        <v>29.04</v>
      </c>
    </row>
    <row r="6" spans="1:11">
      <c r="A6" s="53">
        <v>4</v>
      </c>
      <c r="B6" s="53" t="s">
        <v>74</v>
      </c>
      <c r="C6" s="53" t="s">
        <v>51</v>
      </c>
      <c r="D6" s="53" t="s">
        <v>49</v>
      </c>
      <c r="E6" s="53">
        <v>2</v>
      </c>
      <c r="F6" s="53">
        <v>16</v>
      </c>
      <c r="G6" s="53">
        <v>0.6</v>
      </c>
      <c r="H6" s="53" t="s">
        <v>82</v>
      </c>
      <c r="I6" s="53" t="s">
        <v>83</v>
      </c>
      <c r="J6" s="53">
        <v>4.5</v>
      </c>
      <c r="K6" s="54">
        <f>+J6*G6*F6*E6</f>
        <v>86.399999999999991</v>
      </c>
    </row>
    <row r="7" spans="1:11">
      <c r="A7" s="53">
        <v>5</v>
      </c>
      <c r="B7" s="53" t="s">
        <v>74</v>
      </c>
      <c r="C7" s="53" t="s">
        <v>84</v>
      </c>
      <c r="D7" s="53" t="s">
        <v>85</v>
      </c>
      <c r="E7" s="53">
        <v>1</v>
      </c>
      <c r="F7" s="53">
        <v>2</v>
      </c>
      <c r="G7" s="53">
        <v>0.129</v>
      </c>
      <c r="H7" s="53">
        <v>9.4E-2</v>
      </c>
      <c r="I7" s="53">
        <v>8.0000000000000002E-3</v>
      </c>
      <c r="J7" s="53">
        <v>7850</v>
      </c>
      <c r="K7" s="54">
        <f>+J7*I7*H7*G7*F7*E7</f>
        <v>1.5230256</v>
      </c>
    </row>
    <row r="8" spans="1:11">
      <c r="A8" s="53">
        <v>6</v>
      </c>
      <c r="B8" s="53" t="s">
        <v>74</v>
      </c>
      <c r="C8" s="53" t="s">
        <v>84</v>
      </c>
      <c r="D8" s="53" t="s">
        <v>85</v>
      </c>
      <c r="E8" s="53">
        <v>1</v>
      </c>
      <c r="F8" s="53">
        <v>10</v>
      </c>
      <c r="G8" s="53">
        <v>0.187</v>
      </c>
      <c r="H8" s="53">
        <v>0.107</v>
      </c>
      <c r="I8" s="53">
        <v>8.0000000000000002E-3</v>
      </c>
      <c r="J8" s="53">
        <v>7850</v>
      </c>
      <c r="K8" s="54">
        <f>+J8*I8*H8*G8*F8*E8</f>
        <v>12.565652</v>
      </c>
    </row>
    <row r="9" spans="1:11">
      <c r="A9" s="53">
        <v>7</v>
      </c>
      <c r="B9" s="53" t="s">
        <v>74</v>
      </c>
      <c r="C9" s="53" t="s">
        <v>84</v>
      </c>
      <c r="D9" s="53" t="s">
        <v>85</v>
      </c>
      <c r="E9" s="53">
        <v>1</v>
      </c>
      <c r="F9" s="53">
        <v>12</v>
      </c>
      <c r="G9" s="53">
        <v>0.125</v>
      </c>
      <c r="H9" s="53">
        <v>0.16800000000000001</v>
      </c>
      <c r="I9" s="53">
        <v>8.0000000000000002E-3</v>
      </c>
      <c r="J9" s="53">
        <v>7850</v>
      </c>
      <c r="K9" s="54">
        <f>+J9*I9*H9*G9*F9*E9</f>
        <v>15.825600000000001</v>
      </c>
    </row>
    <row r="10" spans="1:11">
      <c r="A10" s="53">
        <v>8</v>
      </c>
      <c r="B10" s="53" t="s">
        <v>74</v>
      </c>
      <c r="C10" s="53" t="s">
        <v>86</v>
      </c>
      <c r="D10" s="53" t="s">
        <v>49</v>
      </c>
      <c r="E10" s="53">
        <v>1</v>
      </c>
      <c r="F10" s="53">
        <v>9</v>
      </c>
      <c r="G10" s="53">
        <v>1.0449999999999999</v>
      </c>
      <c r="H10" s="53" t="s">
        <v>82</v>
      </c>
      <c r="I10" s="53" t="s">
        <v>83</v>
      </c>
      <c r="J10" s="53">
        <v>4.5</v>
      </c>
      <c r="K10" s="54">
        <f>+J10*G10*F10*E10</f>
        <v>42.322499999999998</v>
      </c>
    </row>
    <row r="11" spans="1:11">
      <c r="A11" s="53">
        <v>9</v>
      </c>
      <c r="B11" s="53" t="s">
        <v>74</v>
      </c>
      <c r="C11" s="53" t="s">
        <v>57</v>
      </c>
      <c r="D11" s="53" t="s">
        <v>79</v>
      </c>
      <c r="E11" s="53">
        <v>1</v>
      </c>
      <c r="F11" s="53">
        <v>2</v>
      </c>
      <c r="G11" s="53">
        <v>0.15</v>
      </c>
      <c r="H11" s="53" t="s">
        <v>77</v>
      </c>
      <c r="I11" s="53" t="s">
        <v>77</v>
      </c>
      <c r="J11" s="53">
        <v>5.8</v>
      </c>
      <c r="K11" s="54">
        <f>+J11*G11*F11*E11</f>
        <v>1.74</v>
      </c>
    </row>
    <row r="12" spans="1:11" ht="15.75" thickBot="1">
      <c r="A12" s="55"/>
      <c r="B12" s="55"/>
      <c r="C12" s="55"/>
      <c r="D12" s="55"/>
      <c r="E12" s="55"/>
      <c r="F12" s="55"/>
      <c r="G12" s="55"/>
      <c r="H12" s="55"/>
      <c r="I12" s="55"/>
      <c r="J12" s="56" t="s">
        <v>56</v>
      </c>
      <c r="K12" s="57">
        <f>SUM(K3:K11)</f>
        <v>420.30477759999997</v>
      </c>
    </row>
    <row r="13" spans="1:11" ht="20.25" thickTop="1" thickBot="1">
      <c r="A13" s="111" t="s">
        <v>87</v>
      </c>
      <c r="B13" s="111"/>
      <c r="C13" s="111"/>
      <c r="D13" s="111"/>
      <c r="E13" s="111"/>
      <c r="F13" s="111"/>
      <c r="G13" s="111"/>
      <c r="H13" s="111"/>
      <c r="I13" s="111"/>
      <c r="J13" s="111"/>
      <c r="K13" s="58">
        <f>K12*20</f>
        <v>8406.0955519999989</v>
      </c>
    </row>
    <row r="14" spans="1:11" ht="16.5" thickTop="1" thickBot="1">
      <c r="A14" s="59">
        <v>1</v>
      </c>
      <c r="B14" s="59"/>
      <c r="C14" s="59" t="s">
        <v>88</v>
      </c>
      <c r="D14" s="59" t="s">
        <v>89</v>
      </c>
      <c r="E14" s="59">
        <v>4</v>
      </c>
      <c r="F14" s="59">
        <v>16</v>
      </c>
      <c r="G14" s="59">
        <v>0.5</v>
      </c>
      <c r="H14" s="59">
        <v>7.4999999999999997E-2</v>
      </c>
      <c r="I14" s="59">
        <v>1.2E-2</v>
      </c>
      <c r="J14" s="60">
        <v>7850</v>
      </c>
      <c r="K14" s="61">
        <f>+J14*I14*H14*G14*F14*E14</f>
        <v>226.08</v>
      </c>
    </row>
    <row r="15" spans="1:11" ht="21" thickTop="1" thickBot="1">
      <c r="A15" s="62"/>
      <c r="B15" s="62"/>
      <c r="C15" s="62"/>
      <c r="D15" s="62"/>
      <c r="E15" s="62"/>
      <c r="F15" s="62"/>
      <c r="G15" s="62"/>
      <c r="H15" s="62"/>
      <c r="I15" s="62"/>
      <c r="J15" s="63" t="s">
        <v>90</v>
      </c>
      <c r="K15" s="64">
        <f>SUM(K13:K14)</f>
        <v>8632.1755519999988</v>
      </c>
    </row>
    <row r="16" spans="1:11" ht="15.75" thickTop="1">
      <c r="A16" s="112"/>
      <c r="B16" s="112"/>
      <c r="C16" s="112"/>
      <c r="D16" s="112"/>
      <c r="E16" s="112"/>
      <c r="F16" s="112"/>
      <c r="G16" s="112"/>
      <c r="H16" s="112"/>
      <c r="K16" s="65"/>
    </row>
    <row r="17" spans="1:11">
      <c r="A17" s="112"/>
      <c r="B17" s="112"/>
      <c r="C17" s="112"/>
      <c r="D17" s="112"/>
      <c r="E17" s="112"/>
      <c r="F17" s="112"/>
      <c r="G17" s="112"/>
      <c r="H17" s="112"/>
      <c r="I17" s="112"/>
      <c r="K17" s="65"/>
    </row>
    <row r="18" spans="1:11">
      <c r="I18">
        <f>4*16</f>
        <v>64</v>
      </c>
      <c r="K18" s="65"/>
    </row>
    <row r="19" spans="1:11">
      <c r="K19" s="65"/>
    </row>
    <row r="20" spans="1:11" ht="18.75">
      <c r="A20" s="66"/>
      <c r="B20" s="66"/>
      <c r="C20" s="67" t="s">
        <v>60</v>
      </c>
      <c r="D20" s="68" t="s">
        <v>61</v>
      </c>
      <c r="E20" s="66"/>
      <c r="F20" s="66"/>
      <c r="G20" s="66"/>
      <c r="H20" s="66"/>
      <c r="I20" s="66"/>
      <c r="J20" s="66"/>
      <c r="K20" s="69"/>
    </row>
    <row r="21" spans="1:11" ht="15.75">
      <c r="C21" s="70" t="s">
        <v>62</v>
      </c>
      <c r="D21" s="71">
        <v>0</v>
      </c>
      <c r="E21" s="72"/>
      <c r="F21" s="72"/>
      <c r="G21" s="72"/>
      <c r="H21" s="72"/>
      <c r="I21" s="72"/>
      <c r="J21" s="72"/>
      <c r="K21" s="73"/>
    </row>
    <row r="22" spans="1:11" ht="15.75">
      <c r="C22" s="74" t="s">
        <v>63</v>
      </c>
      <c r="D22" s="75">
        <f>K15</f>
        <v>8632.1755519999988</v>
      </c>
      <c r="E22" s="72"/>
      <c r="F22" s="72"/>
      <c r="G22" s="72"/>
      <c r="H22" s="72"/>
      <c r="I22" s="72"/>
      <c r="J22" s="72"/>
      <c r="K22" s="73"/>
    </row>
    <row r="23" spans="1:11" ht="15.75">
      <c r="C23" s="74" t="s">
        <v>20</v>
      </c>
      <c r="D23" s="75">
        <f>K15</f>
        <v>8632.1755519999988</v>
      </c>
      <c r="E23" s="72"/>
      <c r="F23" s="72"/>
      <c r="G23" s="72"/>
      <c r="H23" s="72"/>
      <c r="I23" s="72"/>
      <c r="J23" s="72"/>
      <c r="K23" s="73"/>
    </row>
  </sheetData>
  <mergeCells count="4">
    <mergeCell ref="A1:K1"/>
    <mergeCell ref="A13:J13"/>
    <mergeCell ref="A16:H16"/>
    <mergeCell ref="A17:I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"/>
    </sheetView>
  </sheetViews>
  <sheetFormatPr defaultRowHeight="15"/>
  <cols>
    <col min="1" max="1" width="5.85546875" bestFit="1" customWidth="1"/>
    <col min="2" max="2" width="30.28515625" customWidth="1"/>
    <col min="3" max="3" width="27.28515625" bestFit="1" customWidth="1"/>
    <col min="4" max="4" width="14.28515625" bestFit="1" customWidth="1"/>
    <col min="5" max="6" width="3.85546875" bestFit="1" customWidth="1"/>
    <col min="7" max="7" width="7.140625" bestFit="1" customWidth="1"/>
    <col min="8" max="8" width="6.42578125" bestFit="1" customWidth="1"/>
    <col min="9" max="9" width="8.140625" bestFit="1" customWidth="1"/>
    <col min="10" max="10" width="10.85546875" bestFit="1" customWidth="1"/>
    <col min="11" max="11" width="13" bestFit="1" customWidth="1"/>
  </cols>
  <sheetData>
    <row r="1" spans="1:11" ht="18.75">
      <c r="A1" s="113" t="s">
        <v>91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1" ht="34.5">
      <c r="A2" s="76" t="s">
        <v>65</v>
      </c>
      <c r="B2" s="76" t="s">
        <v>66</v>
      </c>
      <c r="C2" s="76" t="s">
        <v>67</v>
      </c>
      <c r="D2" s="76" t="s">
        <v>68</v>
      </c>
      <c r="E2" s="76" t="s">
        <v>92</v>
      </c>
      <c r="F2" s="76" t="s">
        <v>92</v>
      </c>
      <c r="G2" s="76" t="s">
        <v>42</v>
      </c>
      <c r="H2" s="76" t="s">
        <v>71</v>
      </c>
      <c r="I2" s="76" t="s">
        <v>93</v>
      </c>
      <c r="J2" s="76" t="s">
        <v>94</v>
      </c>
      <c r="K2" s="77" t="s">
        <v>73</v>
      </c>
    </row>
    <row r="3" spans="1:11">
      <c r="A3" s="78">
        <v>1</v>
      </c>
      <c r="B3" s="78" t="s">
        <v>95</v>
      </c>
      <c r="C3" s="78" t="s">
        <v>96</v>
      </c>
      <c r="D3" s="78" t="s">
        <v>97</v>
      </c>
      <c r="E3" s="79">
        <v>1</v>
      </c>
      <c r="F3" s="79">
        <v>1</v>
      </c>
      <c r="G3" s="79">
        <v>8.68</v>
      </c>
      <c r="H3" s="79" t="s">
        <v>77</v>
      </c>
      <c r="I3" s="79" t="s">
        <v>77</v>
      </c>
      <c r="J3" s="79">
        <v>16.8</v>
      </c>
      <c r="K3" s="80">
        <f>+J3*G3*F3*E3</f>
        <v>145.82400000000001</v>
      </c>
    </row>
    <row r="4" spans="1:11">
      <c r="A4" s="78">
        <v>2</v>
      </c>
      <c r="B4" s="78" t="s">
        <v>95</v>
      </c>
      <c r="C4" s="78" t="s">
        <v>98</v>
      </c>
      <c r="D4" s="78" t="s">
        <v>97</v>
      </c>
      <c r="E4" s="79">
        <v>1</v>
      </c>
      <c r="F4" s="79">
        <v>1</v>
      </c>
      <c r="G4" s="79">
        <v>8.68</v>
      </c>
      <c r="H4" s="79" t="s">
        <v>77</v>
      </c>
      <c r="I4" s="79" t="s">
        <v>77</v>
      </c>
      <c r="J4" s="79">
        <v>16.8</v>
      </c>
      <c r="K4" s="80">
        <f>+J4*G4*F4*E4</f>
        <v>145.82400000000001</v>
      </c>
    </row>
    <row r="5" spans="1:11">
      <c r="A5" s="78">
        <v>3</v>
      </c>
      <c r="B5" s="78" t="s">
        <v>95</v>
      </c>
      <c r="C5" s="78" t="s">
        <v>99</v>
      </c>
      <c r="D5" s="78" t="s">
        <v>97</v>
      </c>
      <c r="E5" s="79">
        <v>1</v>
      </c>
      <c r="F5" s="79">
        <v>2</v>
      </c>
      <c r="G5" s="79">
        <v>0.5</v>
      </c>
      <c r="H5" s="79" t="s">
        <v>77</v>
      </c>
      <c r="I5" s="79" t="s">
        <v>77</v>
      </c>
      <c r="J5" s="79">
        <v>16.8</v>
      </c>
      <c r="K5" s="80">
        <f>+J5*G5*F5*E5</f>
        <v>16.8</v>
      </c>
    </row>
    <row r="6" spans="1:11">
      <c r="A6" s="78">
        <v>4</v>
      </c>
      <c r="B6" s="78" t="s">
        <v>95</v>
      </c>
      <c r="C6" s="78" t="s">
        <v>100</v>
      </c>
      <c r="D6" s="78" t="s">
        <v>89</v>
      </c>
      <c r="E6" s="79">
        <v>1</v>
      </c>
      <c r="F6" s="79">
        <v>4</v>
      </c>
      <c r="G6" s="79">
        <v>0.3</v>
      </c>
      <c r="H6" s="79">
        <v>0.25</v>
      </c>
      <c r="I6" s="79">
        <v>1.2E-2</v>
      </c>
      <c r="J6" s="79">
        <v>7850</v>
      </c>
      <c r="K6" s="80">
        <f>+J6*I6*H6*G6*F6*E6</f>
        <v>28.26</v>
      </c>
    </row>
    <row r="7" spans="1:11">
      <c r="A7" s="78">
        <v>5</v>
      </c>
      <c r="B7" s="78" t="s">
        <v>95</v>
      </c>
      <c r="C7" s="78" t="s">
        <v>80</v>
      </c>
      <c r="D7" s="78" t="s">
        <v>101</v>
      </c>
      <c r="E7" s="79">
        <v>1</v>
      </c>
      <c r="F7" s="79">
        <v>4</v>
      </c>
      <c r="G7" s="79">
        <v>0.3</v>
      </c>
      <c r="H7" s="79" t="s">
        <v>77</v>
      </c>
      <c r="I7" s="79" t="s">
        <v>77</v>
      </c>
      <c r="J7" s="79">
        <v>24.2</v>
      </c>
      <c r="K7" s="80">
        <f>+J7*G7*F7*E7</f>
        <v>29.04</v>
      </c>
    </row>
    <row r="8" spans="1:11">
      <c r="A8" s="78">
        <v>6</v>
      </c>
      <c r="B8" s="78" t="s">
        <v>95</v>
      </c>
      <c r="C8" s="78" t="s">
        <v>102</v>
      </c>
      <c r="D8" s="78" t="s">
        <v>103</v>
      </c>
      <c r="E8" s="79">
        <v>2</v>
      </c>
      <c r="F8" s="79">
        <v>7</v>
      </c>
      <c r="G8" s="81">
        <v>1.2410000000000001</v>
      </c>
      <c r="H8" s="79" t="s">
        <v>77</v>
      </c>
      <c r="I8" s="79" t="s">
        <v>77</v>
      </c>
      <c r="J8" s="79">
        <v>6.8</v>
      </c>
      <c r="K8" s="80">
        <f>+J8*G8*F8*E8</f>
        <v>118.14320000000001</v>
      </c>
    </row>
    <row r="9" spans="1:11">
      <c r="A9" s="78">
        <v>7</v>
      </c>
      <c r="B9" s="78" t="s">
        <v>95</v>
      </c>
      <c r="C9" s="78" t="s">
        <v>51</v>
      </c>
      <c r="D9" s="78" t="s">
        <v>103</v>
      </c>
      <c r="E9" s="79">
        <v>2</v>
      </c>
      <c r="F9" s="79">
        <v>6</v>
      </c>
      <c r="G9" s="79">
        <v>1.72</v>
      </c>
      <c r="H9" s="79" t="s">
        <v>77</v>
      </c>
      <c r="I9" s="79" t="s">
        <v>77</v>
      </c>
      <c r="J9" s="79">
        <v>6.8</v>
      </c>
      <c r="K9" s="80">
        <f>+J9*G9*F9*E9</f>
        <v>140.352</v>
      </c>
    </row>
    <row r="10" spans="1:11">
      <c r="A10" s="78"/>
      <c r="B10" s="78"/>
      <c r="C10" s="78"/>
      <c r="D10" s="78"/>
      <c r="E10" s="79"/>
      <c r="F10" s="79"/>
      <c r="G10" s="79"/>
      <c r="H10" s="79"/>
      <c r="I10" s="79"/>
      <c r="J10" s="82" t="s">
        <v>56</v>
      </c>
      <c r="K10" s="83">
        <f>SUM(K3:K9)</f>
        <v>624.2432</v>
      </c>
    </row>
    <row r="11" spans="1:11" ht="21.75">
      <c r="A11" s="116" t="s">
        <v>104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84">
        <f>K10*26</f>
        <v>16230.323200000001</v>
      </c>
    </row>
    <row r="12" spans="1:11">
      <c r="K12" s="65"/>
    </row>
    <row r="13" spans="1:11">
      <c r="K13" s="65"/>
    </row>
    <row r="14" spans="1:11" ht="18.75">
      <c r="C14" s="85" t="s">
        <v>60</v>
      </c>
      <c r="D14" s="85" t="s">
        <v>61</v>
      </c>
      <c r="K14" s="65"/>
    </row>
    <row r="15" spans="1:11" ht="15.75">
      <c r="C15" s="86" t="s">
        <v>62</v>
      </c>
      <c r="D15" s="87">
        <f>K11</f>
        <v>16230.323200000001</v>
      </c>
      <c r="K15" s="65"/>
    </row>
    <row r="16" spans="1:11" ht="15.75">
      <c r="C16" s="86" t="s">
        <v>63</v>
      </c>
      <c r="D16" s="86" t="s">
        <v>105</v>
      </c>
      <c r="K16" s="65"/>
    </row>
    <row r="17" spans="3:11" ht="15.75">
      <c r="C17" s="86" t="s">
        <v>20</v>
      </c>
      <c r="D17" s="86" t="s">
        <v>105</v>
      </c>
      <c r="K17" s="65"/>
    </row>
  </sheetData>
  <mergeCells count="2">
    <mergeCell ref="A1:K1"/>
    <mergeCell ref="A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Abstract</vt:lpstr>
      <vt:lpstr>ABstract Brk Up</vt:lpstr>
      <vt:lpstr>Purlin</vt:lpstr>
      <vt:lpstr>Tie Beam</vt:lpstr>
      <vt:lpstr>Latic Beam</vt:lpstr>
      <vt:lpstr>Abstract!Print_Area</vt:lpstr>
      <vt:lpstr>'ABstract Brk Up'!Print_Area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2023-09-29T10:18:13Z</dcterms:modified>
</cp:coreProperties>
</file>