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firstSheet="1" activeTab="2"/>
  </bookViews>
  <sheets>
    <sheet name="FOLLOWUP SHEET" sheetId="1" r:id="rId1"/>
    <sheet name="9Mtr Purlin Gi Shed" sheetId="2" r:id="rId2"/>
    <sheet name="9Mtr Tie Beam" sheetId="3" r:id="rId3"/>
    <sheet name="D. I. DALA &amp; SETOR DOOR" sheetId="4" r:id="rId4"/>
    <sheet name="G.I. PIPE RACK" sheetId="5" r:id="rId5"/>
    <sheet name="G I 9 Mtr Crane Gantry" sheetId="6" r:id="rId6"/>
    <sheet name="LOADING &amp; UN LOADING" sheetId="7" r:id="rId7"/>
  </sheets>
  <definedNames>
    <definedName name="_xlnm.Print_Area" localSheetId="1">'9Mtr Purlin Gi Shed'!$A$1:$J$22</definedName>
    <definedName name="_xlnm.Print_Area" localSheetId="2">'9Mtr Tie Beam'!$A$1:$J$23</definedName>
    <definedName name="_xlnm.Print_Area" localSheetId="3">'D. I. DALA &amp; SETOR DOOR'!$A$6:$J$50</definedName>
    <definedName name="_xlnm.Print_Area" localSheetId="5">'G I 9 Mtr Crane Gantry'!$A$1:$K$28</definedName>
    <definedName name="_xlnm.Print_Area" localSheetId="4">'G.I. PIPE RACK'!$K$1:$T$40</definedName>
    <definedName name="_xlnm.Print_Area" localSheetId="6">'LOADING &amp; UN LOADING'!$A$1:$E$65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6" l="1"/>
  <c r="R21" i="2" l="1"/>
  <c r="D17" i="7"/>
  <c r="D16" i="7"/>
  <c r="D13" i="7"/>
  <c r="D12" i="7"/>
  <c r="D11" i="7"/>
  <c r="D10" i="7"/>
  <c r="D9" i="7"/>
  <c r="D8" i="7"/>
  <c r="D7" i="7"/>
  <c r="D6" i="7"/>
  <c r="D5" i="7"/>
  <c r="D4" i="7"/>
  <c r="C26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C39" i="5"/>
  <c r="C38" i="5"/>
  <c r="M36" i="5"/>
  <c r="M35" i="5"/>
  <c r="J35" i="5"/>
  <c r="J34" i="5"/>
  <c r="J33" i="5"/>
  <c r="T32" i="5"/>
  <c r="J32" i="5"/>
  <c r="T31" i="5"/>
  <c r="J31" i="5"/>
  <c r="T30" i="5"/>
  <c r="J30" i="5"/>
  <c r="T29" i="5"/>
  <c r="J29" i="5"/>
  <c r="T28" i="5"/>
  <c r="J28" i="5"/>
  <c r="T27" i="5"/>
  <c r="J27" i="5"/>
  <c r="T26" i="5"/>
  <c r="J26" i="5"/>
  <c r="T25" i="5"/>
  <c r="J25" i="5"/>
  <c r="T24" i="5"/>
  <c r="J24" i="5"/>
  <c r="T23" i="5"/>
  <c r="J23" i="5"/>
  <c r="M18" i="5"/>
  <c r="C18" i="5"/>
  <c r="M17" i="5"/>
  <c r="C17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J7" i="5"/>
  <c r="T6" i="5"/>
  <c r="J6" i="5"/>
  <c r="T5" i="5"/>
  <c r="J5" i="5"/>
  <c r="T4" i="5"/>
  <c r="J4" i="5"/>
  <c r="T3" i="5"/>
  <c r="J3" i="5"/>
  <c r="J32" i="4"/>
  <c r="J31" i="4"/>
  <c r="J30" i="4"/>
  <c r="J29" i="4"/>
  <c r="J28" i="4"/>
  <c r="J27" i="4"/>
  <c r="J26" i="4"/>
  <c r="J33" i="4" s="1"/>
  <c r="J15" i="4"/>
  <c r="J14" i="4"/>
  <c r="J13" i="4"/>
  <c r="J12" i="4"/>
  <c r="J11" i="4"/>
  <c r="J10" i="4"/>
  <c r="J9" i="4"/>
  <c r="J8" i="4"/>
  <c r="J16" i="4" s="1"/>
  <c r="J14" i="3"/>
  <c r="J12" i="3"/>
  <c r="J13" i="3" s="1"/>
  <c r="J15" i="3" s="1"/>
  <c r="J11" i="3"/>
  <c r="J10" i="3"/>
  <c r="J9" i="3"/>
  <c r="J8" i="3"/>
  <c r="J7" i="3"/>
  <c r="J6" i="3"/>
  <c r="J5" i="3"/>
  <c r="J4" i="3"/>
  <c r="J3" i="3"/>
  <c r="J9" i="2"/>
  <c r="J7" i="2"/>
  <c r="J6" i="2"/>
  <c r="J5" i="2"/>
  <c r="J8" i="2" s="1"/>
  <c r="J10" i="2" s="1"/>
  <c r="J11" i="2" s="1"/>
  <c r="J4" i="2"/>
  <c r="J3" i="2"/>
  <c r="H22" i="1"/>
  <c r="I22" i="1" s="1"/>
  <c r="J22" i="1" s="1"/>
  <c r="L22" i="1" s="1"/>
  <c r="K21" i="1"/>
  <c r="K20" i="1"/>
  <c r="F19" i="1"/>
  <c r="F18" i="1"/>
  <c r="G17" i="1"/>
  <c r="I17" i="1" s="1"/>
  <c r="J17" i="1" s="1"/>
  <c r="L17" i="1" s="1"/>
  <c r="F17" i="1"/>
  <c r="D17" i="1"/>
  <c r="C38" i="4" l="1"/>
  <c r="C37" i="4"/>
  <c r="C39" i="4"/>
  <c r="C20" i="4"/>
  <c r="E20" i="1" s="1"/>
  <c r="C22" i="4"/>
  <c r="C21" i="4"/>
  <c r="C22" i="3"/>
  <c r="D18" i="1" s="1"/>
  <c r="C23" i="3"/>
  <c r="D19" i="1" s="1"/>
  <c r="I19" i="1" s="1"/>
  <c r="J19" i="1" s="1"/>
  <c r="L19" i="1" s="1"/>
  <c r="C17" i="2"/>
  <c r="C16" i="2"/>
  <c r="C15" i="2"/>
  <c r="C20" i="1" s="1"/>
  <c r="I20" i="1" l="1"/>
  <c r="J20" i="1" s="1"/>
  <c r="L20" i="1" s="1"/>
  <c r="E21" i="1"/>
  <c r="E18" i="1"/>
  <c r="C21" i="1"/>
  <c r="I21" i="1" s="1"/>
  <c r="J21" i="1" s="1"/>
  <c r="L21" i="1" s="1"/>
  <c r="C18" i="1"/>
  <c r="I18" i="1" l="1"/>
  <c r="J18" i="1" s="1"/>
  <c r="L18" i="1" s="1"/>
  <c r="L23" i="1" s="1"/>
  <c r="L25" i="1" s="1"/>
  <c r="L24" i="1" l="1"/>
  <c r="L26" i="1"/>
</calcChain>
</file>

<file path=xl/sharedStrings.xml><?xml version="1.0" encoding="utf-8"?>
<sst xmlns="http://schemas.openxmlformats.org/spreadsheetml/2006/main" count="549" uniqueCount="144">
  <si>
    <t>To, </t>
  </si>
  <si>
    <t>The Plant Head </t>
  </si>
  <si>
    <t>Shree Nakoda Pipe Impex Pvt.  Ltd.</t>
  </si>
  <si>
    <t>Tilda Industrial Estate (C.G)</t>
  </si>
  <si>
    <t>Dear Sir,</t>
  </si>
  <si>
    <t>details of following sheets and their wieght</t>
  </si>
  <si>
    <t>S.No</t>
  </si>
  <si>
    <t>DESCRIPTION</t>
  </si>
  <si>
    <t>TOTAL IN KGS</t>
  </si>
  <si>
    <t>TOTAL IN TON</t>
  </si>
  <si>
    <t>RATE</t>
  </si>
  <si>
    <t>AMOUNT</t>
  </si>
  <si>
    <t xml:space="preserve">FABRICATIONS </t>
  </si>
  <si>
    <t xml:space="preserve">PAINTING </t>
  </si>
  <si>
    <t>ERECTION</t>
  </si>
  <si>
    <t>TOTAL AMOUNT</t>
  </si>
  <si>
    <t>IN: CGST</t>
  </si>
  <si>
    <t>IN: SGST</t>
  </si>
  <si>
    <t>NET PAYABLE AMOUNT</t>
  </si>
  <si>
    <t>thanking you</t>
  </si>
  <si>
    <t>warm regards</t>
  </si>
  <si>
    <t>FOR</t>
  </si>
  <si>
    <t>ARSH ENGINEERING SERVICES</t>
  </si>
  <si>
    <t>(SIRAJ AHMED ANSARI)</t>
  </si>
  <si>
    <t>SHEE NAKODA GI 9MTS PURLIN ESTIMATE FOR ONE</t>
  </si>
  <si>
    <t>S.No.</t>
  </si>
  <si>
    <t>DETAIL</t>
  </si>
  <si>
    <t>NO.</t>
  </si>
  <si>
    <t>L</t>
  </si>
  <si>
    <t>B</t>
  </si>
  <si>
    <t>H/D</t>
  </si>
  <si>
    <t>STD.WT.</t>
  </si>
  <si>
    <t>QUANTITY</t>
  </si>
  <si>
    <t>PURLIN ANGLE</t>
  </si>
  <si>
    <t>ISA 50X50X6</t>
  </si>
  <si>
    <t>XX</t>
  </si>
  <si>
    <t>INCLINED BRACING</t>
  </si>
  <si>
    <t>12MM TMT</t>
  </si>
  <si>
    <t>PURLIN END PLATE</t>
  </si>
  <si>
    <t>8MM TH FLAT</t>
  </si>
  <si>
    <t>PURLIN STIFFNER PLATE</t>
  </si>
  <si>
    <t>TOTAL</t>
  </si>
  <si>
    <t>JOINT ANGLE</t>
  </si>
  <si>
    <t>TOTAL SUM</t>
  </si>
  <si>
    <t>WORK DONE</t>
  </si>
  <si>
    <t>WIEGHT(KGS)</t>
  </si>
  <si>
    <t>FABRICATION</t>
  </si>
  <si>
    <t>PAINTING</t>
  </si>
  <si>
    <t>SHREE NAKODA GI SHED 9 MTS TIE BEAM ESTIMATE</t>
  </si>
  <si>
    <t>S. NO</t>
  </si>
  <si>
    <t>DETAILS</t>
  </si>
  <si>
    <t>ITEMS</t>
  </si>
  <si>
    <t>NO</t>
  </si>
  <si>
    <t>LENGTH</t>
  </si>
  <si>
    <t>WIDTH</t>
  </si>
  <si>
    <t>ST. W.T. IN KG/M</t>
  </si>
  <si>
    <t>QUANTITY IN KG</t>
  </si>
  <si>
    <t>TOP GIRDER</t>
  </si>
  <si>
    <t>ISMB 150</t>
  </si>
  <si>
    <t xml:space="preserve">        XX</t>
  </si>
  <si>
    <t>BOTT. ANGLE</t>
  </si>
  <si>
    <t>ISA 65X65X6</t>
  </si>
  <si>
    <t xml:space="preserve">HALF CUT BRACKET </t>
  </si>
  <si>
    <t>ISMB  200</t>
  </si>
  <si>
    <t xml:space="preserve">       XX</t>
  </si>
  <si>
    <t xml:space="preserve">         XX</t>
  </si>
  <si>
    <t>GUSSET PLATE</t>
  </si>
  <si>
    <t>8MM PL</t>
  </si>
  <si>
    <t>TOP TIE ANGLE</t>
  </si>
  <si>
    <t>JOINT PLATE</t>
  </si>
  <si>
    <t>12MM PL</t>
  </si>
  <si>
    <t>G.  TOTAL</t>
  </si>
  <si>
    <r>
      <t xml:space="preserve">Subaject- Regarding for work details of  </t>
    </r>
    <r>
      <rPr>
        <b/>
        <sz val="11"/>
        <color rgb="FF000000"/>
        <rFont val="Gisha"/>
      </rPr>
      <t>RA-8 AUGUST MANTH 2023 ( G.I. 2 )</t>
    </r>
  </si>
  <si>
    <t>STES 36</t>
  </si>
  <si>
    <t>LIGHT WEIGHT FABRICATION</t>
  </si>
  <si>
    <t>LIGHT WEIGHT ERECTION</t>
  </si>
  <si>
    <t>9Mtr Purlin Gi Shed</t>
  </si>
  <si>
    <t>9Mtr Tie Beam</t>
  </si>
  <si>
    <t>TOTAL 18 SETS</t>
  </si>
  <si>
    <t>D. I. DALA &amp; SETOR DOOR</t>
  </si>
  <si>
    <t>SHREE NAKODA D. I. DALA ESTIMATE</t>
  </si>
  <si>
    <t>ANGLE</t>
  </si>
  <si>
    <t>ISA 40X40X6</t>
  </si>
  <si>
    <t>FATE PATE</t>
  </si>
  <si>
    <t>SHREE NAKODA STORE GATE ESTIMATE</t>
  </si>
  <si>
    <t>PALTE</t>
  </si>
  <si>
    <t>3MM PL</t>
  </si>
  <si>
    <t>ISA 75X75X8</t>
  </si>
  <si>
    <t>SHREE NAKODA G. I. PIPE RACK ESTIMATE</t>
  </si>
  <si>
    <t>10MM PL</t>
  </si>
  <si>
    <t>PLATE</t>
  </si>
  <si>
    <t>ISA 150X150X16</t>
  </si>
  <si>
    <t>ISMB 200</t>
  </si>
  <si>
    <t>ISA 90X90X12</t>
  </si>
  <si>
    <t>CHANNEL</t>
  </si>
  <si>
    <t>ISMC 150</t>
  </si>
  <si>
    <t>ISA 130X130X16</t>
  </si>
  <si>
    <t>NUMBER OF SET 4 P.C.</t>
  </si>
  <si>
    <t>NUMBER OF SET 3 P.C.</t>
  </si>
  <si>
    <t>G.I. PIPE RACK</t>
  </si>
  <si>
    <t>SHREE NAKODA G.I. SHED 9 MTS CRANE GANTY DETAILS</t>
  </si>
  <si>
    <t>W</t>
  </si>
  <si>
    <t xml:space="preserve">    H/D</t>
  </si>
  <si>
    <t>ST.WT.IN KG/M</t>
  </si>
  <si>
    <t>GANTRY BOTT BASE PLATE</t>
  </si>
  <si>
    <t>16MM PL</t>
  </si>
  <si>
    <t>TOP CHANNEL</t>
  </si>
  <si>
    <t>ISMC 300</t>
  </si>
  <si>
    <t>GIRDER</t>
  </si>
  <si>
    <t>ISMB 600</t>
  </si>
  <si>
    <t>END PLATE</t>
  </si>
  <si>
    <t>VERTICAL BRACING</t>
  </si>
  <si>
    <t>ISA 75X75X6</t>
  </si>
  <si>
    <t>5A</t>
  </si>
  <si>
    <t>WEB STIFFNER PLATE</t>
  </si>
  <si>
    <t>5B</t>
  </si>
  <si>
    <t>BOTT. CHANNEL</t>
  </si>
  <si>
    <t>BRACKET TOP PLATE</t>
  </si>
  <si>
    <t>AND BOTT. HORIZONTAL BRACING</t>
  </si>
  <si>
    <t>AND BOTT. INCLINED BRACING</t>
  </si>
  <si>
    <t>NUMBER OF SET 26 P.C.</t>
  </si>
  <si>
    <t>G I 9 Mtr Crane Gantry</t>
  </si>
  <si>
    <t>SHREE NAKODA PIPE MILL LOADING- UNLOADING WORK</t>
  </si>
  <si>
    <t>STEEL UNL0ADING WORK</t>
  </si>
  <si>
    <t>DATE</t>
  </si>
  <si>
    <t>REMARK</t>
  </si>
  <si>
    <t>UN-LOADING</t>
  </si>
  <si>
    <t>LOADING &amp; UN LOADING</t>
  </si>
  <si>
    <t>BQ PLATE</t>
  </si>
  <si>
    <t>ISMB &amp; ISMC, ANGLE</t>
  </si>
  <si>
    <t>ISMC 100 &amp; ANGLE</t>
  </si>
  <si>
    <t xml:space="preserve"> PLATE 4,6,8,12 MM</t>
  </si>
  <si>
    <t>MS PLATE &amp; SS PLATE</t>
  </si>
  <si>
    <t xml:space="preserve"> ISMB 150</t>
  </si>
  <si>
    <t>I BEAM 150 &amp; ISMC 150</t>
  </si>
  <si>
    <t>PAWER PLANT STRUCTURE</t>
  </si>
  <si>
    <t>Length Changed In Site</t>
  </si>
  <si>
    <t>Verified By</t>
  </si>
  <si>
    <t>Store Department</t>
  </si>
  <si>
    <t>SNIPIPL</t>
  </si>
  <si>
    <t>No of Elements</t>
  </si>
  <si>
    <t>No of Items</t>
  </si>
  <si>
    <t>Diagonal Size Issue not same as mentioned in drawing (8.58) Mtrs According to Dwg, Site Measurement is 8.68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</si>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</sst>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;[Red]#,##0.00"/>
    <numFmt numFmtId="166" formatCode="0.0"/>
    <numFmt numFmtId="167" formatCode="0.00;[Red]0.00"/>
    <numFmt numFmtId="168" formatCode="[$-409]d\-mmm\-yy;@"/>
    <numFmt numFmtId="169" formatCode="_ * #,##0.00_ ;_ * \-#,##0.00_ ;_ * &quot;-&quot;??_ ;_ @_ "/>
  </numFmts>
  <fonts count="43">
    <font>
      <sz val="11"/>
      <name val="Calibri"/>
    </font>
    <font>
      <sz val="11"/>
      <color rgb="FF000000"/>
      <name val="Gisha"/>
    </font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0"/>
      <color rgb="FF500050"/>
      <name val="Arial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Gisha"/>
    </font>
    <font>
      <sz val="11"/>
      <name val="Stencil"/>
      <family val="5"/>
    </font>
    <font>
      <sz val="11"/>
      <name val="Artifakt Element Heavy"/>
      <family val="2"/>
    </font>
    <font>
      <sz val="11"/>
      <color theme="0"/>
      <name val="Calibri"/>
      <family val="2"/>
    </font>
    <font>
      <sz val="11"/>
      <color theme="0"/>
      <name val="Artifakt Element Heavy"/>
      <family val="2"/>
    </font>
    <font>
      <b/>
      <sz val="12"/>
      <color theme="0"/>
      <name val="Artifakt Element Heavy"/>
      <family val="2"/>
    </font>
    <font>
      <b/>
      <sz val="16"/>
      <color rgb="FF000000"/>
      <name val="Stencil"/>
      <family val="5"/>
    </font>
    <font>
      <i/>
      <sz val="11"/>
      <name val="Calibri"/>
      <family val="2"/>
    </font>
    <font>
      <i/>
      <sz val="11"/>
      <color rgb="FF000000"/>
      <name val="Calibri"/>
      <family val="2"/>
    </font>
    <font>
      <b/>
      <i/>
      <sz val="11"/>
      <color theme="0"/>
      <name val="Artifakt Element Heavy"/>
      <family val="2"/>
    </font>
    <font>
      <i/>
      <sz val="11"/>
      <color theme="0"/>
      <name val="Artifakt Element Heavy"/>
      <family val="2"/>
    </font>
    <font>
      <b/>
      <i/>
      <sz val="12"/>
      <color theme="0"/>
      <name val="Artifakt Element Heavy"/>
      <family val="2"/>
    </font>
    <font>
      <i/>
      <sz val="11"/>
      <name val="Stencil"/>
      <family val="5"/>
    </font>
    <font>
      <i/>
      <sz val="11"/>
      <color rgb="FF000000"/>
      <name val="Stencil"/>
      <family val="5"/>
    </font>
    <font>
      <i/>
      <sz val="9"/>
      <color rgb="FF000000"/>
      <name val="Bahnschrift SemiBold"/>
      <family val="2"/>
    </font>
    <font>
      <i/>
      <sz val="8"/>
      <color rgb="FF000000"/>
      <name val="Bahnschrift SemiBold"/>
      <family val="2"/>
    </font>
    <font>
      <b/>
      <i/>
      <sz val="13"/>
      <color theme="0"/>
      <name val="Artifakt Element Heavy"/>
      <family val="2"/>
    </font>
    <font>
      <i/>
      <sz val="12"/>
      <color rgb="FF000000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</font>
    <font>
      <i/>
      <sz val="11"/>
      <color theme="0"/>
      <name val="Calibri"/>
      <family val="2"/>
    </font>
    <font>
      <b/>
      <i/>
      <sz val="11"/>
      <color theme="0"/>
      <name val="Calibri"/>
      <family val="2"/>
    </font>
    <font>
      <i/>
      <sz val="9"/>
      <name val="Bahnschrift SemiBold"/>
      <family val="2"/>
    </font>
    <font>
      <i/>
      <sz val="10"/>
      <color theme="0"/>
      <name val="Calibri"/>
      <family val="2"/>
    </font>
    <font>
      <b/>
      <i/>
      <sz val="12"/>
      <color theme="0"/>
      <name val="Calibri"/>
      <family val="2"/>
    </font>
    <font>
      <i/>
      <sz val="10"/>
      <color rgb="FF000000"/>
      <name val="Calibri"/>
      <family val="2"/>
    </font>
    <font>
      <b/>
      <i/>
      <sz val="10"/>
      <color theme="0"/>
      <name val="Calibri"/>
      <family val="2"/>
    </font>
    <font>
      <b/>
      <sz val="16"/>
      <color theme="0"/>
      <name val="Stencil"/>
      <family val="5"/>
    </font>
    <font>
      <sz val="12"/>
      <color theme="0"/>
      <name val="Artifakt Element Heavy"/>
      <family val="2"/>
    </font>
    <font>
      <b/>
      <sz val="12"/>
      <color rgb="FF000000"/>
      <name val="Calibri"/>
      <family val="2"/>
    </font>
    <font>
      <b/>
      <sz val="11"/>
      <color theme="0"/>
      <name val="Stencil"/>
      <family val="5"/>
    </font>
    <font>
      <sz val="11"/>
      <color theme="0"/>
      <name val="Stencil"/>
      <family val="5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theme="0"/>
      </top>
      <bottom/>
      <diagonal/>
    </border>
    <border>
      <left/>
      <right/>
      <top style="double">
        <color indexed="64"/>
      </top>
      <bottom style="double">
        <color theme="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theme="0"/>
      </top>
      <bottom style="double">
        <color theme="0"/>
      </bottom>
      <diagonal/>
    </border>
    <border>
      <left/>
      <right style="thin">
        <color indexed="64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double">
        <color theme="0"/>
      </top>
      <bottom style="double">
        <color theme="0"/>
      </bottom>
      <diagonal/>
    </border>
  </borders>
  <cellStyleXfs count="2">
    <xf numFmtId="0" fontId="0" fillId="0" borderId="0">
      <alignment vertical="center"/>
    </xf>
    <xf numFmtId="169" fontId="8" fillId="0" borderId="0">
      <alignment vertical="top"/>
      <protection locked="0"/>
    </xf>
  </cellStyleXfs>
  <cellXfs count="21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/>
    <xf numFmtId="0" fontId="2" fillId="0" borderId="1" xfId="0" applyFont="1" applyBorder="1" applyAlignment="1">
      <alignment horizontal="left" vertical="top" wrapText="1"/>
    </xf>
    <xf numFmtId="2" fontId="2" fillId="0" borderId="0" xfId="0" applyNumberFormat="1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2" fontId="3" fillId="0" borderId="1" xfId="0" applyNumberFormat="1" applyFont="1" applyBorder="1" applyAlignment="1"/>
    <xf numFmtId="2" fontId="3" fillId="0" borderId="0" xfId="0" applyNumberFormat="1" applyFont="1" applyAlignment="1"/>
    <xf numFmtId="0" fontId="2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49" fontId="2" fillId="0" borderId="0" xfId="0" applyNumberFormat="1" applyFont="1" applyAlignment="1"/>
    <xf numFmtId="49" fontId="7" fillId="0" borderId="1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/>
    <xf numFmtId="168" fontId="2" fillId="0" borderId="1" xfId="0" applyNumberFormat="1" applyFont="1" applyBorder="1" applyAlignment="1"/>
    <xf numFmtId="164" fontId="2" fillId="0" borderId="1" xfId="0" applyNumberFormat="1" applyFont="1" applyBorder="1" applyAlignment="1"/>
    <xf numFmtId="0" fontId="7" fillId="0" borderId="1" xfId="0" applyFont="1" applyBorder="1" applyAlignment="1"/>
    <xf numFmtId="164" fontId="7" fillId="0" borderId="1" xfId="0" applyNumberFormat="1" applyFont="1" applyBorder="1" applyAlignment="1"/>
    <xf numFmtId="0" fontId="0" fillId="0" borderId="0" xfId="0" applyBorder="1">
      <alignment vertical="center"/>
    </xf>
    <xf numFmtId="2" fontId="2" fillId="0" borderId="0" xfId="0" applyNumberFormat="1" applyFont="1" applyBorder="1" applyAlignment="1"/>
    <xf numFmtId="49" fontId="5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3" fillId="2" borderId="0" xfId="0" applyFont="1" applyFill="1">
      <alignment vertical="center"/>
    </xf>
    <xf numFmtId="0" fontId="13" fillId="2" borderId="13" xfId="0" applyFont="1" applyFill="1" applyBorder="1">
      <alignment vertical="center"/>
    </xf>
    <xf numFmtId="0" fontId="0" fillId="0" borderId="13" xfId="0" applyBorder="1">
      <alignment vertical="center"/>
    </xf>
    <xf numFmtId="2" fontId="2" fillId="0" borderId="13" xfId="0" applyNumberFormat="1" applyFont="1" applyBorder="1" applyAlignment="1"/>
    <xf numFmtId="0" fontId="12" fillId="2" borderId="13" xfId="0" applyFont="1" applyFill="1" applyBorder="1">
      <alignment vertical="center"/>
    </xf>
    <xf numFmtId="0" fontId="16" fillId="0" borderId="0" xfId="0" applyFont="1" applyBorder="1">
      <alignment vertical="center"/>
    </xf>
    <xf numFmtId="2" fontId="17" fillId="0" borderId="0" xfId="0" applyNumberFormat="1" applyFont="1" applyBorder="1" applyAlignment="1"/>
    <xf numFmtId="0" fontId="18" fillId="2" borderId="13" xfId="0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2" fontId="18" fillId="2" borderId="13" xfId="0" applyNumberFormat="1" applyFont="1" applyFill="1" applyBorder="1" applyAlignment="1">
      <alignment horizontal="center"/>
    </xf>
    <xf numFmtId="0" fontId="16" fillId="0" borderId="13" xfId="0" applyFont="1" applyBorder="1">
      <alignment vertical="center"/>
    </xf>
    <xf numFmtId="49" fontId="20" fillId="2" borderId="13" xfId="0" applyNumberFormat="1" applyFont="1" applyFill="1" applyBorder="1" applyAlignment="1">
      <alignment horizontal="center" vertical="center"/>
    </xf>
    <xf numFmtId="2" fontId="17" fillId="0" borderId="13" xfId="0" applyNumberFormat="1" applyFont="1" applyBorder="1" applyAlignment="1"/>
    <xf numFmtId="0" fontId="21" fillId="0" borderId="0" xfId="0" applyFont="1" applyBorder="1">
      <alignment vertical="center"/>
    </xf>
    <xf numFmtId="2" fontId="22" fillId="0" borderId="0" xfId="0" applyNumberFormat="1" applyFont="1" applyBorder="1" applyAlignment="1">
      <alignment horizontal="right"/>
    </xf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/>
    </xf>
    <xf numFmtId="49" fontId="23" fillId="0" borderId="10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49" fontId="23" fillId="0" borderId="12" xfId="0" applyNumberFormat="1" applyFont="1" applyBorder="1" applyAlignment="1">
      <alignment horizontal="center" vertical="center"/>
    </xf>
    <xf numFmtId="2" fontId="23" fillId="0" borderId="12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/>
    </xf>
    <xf numFmtId="49" fontId="24" fillId="0" borderId="10" xfId="0" applyNumberFormat="1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166" fontId="24" fillId="0" borderId="10" xfId="0" applyNumberFormat="1" applyFont="1" applyBorder="1" applyAlignment="1">
      <alignment horizontal="center" vertical="center"/>
    </xf>
    <xf numFmtId="0" fontId="24" fillId="0" borderId="14" xfId="0" applyFont="1" applyBorder="1" applyAlignment="1">
      <alignment horizontal="center"/>
    </xf>
    <xf numFmtId="2" fontId="24" fillId="0" borderId="14" xfId="0" applyNumberFormat="1" applyFont="1" applyBorder="1" applyAlignment="1">
      <alignment horizontal="center"/>
    </xf>
    <xf numFmtId="49" fontId="24" fillId="0" borderId="12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2" fontId="18" fillId="2" borderId="0" xfId="0" applyNumberFormat="1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2" fontId="25" fillId="2" borderId="11" xfId="0" applyNumberFormat="1" applyFont="1" applyFill="1" applyBorder="1" applyAlignment="1">
      <alignment horizontal="center"/>
    </xf>
    <xf numFmtId="0" fontId="19" fillId="2" borderId="13" xfId="0" applyFont="1" applyFill="1" applyBorder="1">
      <alignment vertical="center"/>
    </xf>
    <xf numFmtId="0" fontId="18" fillId="2" borderId="15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20" fillId="2" borderId="15" xfId="0" applyNumberFormat="1" applyFont="1" applyFill="1" applyBorder="1" applyAlignment="1">
      <alignment horizontal="center"/>
    </xf>
    <xf numFmtId="49" fontId="20" fillId="2" borderId="15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49" fontId="18" fillId="2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49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2" fontId="19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 applyProtection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2" fontId="17" fillId="0" borderId="0" xfId="1" applyNumberFormat="1" applyFont="1" applyBorder="1" applyAlignment="1" applyProtection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0" fontId="27" fillId="2" borderId="13" xfId="0" applyFont="1" applyFill="1" applyBorder="1" applyAlignment="1"/>
    <xf numFmtId="2" fontId="12" fillId="2" borderId="13" xfId="0" applyNumberFormat="1" applyFont="1" applyFill="1" applyBorder="1">
      <alignment vertical="center"/>
    </xf>
    <xf numFmtId="0" fontId="29" fillId="2" borderId="13" xfId="0" applyFont="1" applyFill="1" applyBorder="1">
      <alignment vertical="center"/>
    </xf>
    <xf numFmtId="0" fontId="30" fillId="2" borderId="13" xfId="0" applyFont="1" applyFill="1" applyBorder="1" applyAlignment="1">
      <alignment horizontal="center" vertical="center" wrapText="1"/>
    </xf>
    <xf numFmtId="2" fontId="30" fillId="2" borderId="13" xfId="0" applyNumberFormat="1" applyFont="1" applyFill="1" applyBorder="1" applyAlignment="1">
      <alignment horizontal="center" vertical="center" wrapText="1"/>
    </xf>
    <xf numFmtId="2" fontId="23" fillId="0" borderId="12" xfId="0" applyNumberFormat="1" applyFont="1" applyFill="1" applyBorder="1" applyAlignment="1">
      <alignment horizontal="center"/>
    </xf>
    <xf numFmtId="0" fontId="31" fillId="0" borderId="12" xfId="0" applyFont="1" applyBorder="1">
      <alignment vertical="center"/>
    </xf>
    <xf numFmtId="2" fontId="23" fillId="0" borderId="10" xfId="0" applyNumberFormat="1" applyFont="1" applyFill="1" applyBorder="1" applyAlignment="1">
      <alignment horizontal="center"/>
    </xf>
    <xf numFmtId="0" fontId="31" fillId="0" borderId="10" xfId="0" applyFont="1" applyBorder="1">
      <alignment vertical="center"/>
    </xf>
    <xf numFmtId="0" fontId="31" fillId="0" borderId="10" xfId="0" applyFont="1" applyBorder="1" applyAlignment="1">
      <alignment vertical="center" wrapText="1"/>
    </xf>
    <xf numFmtId="49" fontId="23" fillId="0" borderId="14" xfId="0" applyNumberFormat="1" applyFont="1" applyBorder="1" applyAlignment="1">
      <alignment horizontal="center" vertical="center"/>
    </xf>
    <xf numFmtId="2" fontId="23" fillId="0" borderId="14" xfId="0" applyNumberFormat="1" applyFont="1" applyFill="1" applyBorder="1" applyAlignment="1">
      <alignment horizontal="center"/>
    </xf>
    <xf numFmtId="0" fontId="31" fillId="0" borderId="14" xfId="0" applyFont="1" applyBorder="1">
      <alignment vertical="center"/>
    </xf>
    <xf numFmtId="0" fontId="32" fillId="2" borderId="13" xfId="0" applyFont="1" applyFill="1" applyBorder="1" applyAlignment="1">
      <alignment horizontal="center"/>
    </xf>
    <xf numFmtId="0" fontId="33" fillId="2" borderId="13" xfId="0" applyFont="1" applyFill="1" applyBorder="1" applyAlignment="1">
      <alignment horizontal="center"/>
    </xf>
    <xf numFmtId="2" fontId="33" fillId="2" borderId="13" xfId="0" applyNumberFormat="1" applyFont="1" applyFill="1" applyBorder="1" applyAlignment="1">
      <alignment horizontal="center"/>
    </xf>
    <xf numFmtId="2" fontId="28" fillId="2" borderId="13" xfId="0" applyNumberFormat="1" applyFont="1" applyFill="1" applyBorder="1" applyAlignment="1"/>
    <xf numFmtId="0" fontId="34" fillId="0" borderId="21" xfId="0" applyFont="1" applyBorder="1" applyAlignment="1"/>
    <xf numFmtId="0" fontId="34" fillId="0" borderId="12" xfId="0" applyFont="1" applyBorder="1" applyAlignment="1"/>
    <xf numFmtId="2" fontId="34" fillId="0" borderId="21" xfId="0" applyNumberFormat="1" applyFont="1" applyBorder="1" applyAlignment="1"/>
    <xf numFmtId="0" fontId="16" fillId="0" borderId="21" xfId="0" applyFont="1" applyBorder="1">
      <alignment vertical="center"/>
    </xf>
    <xf numFmtId="0" fontId="34" fillId="0" borderId="0" xfId="0" applyFont="1" applyBorder="1" applyAlignment="1"/>
    <xf numFmtId="49" fontId="35" fillId="2" borderId="0" xfId="0" applyNumberFormat="1" applyFont="1" applyFill="1" applyBorder="1" applyAlignment="1">
      <alignment horizontal="center" vertical="center"/>
    </xf>
    <xf numFmtId="2" fontId="34" fillId="0" borderId="0" xfId="0" applyNumberFormat="1" applyFont="1" applyBorder="1" applyAlignment="1"/>
    <xf numFmtId="49" fontId="23" fillId="0" borderId="19" xfId="0" applyNumberFormat="1" applyFont="1" applyBorder="1" applyAlignment="1">
      <alignment horizontal="center" vertical="center"/>
    </xf>
    <xf numFmtId="2" fontId="23" fillId="0" borderId="18" xfId="0" applyNumberFormat="1" applyFont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2" fontId="23" fillId="0" borderId="17" xfId="0" applyNumberFormat="1" applyFont="1" applyBorder="1" applyAlignment="1">
      <alignment horizontal="center" vertical="center"/>
    </xf>
    <xf numFmtId="49" fontId="23" fillId="0" borderId="22" xfId="0" applyNumberFormat="1" applyFont="1" applyBorder="1" applyAlignment="1">
      <alignment horizontal="center" vertical="center"/>
    </xf>
    <xf numFmtId="2" fontId="23" fillId="0" borderId="23" xfId="0" applyNumberFormat="1" applyFont="1" applyBorder="1" applyAlignment="1">
      <alignment horizontal="center" vertical="center"/>
    </xf>
    <xf numFmtId="0" fontId="23" fillId="0" borderId="0" xfId="0" applyFont="1" applyBorder="1" applyAlignment="1"/>
    <xf numFmtId="0" fontId="16" fillId="0" borderId="10" xfId="0" applyFont="1" applyBorder="1">
      <alignment vertical="center"/>
    </xf>
    <xf numFmtId="2" fontId="17" fillId="0" borderId="10" xfId="0" applyNumberFormat="1" applyFont="1" applyBorder="1" applyAlignment="1"/>
    <xf numFmtId="2" fontId="23" fillId="0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3" fillId="0" borderId="10" xfId="0" applyFont="1" applyFill="1" applyBorder="1" applyAlignment="1">
      <alignment horizontal="center" vertical="center"/>
    </xf>
    <xf numFmtId="167" fontId="23" fillId="0" borderId="10" xfId="0" applyNumberFormat="1" applyFont="1" applyBorder="1" applyAlignment="1">
      <alignment horizontal="center"/>
    </xf>
    <xf numFmtId="49" fontId="38" fillId="0" borderId="1" xfId="0" applyNumberFormat="1" applyFont="1" applyBorder="1" applyAlignment="1">
      <alignment horizontal="center" vertical="center"/>
    </xf>
    <xf numFmtId="1" fontId="23" fillId="0" borderId="12" xfId="0" applyNumberFormat="1" applyFont="1" applyBorder="1" applyAlignment="1">
      <alignment horizontal="center" vertical="center"/>
    </xf>
    <xf numFmtId="49" fontId="14" fillId="2" borderId="28" xfId="0" applyNumberFormat="1" applyFont="1" applyFill="1" applyBorder="1" applyAlignment="1">
      <alignment horizontal="center" vertical="center"/>
    </xf>
    <xf numFmtId="2" fontId="13" fillId="2" borderId="13" xfId="0" applyNumberFormat="1" applyFont="1" applyFill="1" applyBorder="1" applyAlignment="1"/>
    <xf numFmtId="49" fontId="37" fillId="2" borderId="28" xfId="0" applyNumberFormat="1" applyFont="1" applyFill="1" applyBorder="1" applyAlignment="1">
      <alignment horizontal="center" vertical="center"/>
    </xf>
    <xf numFmtId="2" fontId="37" fillId="2" borderId="28" xfId="0" applyNumberFormat="1" applyFont="1" applyFill="1" applyBorder="1" applyAlignment="1">
      <alignment horizontal="center" vertical="center"/>
    </xf>
    <xf numFmtId="2" fontId="20" fillId="2" borderId="13" xfId="0" applyNumberFormat="1" applyFont="1" applyFill="1" applyBorder="1" applyAlignment="1"/>
    <xf numFmtId="0" fontId="40" fillId="2" borderId="13" xfId="0" applyFont="1" applyFill="1" applyBorder="1">
      <alignment vertical="center"/>
    </xf>
    <xf numFmtId="0" fontId="18" fillId="2" borderId="27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2" fontId="18" fillId="2" borderId="28" xfId="0" applyNumberFormat="1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49" fontId="17" fillId="0" borderId="5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 vertical="center"/>
    </xf>
    <xf numFmtId="0" fontId="19" fillId="2" borderId="4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/>
    </xf>
    <xf numFmtId="0" fontId="16" fillId="0" borderId="0" xfId="0" applyFont="1">
      <alignment vertical="center"/>
    </xf>
    <xf numFmtId="2" fontId="17" fillId="0" borderId="0" xfId="0" applyNumberFormat="1" applyFont="1" applyAlignment="1"/>
    <xf numFmtId="49" fontId="41" fillId="0" borderId="28" xfId="0" applyNumberFormat="1" applyFont="1" applyBorder="1" applyAlignment="1">
      <alignment horizontal="center" vertical="center"/>
    </xf>
    <xf numFmtId="49" fontId="26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49" fontId="26" fillId="0" borderId="1" xfId="0" applyNumberFormat="1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17" fillId="0" borderId="2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2" fontId="42" fillId="0" borderId="6" xfId="0" applyNumberFormat="1" applyFont="1" applyBorder="1" applyAlignment="1">
      <alignment horizontal="center"/>
    </xf>
    <xf numFmtId="49" fontId="26" fillId="0" borderId="28" xfId="0" applyNumberFormat="1" applyFont="1" applyBorder="1" applyAlignment="1">
      <alignment horizontal="center" vertical="center"/>
    </xf>
    <xf numFmtId="2" fontId="26" fillId="0" borderId="2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9" fontId="15" fillId="0" borderId="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9" fillId="2" borderId="13" xfId="0" applyFont="1" applyFill="1" applyBorder="1" applyAlignment="1">
      <alignment horizontal="center"/>
    </xf>
    <xf numFmtId="0" fontId="39" fillId="2" borderId="26" xfId="0" applyFont="1" applyFill="1" applyBorder="1" applyAlignment="1">
      <alignment horizontal="center"/>
    </xf>
    <xf numFmtId="0" fontId="39" fillId="2" borderId="27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8" fillId="2" borderId="13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N21" sqref="N21"/>
    </sheetView>
  </sheetViews>
  <sheetFormatPr defaultColWidth="10" defaultRowHeight="15"/>
  <cols>
    <col min="1" max="1" width="2.7109375" customWidth="1"/>
    <col min="2" max="2" width="15.85546875" customWidth="1"/>
    <col min="3" max="3" width="10.140625" bestFit="1" customWidth="1"/>
    <col min="4" max="4" width="9.7109375" customWidth="1"/>
    <col min="5" max="5" width="12.28515625" bestFit="1" customWidth="1"/>
    <col min="6" max="6" width="8.85546875" customWidth="1"/>
    <col min="7" max="7" width="12.28515625" customWidth="1"/>
    <col min="8" max="8" width="13.28515625" customWidth="1"/>
    <col min="9" max="9" width="10.5703125" bestFit="1" customWidth="1"/>
    <col min="10" max="10" width="9.5703125" customWidth="1"/>
    <col min="11" max="11" width="6" bestFit="1" customWidth="1"/>
    <col min="12" max="12" width="10.5703125" bestFit="1" customWidth="1"/>
    <col min="13" max="13" width="10.28515625" bestFit="1" customWidth="1"/>
    <col min="14" max="14" width="12" bestFit="1" customWidth="1"/>
    <col min="15" max="16" width="9.5703125" bestFit="1" customWidth="1"/>
  </cols>
  <sheetData>
    <row r="1" spans="1:12">
      <c r="A1" s="1" t="s">
        <v>0</v>
      </c>
    </row>
    <row r="2" spans="1:12">
      <c r="A2" s="1"/>
    </row>
    <row r="3" spans="1:12">
      <c r="A3" s="1" t="s">
        <v>1</v>
      </c>
    </row>
    <row r="4" spans="1:12">
      <c r="A4" s="1" t="s">
        <v>2</v>
      </c>
    </row>
    <row r="5" spans="1:12">
      <c r="A5" s="1" t="s">
        <v>3</v>
      </c>
    </row>
    <row r="6" spans="1:12">
      <c r="A6" s="1"/>
    </row>
    <row r="7" spans="1:12">
      <c r="A7" s="1"/>
    </row>
    <row r="8" spans="1:12">
      <c r="A8" s="182" t="s">
        <v>72</v>
      </c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</row>
    <row r="9" spans="1:12">
      <c r="A9" s="1"/>
    </row>
    <row r="10" spans="1:12">
      <c r="A10" s="1"/>
    </row>
    <row r="11" spans="1:12">
      <c r="A11" s="1" t="s">
        <v>4</v>
      </c>
    </row>
    <row r="13" spans="1:12">
      <c r="A13" s="183" t="s">
        <v>5</v>
      </c>
      <c r="B13" s="183"/>
      <c r="C13" s="183"/>
      <c r="D13" s="183"/>
      <c r="E13" s="183"/>
      <c r="F13" s="2"/>
      <c r="G13" s="2"/>
    </row>
    <row r="16" spans="1:12" ht="45" customHeight="1">
      <c r="A16" s="3" t="s">
        <v>6</v>
      </c>
      <c r="B16" s="3" t="s">
        <v>7</v>
      </c>
      <c r="C16" s="4" t="s">
        <v>76</v>
      </c>
      <c r="D16" s="4" t="s">
        <v>77</v>
      </c>
      <c r="E16" s="4" t="s">
        <v>79</v>
      </c>
      <c r="F16" s="4" t="s">
        <v>99</v>
      </c>
      <c r="G16" s="4" t="s">
        <v>121</v>
      </c>
      <c r="H16" s="4" t="s">
        <v>127</v>
      </c>
      <c r="I16" s="4" t="s">
        <v>8</v>
      </c>
      <c r="J16" s="4" t="s">
        <v>9</v>
      </c>
      <c r="K16" s="5" t="s">
        <v>10</v>
      </c>
      <c r="L16" s="4" t="s">
        <v>11</v>
      </c>
    </row>
    <row r="17" spans="1:16">
      <c r="A17" s="6">
        <v>1</v>
      </c>
      <c r="B17" s="7" t="s">
        <v>12</v>
      </c>
      <c r="C17" s="8"/>
      <c r="D17" s="8">
        <f>'9Mtr Tie Beam'!C21</f>
        <v>0</v>
      </c>
      <c r="E17" s="9"/>
      <c r="F17" s="9">
        <f>'G.I. PIPE RACK'!C38+'G.I. PIPE RACK'!M35+'G.I. PIPE RACK'!C17+'G.I. PIPE RACK'!M17</f>
        <v>13624.7528</v>
      </c>
      <c r="G17" s="9">
        <f>'G I 9 Mtr Crane Gantry'!C26</f>
        <v>60946.787824000006</v>
      </c>
      <c r="H17" s="9"/>
      <c r="I17" s="9">
        <f t="shared" ref="I17:I22" si="0">SUM(C17:H17)</f>
        <v>74571.540624000001</v>
      </c>
      <c r="J17" s="9">
        <f t="shared" ref="J17:J22" si="1">I17/1000</f>
        <v>74.571540624000008</v>
      </c>
      <c r="K17" s="7">
        <v>5700</v>
      </c>
      <c r="L17" s="9">
        <f t="shared" ref="L17:L22" si="2">+K17*J17</f>
        <v>425057.78155680007</v>
      </c>
    </row>
    <row r="18" spans="1:16">
      <c r="A18" s="6">
        <v>2</v>
      </c>
      <c r="B18" s="7" t="s">
        <v>13</v>
      </c>
      <c r="C18" s="8">
        <f>'9Mtr Purlin Gi Shed'!C16</f>
        <v>5475.6424800000004</v>
      </c>
      <c r="D18" s="8">
        <f>'9Mtr Tie Beam'!C22</f>
        <v>7791.5659967999991</v>
      </c>
      <c r="E18" s="9">
        <f>'D. I. DALA &amp; SETOR DOOR'!C21+'D. I. DALA &amp; SETOR DOOR'!C38</f>
        <v>573.16356000000007</v>
      </c>
      <c r="F18" s="9">
        <f>'G.I. PIPE RACK'!C39+'G.I. PIPE RACK'!M36+'G.I. PIPE RACK'!C18+'G.I. PIPE RACK'!M18</f>
        <v>13624.7528</v>
      </c>
      <c r="G18" s="9"/>
      <c r="H18" s="9"/>
      <c r="I18" s="9">
        <f t="shared" si="0"/>
        <v>27465.124836800002</v>
      </c>
      <c r="J18" s="9">
        <f t="shared" ref="J18:J19" si="3">I18/1000</f>
        <v>27.465124836800001</v>
      </c>
      <c r="K18" s="7">
        <v>1400</v>
      </c>
      <c r="L18" s="9">
        <f t="shared" ref="L18:L19" si="4">+K18*J18</f>
        <v>38451.174771520004</v>
      </c>
    </row>
    <row r="19" spans="1:16">
      <c r="A19" s="6">
        <v>3</v>
      </c>
      <c r="B19" s="7" t="s">
        <v>14</v>
      </c>
      <c r="C19" s="8"/>
      <c r="D19" s="8">
        <f>'9Mtr Tie Beam'!C23</f>
        <v>7791.5659967999991</v>
      </c>
      <c r="E19" s="9"/>
      <c r="F19" s="9">
        <f>'G.I. PIPE RACK'!C40+'G.I. PIPE RACK'!M37+'G.I. PIPE RACK'!C19+'G.I. PIPE RACK'!M19</f>
        <v>0</v>
      </c>
      <c r="G19" s="9"/>
      <c r="H19" s="9"/>
      <c r="I19" s="9">
        <f t="shared" si="0"/>
        <v>7791.5659967999991</v>
      </c>
      <c r="J19" s="9">
        <f t="shared" si="3"/>
        <v>7.7915659967999993</v>
      </c>
      <c r="K19" s="7">
        <v>3800</v>
      </c>
      <c r="L19" s="9">
        <f t="shared" si="4"/>
        <v>29607.950787839996</v>
      </c>
    </row>
    <row r="20" spans="1:16" ht="30">
      <c r="A20" s="6">
        <v>4</v>
      </c>
      <c r="B20" s="10" t="s">
        <v>74</v>
      </c>
      <c r="C20" s="8">
        <f>'9Mtr Purlin Gi Shed'!C15</f>
        <v>5475.6424800000004</v>
      </c>
      <c r="D20" s="8"/>
      <c r="E20" s="9">
        <f>'D. I. DALA &amp; SETOR DOOR'!C20+'D. I. DALA &amp; SETOR DOOR'!C37</f>
        <v>573.16356000000007</v>
      </c>
      <c r="F20" s="9"/>
      <c r="G20" s="9"/>
      <c r="H20" s="9"/>
      <c r="I20" s="9">
        <f t="shared" si="0"/>
        <v>6048.8060400000004</v>
      </c>
      <c r="J20" s="9">
        <f t="shared" si="1"/>
        <v>6.0488060400000006</v>
      </c>
      <c r="K20" s="7">
        <f>K17*2</f>
        <v>11400</v>
      </c>
      <c r="L20" s="9">
        <f t="shared" si="2"/>
        <v>68956.388856000005</v>
      </c>
      <c r="P20" s="11"/>
    </row>
    <row r="21" spans="1:16" ht="30">
      <c r="A21" s="6">
        <v>5</v>
      </c>
      <c r="B21" s="12" t="s">
        <v>75</v>
      </c>
      <c r="C21" s="8">
        <f>'9Mtr Purlin Gi Shed'!C16</f>
        <v>5475.6424800000004</v>
      </c>
      <c r="D21" s="8"/>
      <c r="E21" s="9">
        <f>'D. I. DALA &amp; SETOR DOOR'!C21+'D. I. DALA &amp; SETOR DOOR'!C38</f>
        <v>573.16356000000007</v>
      </c>
      <c r="F21" s="9"/>
      <c r="G21" s="9"/>
      <c r="H21" s="9"/>
      <c r="I21" s="9">
        <f t="shared" si="0"/>
        <v>6048.8060400000004</v>
      </c>
      <c r="J21" s="9">
        <f t="shared" ref="J21" si="5">I21/1000</f>
        <v>6.0488060400000006</v>
      </c>
      <c r="K21" s="7">
        <f>K18*2</f>
        <v>2800</v>
      </c>
      <c r="L21" s="9">
        <f t="shared" ref="L21" si="6">+K21*J21</f>
        <v>16936.656912000002</v>
      </c>
      <c r="P21" s="11"/>
    </row>
    <row r="22" spans="1:16" ht="30">
      <c r="A22" s="6">
        <v>6</v>
      </c>
      <c r="B22" s="13" t="s">
        <v>127</v>
      </c>
      <c r="C22" s="8"/>
      <c r="D22" s="8"/>
      <c r="E22" s="9"/>
      <c r="F22" s="9"/>
      <c r="G22" s="9"/>
      <c r="H22" s="9">
        <f>'LOADING &amp; UN LOADING'!D17</f>
        <v>317680</v>
      </c>
      <c r="I22" s="9">
        <f t="shared" si="0"/>
        <v>317680</v>
      </c>
      <c r="J22" s="9">
        <f t="shared" si="1"/>
        <v>317.68</v>
      </c>
      <c r="K22" s="7">
        <v>150</v>
      </c>
      <c r="L22" s="9">
        <f t="shared" si="2"/>
        <v>47652</v>
      </c>
      <c r="N22" s="11"/>
    </row>
    <row r="23" spans="1:16">
      <c r="A23" s="6"/>
      <c r="B23" s="187"/>
      <c r="C23" s="188"/>
      <c r="D23" s="188"/>
      <c r="E23" s="188"/>
      <c r="F23" s="188"/>
      <c r="G23" s="188"/>
      <c r="H23" s="188"/>
      <c r="I23" s="189"/>
      <c r="J23" s="14" t="s">
        <v>15</v>
      </c>
      <c r="K23" s="14"/>
      <c r="L23" s="15">
        <f>SUM(L17:L22)</f>
        <v>626661.9528841601</v>
      </c>
      <c r="N23" s="11"/>
      <c r="O23" s="11"/>
    </row>
    <row r="24" spans="1:16" ht="18.75">
      <c r="A24" s="6"/>
      <c r="B24" s="184" t="s">
        <v>16</v>
      </c>
      <c r="C24" s="185"/>
      <c r="D24" s="185"/>
      <c r="E24" s="185"/>
      <c r="F24" s="185"/>
      <c r="G24" s="185"/>
      <c r="H24" s="185"/>
      <c r="I24" s="186"/>
      <c r="J24" s="190">
        <v>0.09</v>
      </c>
      <c r="K24" s="191"/>
      <c r="L24" s="15">
        <f>L23*9%</f>
        <v>56399.575759574407</v>
      </c>
    </row>
    <row r="25" spans="1:16" ht="18.75">
      <c r="A25" s="6"/>
      <c r="B25" s="184" t="s">
        <v>17</v>
      </c>
      <c r="C25" s="185"/>
      <c r="D25" s="185"/>
      <c r="E25" s="185"/>
      <c r="F25" s="185"/>
      <c r="G25" s="185"/>
      <c r="H25" s="185"/>
      <c r="I25" s="186"/>
      <c r="J25" s="190">
        <v>0.09</v>
      </c>
      <c r="K25" s="191"/>
      <c r="L25" s="15">
        <f>L23*9%</f>
        <v>56399.575759574407</v>
      </c>
    </row>
    <row r="26" spans="1:16" ht="18.75">
      <c r="A26" s="6"/>
      <c r="B26" s="184" t="s">
        <v>18</v>
      </c>
      <c r="C26" s="185"/>
      <c r="D26" s="185"/>
      <c r="E26" s="185"/>
      <c r="F26" s="185"/>
      <c r="G26" s="185"/>
      <c r="H26" s="185"/>
      <c r="I26" s="185"/>
      <c r="J26" s="185"/>
      <c r="K26" s="186"/>
      <c r="L26" s="15">
        <f>L25+L24+L23</f>
        <v>739461.10440330894</v>
      </c>
      <c r="N26" s="16"/>
    </row>
    <row r="28" spans="1:16">
      <c r="B28" t="s">
        <v>19</v>
      </c>
    </row>
    <row r="29" spans="1:16" ht="15.75">
      <c r="A29" s="17"/>
      <c r="B29" s="18" t="s">
        <v>20</v>
      </c>
      <c r="N29" s="11"/>
    </row>
    <row r="30" spans="1:16" ht="15.75">
      <c r="A30" s="17"/>
      <c r="B30" s="18"/>
      <c r="L30" s="11"/>
    </row>
    <row r="31" spans="1:16" ht="15.75">
      <c r="A31" s="17"/>
      <c r="B31" s="18"/>
    </row>
    <row r="32" spans="1:16">
      <c r="A32" s="17"/>
    </row>
    <row r="33" spans="1:3">
      <c r="B33" s="19" t="s">
        <v>21</v>
      </c>
    </row>
    <row r="34" spans="1:3">
      <c r="A34" s="17"/>
      <c r="B34" s="183" t="s">
        <v>22</v>
      </c>
      <c r="C34" s="183"/>
    </row>
    <row r="35" spans="1:3">
      <c r="B35" t="s">
        <v>23</v>
      </c>
    </row>
  </sheetData>
  <mergeCells count="9">
    <mergeCell ref="A8:L8"/>
    <mergeCell ref="A13:E13"/>
    <mergeCell ref="B26:K26"/>
    <mergeCell ref="B34:C34"/>
    <mergeCell ref="B23:I23"/>
    <mergeCell ref="B24:I24"/>
    <mergeCell ref="J24:K24"/>
    <mergeCell ref="B25:I25"/>
    <mergeCell ref="J25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22"/>
  <sheetViews>
    <sheetView view="pageBreakPreview" zoomScale="60" zoomScaleNormal="115" workbookViewId="0">
      <selection sqref="A1:J22"/>
    </sheetView>
  </sheetViews>
  <sheetFormatPr defaultColWidth="10" defaultRowHeight="15.75"/>
  <cols>
    <col min="1" max="1" width="6" style="29" bestFit="1" customWidth="1"/>
    <col min="2" max="2" width="22.140625" style="29" bestFit="1" customWidth="1"/>
    <col min="3" max="3" width="13.140625" style="29" bestFit="1" customWidth="1"/>
    <col min="4" max="5" width="4.7109375" style="29" bestFit="1" customWidth="1"/>
    <col min="6" max="6" width="6.5703125" style="29" bestFit="1" customWidth="1"/>
    <col min="7" max="7" width="6" style="29" bestFit="1" customWidth="1"/>
    <col min="8" max="8" width="7" style="29" bestFit="1" customWidth="1"/>
    <col min="9" max="9" width="11.5703125" style="29" bestFit="1" customWidth="1"/>
    <col min="10" max="10" width="13.85546875" style="30" bestFit="1" customWidth="1"/>
    <col min="18" max="18" width="10.28515625" bestFit="1" customWidth="1"/>
  </cols>
  <sheetData>
    <row r="1" spans="1:11" ht="21">
      <c r="A1" s="192" t="s">
        <v>24</v>
      </c>
      <c r="B1" s="192"/>
      <c r="C1" s="192"/>
      <c r="D1" s="192"/>
      <c r="E1" s="192"/>
      <c r="F1" s="192"/>
      <c r="G1" s="192"/>
      <c r="H1" s="192"/>
      <c r="I1" s="192"/>
      <c r="J1" s="192"/>
    </row>
    <row r="2" spans="1:11" s="34" customFormat="1" ht="17.25">
      <c r="A2" s="89" t="s">
        <v>25</v>
      </c>
      <c r="B2" s="89" t="s">
        <v>7</v>
      </c>
      <c r="C2" s="89" t="s">
        <v>26</v>
      </c>
      <c r="D2" s="89" t="s">
        <v>27</v>
      </c>
      <c r="E2" s="89" t="s">
        <v>27</v>
      </c>
      <c r="F2" s="89" t="s">
        <v>28</v>
      </c>
      <c r="G2" s="89" t="s">
        <v>29</v>
      </c>
      <c r="H2" s="89" t="s">
        <v>30</v>
      </c>
      <c r="I2" s="89" t="s">
        <v>31</v>
      </c>
      <c r="J2" s="90" t="s">
        <v>32</v>
      </c>
    </row>
    <row r="3" spans="1:11" ht="15">
      <c r="A3" s="56">
        <v>1</v>
      </c>
      <c r="B3" s="56" t="s">
        <v>33</v>
      </c>
      <c r="C3" s="56" t="s">
        <v>34</v>
      </c>
      <c r="D3" s="54">
        <v>1</v>
      </c>
      <c r="E3" s="54">
        <v>2</v>
      </c>
      <c r="F3" s="54">
        <v>8.9719999999999995</v>
      </c>
      <c r="G3" s="54" t="s">
        <v>35</v>
      </c>
      <c r="H3" s="54" t="s">
        <v>35</v>
      </c>
      <c r="I3" s="54">
        <v>4.5</v>
      </c>
      <c r="J3" s="58">
        <f>I3*F3*E3*D3</f>
        <v>80.74799999999999</v>
      </c>
    </row>
    <row r="4" spans="1:11" ht="15">
      <c r="A4" s="56">
        <v>2</v>
      </c>
      <c r="B4" s="56" t="s">
        <v>33</v>
      </c>
      <c r="C4" s="56" t="s">
        <v>34</v>
      </c>
      <c r="D4" s="54">
        <v>1</v>
      </c>
      <c r="E4" s="54">
        <v>1</v>
      </c>
      <c r="F4" s="54">
        <v>8.327</v>
      </c>
      <c r="G4" s="54" t="s">
        <v>35</v>
      </c>
      <c r="H4" s="54" t="s">
        <v>35</v>
      </c>
      <c r="I4" s="54">
        <v>4.5</v>
      </c>
      <c r="J4" s="58">
        <f>I4*F4*E4*D4</f>
        <v>37.471499999999999</v>
      </c>
    </row>
    <row r="5" spans="1:11" ht="15">
      <c r="A5" s="56">
        <v>3</v>
      </c>
      <c r="B5" s="56" t="s">
        <v>36</v>
      </c>
      <c r="C5" s="56" t="s">
        <v>37</v>
      </c>
      <c r="D5" s="57">
        <v>3</v>
      </c>
      <c r="E5" s="57">
        <v>22</v>
      </c>
      <c r="F5" s="58">
        <v>0.49</v>
      </c>
      <c r="G5" s="58" t="s">
        <v>35</v>
      </c>
      <c r="H5" s="58" t="s">
        <v>35</v>
      </c>
      <c r="I5" s="58">
        <v>0.88</v>
      </c>
      <c r="J5" s="58">
        <f>D5*E5*F5*I5</f>
        <v>28.459199999999996</v>
      </c>
    </row>
    <row r="6" spans="1:11" ht="15">
      <c r="A6" s="56">
        <v>4</v>
      </c>
      <c r="B6" s="56" t="s">
        <v>38</v>
      </c>
      <c r="C6" s="56" t="s">
        <v>39</v>
      </c>
      <c r="D6" s="57">
        <v>1</v>
      </c>
      <c r="E6" s="57">
        <v>2</v>
      </c>
      <c r="F6" s="58">
        <v>0.33</v>
      </c>
      <c r="G6" s="58">
        <v>6.5000000000000002E-2</v>
      </c>
      <c r="H6" s="91">
        <v>8.0000000000000002E-3</v>
      </c>
      <c r="I6" s="53">
        <v>7850</v>
      </c>
      <c r="J6" s="58">
        <f>I6*H6*G6*F6*E6*D6</f>
        <v>2.6941200000000007</v>
      </c>
    </row>
    <row r="7" spans="1:11" ht="15">
      <c r="A7" s="56">
        <v>5</v>
      </c>
      <c r="B7" s="56" t="s">
        <v>40</v>
      </c>
      <c r="C7" s="56" t="s">
        <v>39</v>
      </c>
      <c r="D7" s="54">
        <v>2</v>
      </c>
      <c r="E7" s="57">
        <v>2</v>
      </c>
      <c r="F7" s="58">
        <v>7.0000000000000007E-2</v>
      </c>
      <c r="G7" s="58">
        <v>0.04</v>
      </c>
      <c r="H7" s="91">
        <v>8.0000000000000002E-3</v>
      </c>
      <c r="I7" s="53">
        <v>7850</v>
      </c>
      <c r="J7" s="58">
        <f>I7*H7*G7*F7*E7*D7</f>
        <v>0.7033600000000001</v>
      </c>
    </row>
    <row r="8" spans="1:11" s="34" customFormat="1" ht="17.25">
      <c r="A8" s="92"/>
      <c r="B8" s="92"/>
      <c r="C8" s="92"/>
      <c r="D8" s="92"/>
      <c r="E8" s="92"/>
      <c r="F8" s="92"/>
      <c r="G8" s="92"/>
      <c r="H8" s="92"/>
      <c r="I8" s="89" t="s">
        <v>41</v>
      </c>
      <c r="J8" s="90">
        <f>SUM(J3:J7)</f>
        <v>150.07617999999999</v>
      </c>
    </row>
    <row r="9" spans="1:11" ht="15">
      <c r="A9" s="54">
        <v>6</v>
      </c>
      <c r="B9" s="56" t="s">
        <v>42</v>
      </c>
      <c r="C9" s="56" t="s">
        <v>34</v>
      </c>
      <c r="D9" s="54">
        <v>1</v>
      </c>
      <c r="E9" s="54">
        <v>3</v>
      </c>
      <c r="F9" s="54">
        <v>0.15</v>
      </c>
      <c r="G9" s="54" t="s">
        <v>35</v>
      </c>
      <c r="H9" s="54" t="s">
        <v>35</v>
      </c>
      <c r="I9" s="54">
        <v>4.5</v>
      </c>
      <c r="J9" s="58">
        <f>I9*F9*E9*D9</f>
        <v>2.0249999999999999</v>
      </c>
    </row>
    <row r="10" spans="1:11" s="34" customFormat="1" ht="17.25">
      <c r="A10" s="92"/>
      <c r="B10" s="92"/>
      <c r="C10" s="93"/>
      <c r="D10" s="93"/>
      <c r="E10" s="93"/>
      <c r="F10" s="94"/>
      <c r="G10" s="94"/>
      <c r="H10" s="94"/>
      <c r="I10" s="95" t="s">
        <v>43</v>
      </c>
      <c r="J10" s="96">
        <f>J8+J9</f>
        <v>152.10118</v>
      </c>
    </row>
    <row r="11" spans="1:11" s="34" customFormat="1" ht="17.25">
      <c r="A11" s="92"/>
      <c r="B11" s="92"/>
      <c r="C11" s="92"/>
      <c r="D11" s="92"/>
      <c r="E11" s="92"/>
      <c r="F11" s="92"/>
      <c r="G11" s="92"/>
      <c r="H11" s="89" t="s">
        <v>41</v>
      </c>
      <c r="I11" s="95" t="s">
        <v>73</v>
      </c>
      <c r="J11" s="96">
        <f>J10*36</f>
        <v>5475.6424800000004</v>
      </c>
    </row>
    <row r="12" spans="1:11" ht="15">
      <c r="A12" s="97"/>
      <c r="B12" s="97"/>
      <c r="C12" s="97"/>
      <c r="D12" s="97"/>
      <c r="E12" s="97"/>
      <c r="F12" s="97"/>
      <c r="G12" s="97"/>
      <c r="H12" s="97"/>
      <c r="I12" s="97"/>
      <c r="J12" s="98"/>
    </row>
    <row r="13" spans="1:11" ht="15">
      <c r="A13" s="97"/>
      <c r="B13" s="39"/>
      <c r="C13" s="39"/>
      <c r="D13" s="97"/>
      <c r="E13" s="97"/>
      <c r="F13" s="97"/>
      <c r="G13" s="97"/>
      <c r="H13" s="97"/>
      <c r="I13" s="97"/>
      <c r="J13" s="99"/>
    </row>
    <row r="14" spans="1:11" ht="17.25">
      <c r="A14" s="97"/>
      <c r="B14" s="92" t="s">
        <v>44</v>
      </c>
      <c r="C14" s="92" t="s">
        <v>45</v>
      </c>
      <c r="D14" s="97"/>
      <c r="E14" s="97"/>
      <c r="F14" s="97"/>
      <c r="G14" s="97"/>
      <c r="H14" s="97"/>
      <c r="I14" s="97"/>
      <c r="J14" s="98"/>
    </row>
    <row r="15" spans="1:11" ht="15">
      <c r="A15" s="97"/>
      <c r="B15" s="56" t="s">
        <v>46</v>
      </c>
      <c r="C15" s="58">
        <f>J11</f>
        <v>5475.6424800000004</v>
      </c>
      <c r="D15" s="97"/>
      <c r="E15" s="97"/>
      <c r="F15" s="97"/>
      <c r="G15" s="97"/>
      <c r="H15" s="97"/>
      <c r="I15" s="97"/>
      <c r="J15" s="98"/>
      <c r="K15" s="20"/>
    </row>
    <row r="16" spans="1:11" ht="15">
      <c r="A16" s="97"/>
      <c r="B16" s="56" t="s">
        <v>47</v>
      </c>
      <c r="C16" s="58">
        <f>J11</f>
        <v>5475.6424800000004</v>
      </c>
      <c r="D16" s="97"/>
      <c r="E16" s="97"/>
      <c r="F16" s="97"/>
      <c r="G16" s="97"/>
      <c r="H16" s="97"/>
      <c r="I16" s="100"/>
      <c r="J16" s="98"/>
    </row>
    <row r="17" spans="1:18" ht="15">
      <c r="A17" s="97"/>
      <c r="B17" s="56" t="s">
        <v>14</v>
      </c>
      <c r="C17" s="58">
        <f>J11</f>
        <v>5475.6424800000004</v>
      </c>
      <c r="D17" s="97"/>
      <c r="E17" s="97"/>
      <c r="F17" s="97"/>
      <c r="G17" s="97"/>
      <c r="H17" s="97"/>
      <c r="I17" s="100"/>
      <c r="J17" s="98"/>
      <c r="R17">
        <v>200</v>
      </c>
    </row>
    <row r="18" spans="1:18">
      <c r="A18" s="101"/>
      <c r="B18" s="101"/>
      <c r="C18" s="101"/>
      <c r="D18" s="101"/>
      <c r="E18" s="101"/>
      <c r="F18" s="101"/>
      <c r="G18" s="101"/>
      <c r="H18" s="101"/>
      <c r="I18" s="100"/>
      <c r="J18" s="102"/>
      <c r="R18">
        <v>150</v>
      </c>
    </row>
    <row r="19" spans="1:18">
      <c r="A19" s="101"/>
      <c r="B19" s="101"/>
      <c r="C19" s="101"/>
      <c r="D19" s="101"/>
      <c r="E19" s="101"/>
      <c r="F19" s="101"/>
      <c r="G19" s="101"/>
      <c r="H19" s="101"/>
      <c r="I19" s="101"/>
      <c r="J19" s="102"/>
      <c r="R19">
        <v>130</v>
      </c>
    </row>
    <row r="20" spans="1:18">
      <c r="A20" s="101"/>
      <c r="B20" s="101"/>
      <c r="C20" s="101"/>
      <c r="D20" s="101"/>
      <c r="E20" s="101"/>
      <c r="F20" s="101"/>
      <c r="G20" s="101"/>
      <c r="H20" s="101"/>
      <c r="I20" s="101"/>
      <c r="J20" s="102"/>
      <c r="R20">
        <v>36</v>
      </c>
    </row>
    <row r="21" spans="1:18">
      <c r="A21" s="101"/>
      <c r="B21" s="101"/>
      <c r="C21" s="101"/>
      <c r="D21" s="101"/>
      <c r="E21" s="101"/>
      <c r="F21" s="101"/>
      <c r="G21" s="101"/>
      <c r="H21" s="101"/>
      <c r="I21" s="101"/>
      <c r="J21" s="102"/>
      <c r="R21">
        <f>SUM(R17:R20)</f>
        <v>516</v>
      </c>
    </row>
    <row r="22" spans="1:18">
      <c r="A22" s="101"/>
      <c r="B22" s="101"/>
      <c r="C22" s="101"/>
      <c r="D22" s="101"/>
      <c r="E22" s="101"/>
      <c r="F22" s="101"/>
      <c r="G22" s="101"/>
      <c r="H22" s="101"/>
      <c r="I22" s="101"/>
      <c r="J22" s="102"/>
    </row>
  </sheetData>
  <mergeCells count="1">
    <mergeCell ref="A1:J1"/>
  </mergeCells>
  <printOptions horizontalCentered="1"/>
  <pageMargins left="0" right="0" top="0.25" bottom="0.25" header="0.3" footer="0.3"/>
  <pageSetup paperSize="9" scale="9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3"/>
  <sheetViews>
    <sheetView tabSelected="1" view="pageBreakPreview" zoomScale="130" zoomScaleNormal="100" zoomScaleSheetLayoutView="130" workbookViewId="0">
      <selection activeCell="L13" sqref="L13"/>
    </sheetView>
  </sheetViews>
  <sheetFormatPr defaultColWidth="10" defaultRowHeight="15"/>
  <cols>
    <col min="1" max="1" width="5.85546875" style="27" bestFit="1" customWidth="1"/>
    <col min="2" max="2" width="29" style="27" bestFit="1" customWidth="1"/>
    <col min="3" max="3" width="14.28515625" style="27" bestFit="1" customWidth="1"/>
    <col min="4" max="4" width="4.42578125" style="27" bestFit="1" customWidth="1"/>
    <col min="5" max="5" width="3.85546875" style="27" bestFit="1" customWidth="1"/>
    <col min="6" max="6" width="8" style="27" bestFit="1" customWidth="1"/>
    <col min="7" max="7" width="7.140625" style="27" bestFit="1" customWidth="1"/>
    <col min="8" max="8" width="6.7109375" style="27" bestFit="1" customWidth="1"/>
    <col min="9" max="9" width="9.42578125" style="27" bestFit="1" customWidth="1"/>
    <col min="10" max="10" width="12" style="28" bestFit="1" customWidth="1"/>
  </cols>
  <sheetData>
    <row r="1" spans="1:10" s="88" customFormat="1" ht="22.5" thickTop="1" thickBot="1">
      <c r="A1" s="193" t="s">
        <v>48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s="83" customFormat="1" ht="53.25" thickTop="1" thickBot="1">
      <c r="A2" s="84" t="s">
        <v>49</v>
      </c>
      <c r="B2" s="84" t="s">
        <v>50</v>
      </c>
      <c r="C2" s="84" t="s">
        <v>51</v>
      </c>
      <c r="D2" s="84" t="s">
        <v>27</v>
      </c>
      <c r="E2" s="84" t="s">
        <v>52</v>
      </c>
      <c r="F2" s="84" t="s">
        <v>53</v>
      </c>
      <c r="G2" s="84" t="s">
        <v>54</v>
      </c>
      <c r="H2" s="84" t="s">
        <v>30</v>
      </c>
      <c r="I2" s="84" t="s">
        <v>55</v>
      </c>
      <c r="J2" s="85" t="s">
        <v>56</v>
      </c>
    </row>
    <row r="3" spans="1:10" ht="15.75" thickTop="1">
      <c r="A3" s="53">
        <v>1</v>
      </c>
      <c r="B3" s="53" t="s">
        <v>57</v>
      </c>
      <c r="C3" s="53" t="s">
        <v>58</v>
      </c>
      <c r="D3" s="53">
        <v>1</v>
      </c>
      <c r="E3" s="53">
        <v>1</v>
      </c>
      <c r="F3" s="53">
        <v>8.68</v>
      </c>
      <c r="G3" s="53" t="s">
        <v>59</v>
      </c>
      <c r="H3" s="53" t="s">
        <v>59</v>
      </c>
      <c r="I3" s="53">
        <v>15</v>
      </c>
      <c r="J3" s="55">
        <f>+I3*F3*E3*D3</f>
        <v>130.19999999999999</v>
      </c>
    </row>
    <row r="4" spans="1:10">
      <c r="A4" s="53">
        <v>2</v>
      </c>
      <c r="B4" s="53" t="s">
        <v>60</v>
      </c>
      <c r="C4" s="53" t="s">
        <v>61</v>
      </c>
      <c r="D4" s="53">
        <v>1</v>
      </c>
      <c r="E4" s="53">
        <v>2</v>
      </c>
      <c r="F4" s="53">
        <v>8.68</v>
      </c>
      <c r="G4" s="53" t="s">
        <v>59</v>
      </c>
      <c r="H4" s="53" t="s">
        <v>59</v>
      </c>
      <c r="I4" s="53">
        <v>5.8</v>
      </c>
      <c r="J4" s="55">
        <f>+I4*F4*E4*D4</f>
        <v>100.68799999999999</v>
      </c>
    </row>
    <row r="5" spans="1:10">
      <c r="A5" s="53">
        <v>3</v>
      </c>
      <c r="B5" s="53" t="s">
        <v>62</v>
      </c>
      <c r="C5" s="53" t="s">
        <v>63</v>
      </c>
      <c r="D5" s="53">
        <v>2</v>
      </c>
      <c r="E5" s="53">
        <v>2</v>
      </c>
      <c r="F5" s="53">
        <v>0.3</v>
      </c>
      <c r="G5" s="53" t="s">
        <v>59</v>
      </c>
      <c r="H5" s="53" t="s">
        <v>59</v>
      </c>
      <c r="I5" s="53">
        <v>24.2</v>
      </c>
      <c r="J5" s="55">
        <f>+I5*F5*E5*D5</f>
        <v>29.04</v>
      </c>
    </row>
    <row r="6" spans="1:10">
      <c r="A6" s="53">
        <v>4</v>
      </c>
      <c r="B6" s="53" t="s">
        <v>36</v>
      </c>
      <c r="C6" s="53" t="s">
        <v>34</v>
      </c>
      <c r="D6" s="53">
        <v>2</v>
      </c>
      <c r="E6" s="53">
        <v>16</v>
      </c>
      <c r="F6" s="53">
        <v>0.6</v>
      </c>
      <c r="G6" s="53" t="s">
        <v>64</v>
      </c>
      <c r="H6" s="53" t="s">
        <v>65</v>
      </c>
      <c r="I6" s="53">
        <v>4.5</v>
      </c>
      <c r="J6" s="55">
        <f>+I6*F6*E6*D6</f>
        <v>86.399999999999991</v>
      </c>
    </row>
    <row r="7" spans="1:10">
      <c r="A7" s="53">
        <v>5</v>
      </c>
      <c r="B7" s="53" t="s">
        <v>66</v>
      </c>
      <c r="C7" s="53" t="s">
        <v>67</v>
      </c>
      <c r="D7" s="53">
        <v>1</v>
      </c>
      <c r="E7" s="53">
        <v>2</v>
      </c>
      <c r="F7" s="53">
        <v>0.129</v>
      </c>
      <c r="G7" s="53">
        <v>9.4E-2</v>
      </c>
      <c r="H7" s="53">
        <v>8.0000000000000002E-3</v>
      </c>
      <c r="I7" s="53">
        <v>7850</v>
      </c>
      <c r="J7" s="55">
        <f>+I7*H7*G7*F7*E7*D7</f>
        <v>1.5230256</v>
      </c>
    </row>
    <row r="8" spans="1:10">
      <c r="A8" s="53">
        <v>6</v>
      </c>
      <c r="B8" s="53" t="s">
        <v>66</v>
      </c>
      <c r="C8" s="53" t="s">
        <v>67</v>
      </c>
      <c r="D8" s="53">
        <v>1</v>
      </c>
      <c r="E8" s="53">
        <v>10</v>
      </c>
      <c r="F8" s="53">
        <v>0.187</v>
      </c>
      <c r="G8" s="53">
        <v>0.107</v>
      </c>
      <c r="H8" s="53">
        <v>8.0000000000000002E-3</v>
      </c>
      <c r="I8" s="53">
        <v>7850</v>
      </c>
      <c r="J8" s="55">
        <f>+I8*H8*G8*F8*E8*D8</f>
        <v>12.565652</v>
      </c>
    </row>
    <row r="9" spans="1:10">
      <c r="A9" s="53">
        <v>7</v>
      </c>
      <c r="B9" s="53" t="s">
        <v>66</v>
      </c>
      <c r="C9" s="53" t="s">
        <v>67</v>
      </c>
      <c r="D9" s="53">
        <v>1</v>
      </c>
      <c r="E9" s="53">
        <v>12</v>
      </c>
      <c r="F9" s="53">
        <v>0.125</v>
      </c>
      <c r="G9" s="53">
        <v>0.16800000000000001</v>
      </c>
      <c r="H9" s="53">
        <v>8.0000000000000002E-3</v>
      </c>
      <c r="I9" s="53">
        <v>7850</v>
      </c>
      <c r="J9" s="55">
        <f>+I9*H9*G9*F9*E9*D9</f>
        <v>15.825600000000001</v>
      </c>
    </row>
    <row r="10" spans="1:10">
      <c r="A10" s="53">
        <v>8</v>
      </c>
      <c r="B10" s="53" t="s">
        <v>68</v>
      </c>
      <c r="C10" s="53" t="s">
        <v>34</v>
      </c>
      <c r="D10" s="53">
        <v>1</v>
      </c>
      <c r="E10" s="53">
        <v>9</v>
      </c>
      <c r="F10" s="53">
        <v>1.0449999999999999</v>
      </c>
      <c r="G10" s="53" t="s">
        <v>64</v>
      </c>
      <c r="H10" s="53" t="s">
        <v>65</v>
      </c>
      <c r="I10" s="53">
        <v>4.5</v>
      </c>
      <c r="J10" s="55">
        <f>+I10*F10*E10*D10</f>
        <v>42.322499999999998</v>
      </c>
    </row>
    <row r="11" spans="1:10" ht="15.75" thickBot="1">
      <c r="A11" s="53">
        <v>9</v>
      </c>
      <c r="B11" s="53" t="s">
        <v>42</v>
      </c>
      <c r="C11" s="53" t="s">
        <v>61</v>
      </c>
      <c r="D11" s="53">
        <v>1</v>
      </c>
      <c r="E11" s="53">
        <v>2</v>
      </c>
      <c r="F11" s="53">
        <v>0.15</v>
      </c>
      <c r="G11" s="53" t="s">
        <v>59</v>
      </c>
      <c r="H11" s="53" t="s">
        <v>59</v>
      </c>
      <c r="I11" s="53">
        <v>5.8</v>
      </c>
      <c r="J11" s="55">
        <f>+I11*F11*E11*D11</f>
        <v>1.74</v>
      </c>
    </row>
    <row r="12" spans="1:10" s="83" customFormat="1" ht="18.75" thickTop="1" thickBot="1">
      <c r="A12" s="79"/>
      <c r="B12" s="79"/>
      <c r="C12" s="79"/>
      <c r="D12" s="79"/>
      <c r="E12" s="79"/>
      <c r="F12" s="79"/>
      <c r="G12" s="79"/>
      <c r="H12" s="79"/>
      <c r="I12" s="80" t="s">
        <v>41</v>
      </c>
      <c r="J12" s="81">
        <f>SUM(J3:J11)</f>
        <v>420.30477759999997</v>
      </c>
    </row>
    <row r="13" spans="1:10" s="83" customFormat="1" ht="20.25" thickTop="1" thickBot="1">
      <c r="A13" s="194" t="s">
        <v>78</v>
      </c>
      <c r="B13" s="194"/>
      <c r="C13" s="194"/>
      <c r="D13" s="194"/>
      <c r="E13" s="194"/>
      <c r="F13" s="194"/>
      <c r="G13" s="194"/>
      <c r="H13" s="194"/>
      <c r="I13" s="194"/>
      <c r="J13" s="86">
        <f>J12*18</f>
        <v>7565.4859967999992</v>
      </c>
    </row>
    <row r="14" spans="1:10" ht="16.5" thickTop="1" thickBot="1">
      <c r="A14" s="53">
        <v>1</v>
      </c>
      <c r="B14" s="53" t="s">
        <v>69</v>
      </c>
      <c r="C14" s="53" t="s">
        <v>70</v>
      </c>
      <c r="D14" s="53">
        <v>4</v>
      </c>
      <c r="E14" s="53">
        <v>16</v>
      </c>
      <c r="F14" s="53">
        <v>0.5</v>
      </c>
      <c r="G14" s="53">
        <v>7.4999999999999997E-2</v>
      </c>
      <c r="H14" s="53">
        <v>1.2E-2</v>
      </c>
      <c r="I14" s="53">
        <v>7850</v>
      </c>
      <c r="J14" s="55">
        <f>+I14*H14*G14*F14*E14*D14</f>
        <v>226.08</v>
      </c>
    </row>
    <row r="15" spans="1:10" s="83" customFormat="1" ht="21" thickTop="1" thickBot="1">
      <c r="A15" s="79"/>
      <c r="B15" s="79"/>
      <c r="C15" s="79"/>
      <c r="D15" s="79"/>
      <c r="E15" s="79"/>
      <c r="F15" s="79"/>
      <c r="G15" s="79"/>
      <c r="H15" s="79"/>
      <c r="I15" s="80" t="s">
        <v>71</v>
      </c>
      <c r="J15" s="82">
        <f>SUM(J13:J14)</f>
        <v>7791.5659967999991</v>
      </c>
    </row>
    <row r="16" spans="1:10" ht="15.75" thickTop="1">
      <c r="A16" s="195"/>
      <c r="B16" s="195"/>
      <c r="C16" s="195"/>
      <c r="D16" s="195"/>
      <c r="E16" s="195"/>
      <c r="F16" s="195"/>
      <c r="G16" s="195"/>
    </row>
    <row r="17" spans="1:10">
      <c r="A17" s="195"/>
      <c r="B17" s="195"/>
      <c r="C17" s="195"/>
      <c r="D17" s="195"/>
      <c r="E17" s="195"/>
      <c r="F17" s="195"/>
      <c r="G17" s="195"/>
      <c r="H17" s="195"/>
    </row>
    <row r="19" spans="1:10" ht="15.75" thickBot="1"/>
    <row r="20" spans="1:10" s="36" customFormat="1" ht="20.25" thickTop="1" thickBot="1">
      <c r="B20" s="87" t="s">
        <v>44</v>
      </c>
      <c r="C20" s="87" t="s">
        <v>45</v>
      </c>
      <c r="J20" s="37"/>
    </row>
    <row r="21" spans="1:10" ht="15.75" thickTop="1">
      <c r="B21" s="56" t="s">
        <v>46</v>
      </c>
      <c r="C21" s="58">
        <v>0</v>
      </c>
    </row>
    <row r="22" spans="1:10">
      <c r="B22" s="56" t="s">
        <v>47</v>
      </c>
      <c r="C22" s="58">
        <f>J15</f>
        <v>7791.5659967999991</v>
      </c>
    </row>
    <row r="23" spans="1:10">
      <c r="B23" s="56" t="s">
        <v>14</v>
      </c>
      <c r="C23" s="58">
        <f>J15</f>
        <v>7791.5659967999991</v>
      </c>
    </row>
  </sheetData>
  <mergeCells count="4">
    <mergeCell ref="A1:J1"/>
    <mergeCell ref="A13:I13"/>
    <mergeCell ref="A16:G16"/>
    <mergeCell ref="A17:H17"/>
  </mergeCells>
  <printOptions horizontalCentered="1"/>
  <pageMargins left="0" right="0" top="0.25" bottom="0.25" header="0.3" footer="0.3"/>
  <pageSetup paperSize="9" scale="9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5:P49"/>
  <sheetViews>
    <sheetView view="pageBreakPreview" topLeftCell="A7" zoomScale="115" zoomScaleNormal="100" zoomScaleSheetLayoutView="115" workbookViewId="0">
      <selection activeCell="I29" sqref="I29"/>
    </sheetView>
  </sheetViews>
  <sheetFormatPr defaultColWidth="10" defaultRowHeight="15"/>
  <cols>
    <col min="1" max="1" width="5.85546875" style="39" bestFit="1" customWidth="1"/>
    <col min="2" max="2" width="21.140625" style="39" customWidth="1"/>
    <col min="3" max="3" width="14.28515625" style="39" bestFit="1" customWidth="1"/>
    <col min="4" max="5" width="13.28515625" style="39" customWidth="1"/>
    <col min="6" max="6" width="8" style="39" bestFit="1" customWidth="1"/>
    <col min="7" max="7" width="7.140625" style="39" bestFit="1" customWidth="1"/>
    <col min="8" max="8" width="6.7109375" style="39" bestFit="1" customWidth="1"/>
    <col min="9" max="9" width="9.42578125" style="39" bestFit="1" customWidth="1"/>
    <col min="10" max="10" width="12" style="40" bestFit="1" customWidth="1"/>
  </cols>
  <sheetData>
    <row r="5" spans="1:16" ht="15.75" thickBot="1"/>
    <row r="6" spans="1:16" s="36" customFormat="1" ht="18.75" thickTop="1" thickBot="1">
      <c r="A6" s="196" t="s">
        <v>80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6" s="35" customFormat="1" ht="53.25" thickTop="1" thickBot="1">
      <c r="A7" s="41" t="s">
        <v>49</v>
      </c>
      <c r="B7" s="41" t="s">
        <v>50</v>
      </c>
      <c r="C7" s="41" t="s">
        <v>51</v>
      </c>
      <c r="D7" s="41" t="s">
        <v>140</v>
      </c>
      <c r="E7" s="41" t="s">
        <v>141</v>
      </c>
      <c r="F7" s="41" t="s">
        <v>53</v>
      </c>
      <c r="G7" s="41" t="s">
        <v>54</v>
      </c>
      <c r="H7" s="41" t="s">
        <v>30</v>
      </c>
      <c r="I7" s="41" t="s">
        <v>55</v>
      </c>
      <c r="J7" s="42" t="s">
        <v>56</v>
      </c>
    </row>
    <row r="8" spans="1:16" ht="12.6" customHeight="1" thickTop="1">
      <c r="A8" s="62">
        <v>1</v>
      </c>
      <c r="B8" s="62" t="s">
        <v>81</v>
      </c>
      <c r="C8" s="62" t="s">
        <v>34</v>
      </c>
      <c r="D8" s="62">
        <v>2</v>
      </c>
      <c r="E8" s="62">
        <v>3</v>
      </c>
      <c r="F8" s="62">
        <v>1.36</v>
      </c>
      <c r="G8" s="63" t="s">
        <v>64</v>
      </c>
      <c r="H8" s="63" t="s">
        <v>65</v>
      </c>
      <c r="I8" s="62">
        <v>4.5</v>
      </c>
      <c r="J8" s="64">
        <f>+I8*F8*E8*D8</f>
        <v>36.72</v>
      </c>
    </row>
    <row r="9" spans="1:16" ht="12.6" customHeight="1">
      <c r="A9" s="65">
        <v>2</v>
      </c>
      <c r="B9" s="65" t="s">
        <v>81</v>
      </c>
      <c r="C9" s="65" t="s">
        <v>34</v>
      </c>
      <c r="D9" s="65">
        <v>1</v>
      </c>
      <c r="E9" s="65">
        <v>1</v>
      </c>
      <c r="F9" s="65">
        <v>1.85</v>
      </c>
      <c r="G9" s="66" t="s">
        <v>64</v>
      </c>
      <c r="H9" s="66" t="s">
        <v>65</v>
      </c>
      <c r="I9" s="65">
        <v>4.5</v>
      </c>
      <c r="J9" s="67">
        <f t="shared" ref="J9:J10" si="0">+I9*F9*E9*D9</f>
        <v>8.3250000000000011</v>
      </c>
      <c r="P9" s="34"/>
    </row>
    <row r="10" spans="1:16" ht="12.6" customHeight="1">
      <c r="A10" s="65">
        <v>3</v>
      </c>
      <c r="B10" s="65" t="s">
        <v>81</v>
      </c>
      <c r="C10" s="65" t="s">
        <v>34</v>
      </c>
      <c r="D10" s="65">
        <v>2</v>
      </c>
      <c r="E10" s="65">
        <v>2</v>
      </c>
      <c r="F10" s="65">
        <v>1.35</v>
      </c>
      <c r="G10" s="66" t="s">
        <v>64</v>
      </c>
      <c r="H10" s="66" t="s">
        <v>65</v>
      </c>
      <c r="I10" s="65">
        <v>4.5</v>
      </c>
      <c r="J10" s="67">
        <f t="shared" si="0"/>
        <v>24.3</v>
      </c>
    </row>
    <row r="11" spans="1:16" ht="12.6" customHeight="1">
      <c r="A11" s="65">
        <v>4</v>
      </c>
      <c r="B11" s="65" t="s">
        <v>81</v>
      </c>
      <c r="C11" s="65" t="s">
        <v>34</v>
      </c>
      <c r="D11" s="65">
        <v>2</v>
      </c>
      <c r="E11" s="65">
        <v>3</v>
      </c>
      <c r="F11" s="65">
        <v>7.0000000000000007E-2</v>
      </c>
      <c r="G11" s="66" t="s">
        <v>64</v>
      </c>
      <c r="H11" s="66" t="s">
        <v>65</v>
      </c>
      <c r="I11" s="65">
        <v>4.5</v>
      </c>
      <c r="J11" s="67">
        <f>+I11*F11*E11*D11</f>
        <v>1.8900000000000003</v>
      </c>
    </row>
    <row r="12" spans="1:16" ht="12.6" customHeight="1">
      <c r="A12" s="65">
        <v>5</v>
      </c>
      <c r="B12" s="65" t="s">
        <v>81</v>
      </c>
      <c r="C12" s="68" t="s">
        <v>82</v>
      </c>
      <c r="D12" s="66">
        <v>1</v>
      </c>
      <c r="E12" s="69">
        <v>2</v>
      </c>
      <c r="F12" s="70">
        <v>1.85</v>
      </c>
      <c r="G12" s="70" t="s">
        <v>35</v>
      </c>
      <c r="H12" s="70" t="s">
        <v>35</v>
      </c>
      <c r="I12" s="71">
        <v>3.5</v>
      </c>
      <c r="J12" s="70">
        <f>+D12*E12*F12*I12</f>
        <v>12.950000000000001</v>
      </c>
    </row>
    <row r="13" spans="1:16" ht="12.6" customHeight="1">
      <c r="A13" s="65">
        <v>6</v>
      </c>
      <c r="B13" s="65" t="s">
        <v>81</v>
      </c>
      <c r="C13" s="68" t="s">
        <v>82</v>
      </c>
      <c r="D13" s="66">
        <v>1</v>
      </c>
      <c r="E13" s="69">
        <v>2</v>
      </c>
      <c r="F13" s="70">
        <v>1.85</v>
      </c>
      <c r="G13" s="70" t="s">
        <v>35</v>
      </c>
      <c r="H13" s="70" t="s">
        <v>35</v>
      </c>
      <c r="I13" s="71">
        <v>3.5</v>
      </c>
      <c r="J13" s="70">
        <f t="shared" ref="J13:J14" si="1">+D13*E13*F13*I13</f>
        <v>12.950000000000001</v>
      </c>
    </row>
    <row r="14" spans="1:16" ht="12.6" customHeight="1">
      <c r="A14" s="65">
        <v>7</v>
      </c>
      <c r="B14" s="65" t="s">
        <v>81</v>
      </c>
      <c r="C14" s="68" t="s">
        <v>82</v>
      </c>
      <c r="D14" s="66">
        <v>2</v>
      </c>
      <c r="E14" s="69">
        <v>2</v>
      </c>
      <c r="F14" s="70">
        <v>0.1</v>
      </c>
      <c r="G14" s="70" t="s">
        <v>35</v>
      </c>
      <c r="H14" s="70" t="s">
        <v>35</v>
      </c>
      <c r="I14" s="71">
        <v>3.5</v>
      </c>
      <c r="J14" s="70">
        <f t="shared" si="1"/>
        <v>1.4000000000000001</v>
      </c>
    </row>
    <row r="15" spans="1:16" ht="12.6" customHeight="1" thickBot="1">
      <c r="A15" s="72">
        <v>8</v>
      </c>
      <c r="B15" s="72" t="s">
        <v>83</v>
      </c>
      <c r="C15" s="72" t="s">
        <v>67</v>
      </c>
      <c r="D15" s="72">
        <v>2</v>
      </c>
      <c r="E15" s="72">
        <v>4</v>
      </c>
      <c r="F15" s="72">
        <v>1.35</v>
      </c>
      <c r="G15" s="72">
        <v>9.4E-2</v>
      </c>
      <c r="H15" s="72">
        <v>8.0000000000000002E-3</v>
      </c>
      <c r="I15" s="72">
        <v>7850</v>
      </c>
      <c r="J15" s="73">
        <f>+I15*H15*G15*F15*E15*D15</f>
        <v>63.754560000000005</v>
      </c>
    </row>
    <row r="16" spans="1:16" s="35" customFormat="1" ht="18.75" thickTop="1" thickBot="1">
      <c r="A16" s="43"/>
      <c r="B16" s="43"/>
      <c r="C16" s="43"/>
      <c r="D16" s="43"/>
      <c r="E16" s="43"/>
      <c r="F16" s="43"/>
      <c r="G16" s="43"/>
      <c r="H16" s="43"/>
      <c r="I16" s="44" t="s">
        <v>41</v>
      </c>
      <c r="J16" s="45">
        <f>SUM(J8:J15)</f>
        <v>162.28956000000002</v>
      </c>
    </row>
    <row r="17" spans="1:15" ht="15.75" thickTop="1">
      <c r="A17" s="197"/>
      <c r="B17" s="197"/>
      <c r="C17" s="197"/>
      <c r="D17" s="197"/>
      <c r="E17" s="197"/>
      <c r="F17" s="197"/>
      <c r="G17" s="197"/>
      <c r="O17" s="31"/>
    </row>
    <row r="18" spans="1:15" ht="15.75" thickBot="1">
      <c r="O18" s="31"/>
    </row>
    <row r="19" spans="1:15" s="36" customFormat="1" ht="20.25" thickTop="1" thickBot="1">
      <c r="A19" s="46"/>
      <c r="B19" s="47" t="s">
        <v>44</v>
      </c>
      <c r="C19" s="47" t="s">
        <v>45</v>
      </c>
      <c r="D19" s="46"/>
      <c r="E19" s="46"/>
      <c r="F19" s="46"/>
      <c r="G19" s="46"/>
      <c r="H19" s="46"/>
      <c r="I19" s="46"/>
      <c r="J19" s="48"/>
    </row>
    <row r="20" spans="1:15" ht="12.6" customHeight="1" thickTop="1">
      <c r="B20" s="74" t="s">
        <v>46</v>
      </c>
      <c r="C20" s="75">
        <f>J16</f>
        <v>162.28956000000002</v>
      </c>
    </row>
    <row r="21" spans="1:15" ht="12.6" customHeight="1">
      <c r="B21" s="68" t="s">
        <v>47</v>
      </c>
      <c r="C21" s="70">
        <f>J16</f>
        <v>162.28956000000002</v>
      </c>
    </row>
    <row r="22" spans="1:15" ht="12.6" customHeight="1">
      <c r="B22" s="68" t="s">
        <v>14</v>
      </c>
      <c r="C22" s="70">
        <f>J16</f>
        <v>162.28956000000002</v>
      </c>
    </row>
    <row r="23" spans="1:15" ht="15.75" thickBot="1"/>
    <row r="24" spans="1:15" s="35" customFormat="1" ht="18.75" thickTop="1" thickBot="1">
      <c r="A24" s="196" t="s">
        <v>84</v>
      </c>
      <c r="B24" s="196"/>
      <c r="C24" s="196"/>
      <c r="D24" s="196"/>
      <c r="E24" s="196"/>
      <c r="F24" s="196"/>
      <c r="G24" s="196"/>
      <c r="H24" s="196"/>
      <c r="I24" s="196"/>
      <c r="J24" s="196"/>
    </row>
    <row r="25" spans="1:15" s="35" customFormat="1" ht="53.25" thickTop="1" thickBot="1">
      <c r="A25" s="41" t="s">
        <v>49</v>
      </c>
      <c r="B25" s="41" t="s">
        <v>50</v>
      </c>
      <c r="C25" s="41" t="s">
        <v>51</v>
      </c>
      <c r="D25" s="41" t="s">
        <v>27</v>
      </c>
      <c r="E25" s="41" t="s">
        <v>52</v>
      </c>
      <c r="F25" s="41" t="s">
        <v>53</v>
      </c>
      <c r="G25" s="41" t="s">
        <v>54</v>
      </c>
      <c r="H25" s="41" t="s">
        <v>30</v>
      </c>
      <c r="I25" s="41" t="s">
        <v>55</v>
      </c>
      <c r="J25" s="42" t="s">
        <v>56</v>
      </c>
    </row>
    <row r="26" spans="1:15" ht="12.6" customHeight="1" thickTop="1">
      <c r="A26" s="62">
        <v>1</v>
      </c>
      <c r="B26" s="62" t="s">
        <v>81</v>
      </c>
      <c r="C26" s="62" t="s">
        <v>34</v>
      </c>
      <c r="D26" s="62">
        <v>1</v>
      </c>
      <c r="E26" s="62">
        <v>3</v>
      </c>
      <c r="F26" s="62">
        <v>1.7</v>
      </c>
      <c r="G26" s="63" t="s">
        <v>64</v>
      </c>
      <c r="H26" s="63" t="s">
        <v>65</v>
      </c>
      <c r="I26" s="62">
        <v>4.5</v>
      </c>
      <c r="J26" s="64">
        <f>+I26*F26*E26*D26</f>
        <v>22.95</v>
      </c>
    </row>
    <row r="27" spans="1:15" ht="12.6" customHeight="1">
      <c r="A27" s="65">
        <v>2</v>
      </c>
      <c r="B27" s="65" t="s">
        <v>81</v>
      </c>
      <c r="C27" s="65" t="s">
        <v>34</v>
      </c>
      <c r="D27" s="65">
        <v>1</v>
      </c>
      <c r="E27" s="65">
        <v>3</v>
      </c>
      <c r="F27" s="65">
        <v>2.4</v>
      </c>
      <c r="G27" s="66" t="s">
        <v>64</v>
      </c>
      <c r="H27" s="66" t="s">
        <v>65</v>
      </c>
      <c r="I27" s="65">
        <v>4.5</v>
      </c>
      <c r="J27" s="67">
        <f t="shared" ref="J27:J28" si="2">+I27*F27*E27*D27</f>
        <v>32.4</v>
      </c>
    </row>
    <row r="28" spans="1:15" ht="12.6" customHeight="1">
      <c r="A28" s="65">
        <v>3</v>
      </c>
      <c r="B28" s="65" t="s">
        <v>81</v>
      </c>
      <c r="C28" s="65" t="s">
        <v>34</v>
      </c>
      <c r="D28" s="65">
        <v>1</v>
      </c>
      <c r="E28" s="65">
        <v>2</v>
      </c>
      <c r="F28" s="65">
        <v>1.7</v>
      </c>
      <c r="G28" s="66" t="s">
        <v>64</v>
      </c>
      <c r="H28" s="66" t="s">
        <v>65</v>
      </c>
      <c r="I28" s="65">
        <v>4.5</v>
      </c>
      <c r="J28" s="67">
        <f t="shared" si="2"/>
        <v>15.299999999999999</v>
      </c>
    </row>
    <row r="29" spans="1:15" ht="12.6" customHeight="1">
      <c r="A29" s="65">
        <v>4</v>
      </c>
      <c r="B29" s="65" t="s">
        <v>81</v>
      </c>
      <c r="C29" s="65" t="s">
        <v>34</v>
      </c>
      <c r="D29" s="65">
        <v>2</v>
      </c>
      <c r="E29" s="65">
        <v>4</v>
      </c>
      <c r="F29" s="65">
        <v>0.1</v>
      </c>
      <c r="G29" s="66" t="s">
        <v>64</v>
      </c>
      <c r="H29" s="66" t="s">
        <v>65</v>
      </c>
      <c r="I29" s="65">
        <v>4.5</v>
      </c>
      <c r="J29" s="67">
        <f>+I29*F29*E29*D29</f>
        <v>3.6</v>
      </c>
    </row>
    <row r="30" spans="1:15" ht="12.6" customHeight="1">
      <c r="A30" s="65">
        <v>5</v>
      </c>
      <c r="B30" s="65" t="s">
        <v>81</v>
      </c>
      <c r="C30" s="68" t="s">
        <v>87</v>
      </c>
      <c r="D30" s="66">
        <v>1</v>
      </c>
      <c r="E30" s="69">
        <v>2</v>
      </c>
      <c r="F30" s="70">
        <v>2.4</v>
      </c>
      <c r="G30" s="70" t="s">
        <v>35</v>
      </c>
      <c r="H30" s="70" t="s">
        <v>35</v>
      </c>
      <c r="I30" s="71">
        <v>8.9</v>
      </c>
      <c r="J30" s="70">
        <f>+D30*E30*F30*I30</f>
        <v>42.72</v>
      </c>
    </row>
    <row r="31" spans="1:15" ht="12.6" customHeight="1">
      <c r="A31" s="65">
        <v>6</v>
      </c>
      <c r="B31" s="65" t="s">
        <v>85</v>
      </c>
      <c r="C31" s="65" t="s">
        <v>70</v>
      </c>
      <c r="D31" s="65">
        <v>2</v>
      </c>
      <c r="E31" s="65">
        <v>3</v>
      </c>
      <c r="F31" s="65">
        <v>0.1</v>
      </c>
      <c r="G31" s="65">
        <v>0.1</v>
      </c>
      <c r="H31" s="65">
        <v>1.2E-2</v>
      </c>
      <c r="I31" s="65">
        <v>7850</v>
      </c>
      <c r="J31" s="67">
        <f>+I31*H31*G31*F31*E31*D31</f>
        <v>5.6520000000000001</v>
      </c>
    </row>
    <row r="32" spans="1:15" ht="12.6" customHeight="1" thickBot="1">
      <c r="A32" s="72">
        <v>7</v>
      </c>
      <c r="B32" s="72" t="s">
        <v>85</v>
      </c>
      <c r="C32" s="72" t="s">
        <v>86</v>
      </c>
      <c r="D32" s="72">
        <v>1</v>
      </c>
      <c r="E32" s="72">
        <v>3</v>
      </c>
      <c r="F32" s="72">
        <v>2.4</v>
      </c>
      <c r="G32" s="72">
        <v>1.7</v>
      </c>
      <c r="H32" s="72">
        <v>3.0000000000000001E-3</v>
      </c>
      <c r="I32" s="72">
        <v>7850</v>
      </c>
      <c r="J32" s="73">
        <f>+I32*H32*G32*F32*E32*D32</f>
        <v>288.25200000000001</v>
      </c>
    </row>
    <row r="33" spans="1:10" s="35" customFormat="1" ht="18.75" thickTop="1" thickBot="1">
      <c r="A33" s="43"/>
      <c r="B33" s="43"/>
      <c r="C33" s="43"/>
      <c r="D33" s="43"/>
      <c r="E33" s="43"/>
      <c r="F33" s="43"/>
      <c r="G33" s="43"/>
      <c r="H33" s="43"/>
      <c r="I33" s="44" t="s">
        <v>41</v>
      </c>
      <c r="J33" s="45">
        <f>SUM(J26:J32)</f>
        <v>410.87400000000002</v>
      </c>
    </row>
    <row r="34" spans="1:10" ht="15.75" thickTop="1">
      <c r="A34" s="197"/>
      <c r="B34" s="197"/>
      <c r="C34" s="197"/>
      <c r="D34" s="197"/>
      <c r="E34" s="197"/>
      <c r="F34" s="197"/>
      <c r="G34" s="197"/>
    </row>
    <row r="35" spans="1:10" ht="15.75" thickBot="1"/>
    <row r="36" spans="1:10" s="36" customFormat="1" ht="20.25" thickTop="1" thickBot="1">
      <c r="A36" s="46"/>
      <c r="B36" s="47" t="s">
        <v>44</v>
      </c>
      <c r="C36" s="47" t="s">
        <v>45</v>
      </c>
      <c r="D36" s="46"/>
      <c r="E36" s="46"/>
      <c r="F36" s="46"/>
      <c r="G36" s="46"/>
      <c r="H36" s="46"/>
      <c r="I36" s="46"/>
      <c r="J36" s="48"/>
    </row>
    <row r="37" spans="1:10" ht="12.6" customHeight="1" thickTop="1">
      <c r="B37" s="74" t="s">
        <v>46</v>
      </c>
      <c r="C37" s="75">
        <f>J33</f>
        <v>410.87400000000002</v>
      </c>
    </row>
    <row r="38" spans="1:10" ht="12.6" customHeight="1">
      <c r="B38" s="68" t="s">
        <v>47</v>
      </c>
      <c r="C38" s="70">
        <f>J33</f>
        <v>410.87400000000002</v>
      </c>
    </row>
    <row r="39" spans="1:10" ht="12.6" customHeight="1">
      <c r="B39" s="68" t="s">
        <v>14</v>
      </c>
      <c r="C39" s="70">
        <f>J33</f>
        <v>410.87400000000002</v>
      </c>
    </row>
    <row r="47" spans="1:10" s="32" customFormat="1">
      <c r="A47" s="49"/>
      <c r="B47" s="49"/>
      <c r="C47" s="49"/>
      <c r="D47" s="49"/>
      <c r="E47" s="49"/>
      <c r="F47" s="49"/>
      <c r="G47" s="49"/>
      <c r="H47" s="49"/>
      <c r="I47" s="49"/>
      <c r="J47" s="50"/>
    </row>
    <row r="48" spans="1:10" s="32" customFormat="1">
      <c r="A48" s="49"/>
      <c r="B48" s="49"/>
      <c r="C48" s="49"/>
      <c r="D48" s="49"/>
      <c r="E48" s="49"/>
      <c r="F48" s="49"/>
      <c r="G48" s="49"/>
      <c r="H48" s="49"/>
      <c r="I48" s="49"/>
      <c r="J48" s="50"/>
    </row>
    <row r="49" spans="1:10">
      <c r="A49" s="49"/>
      <c r="J49" s="50"/>
    </row>
  </sheetData>
  <mergeCells count="4">
    <mergeCell ref="A6:J6"/>
    <mergeCell ref="A17:G17"/>
    <mergeCell ref="A24:J24"/>
    <mergeCell ref="A34:G34"/>
  </mergeCells>
  <printOptions horizontalCentered="1"/>
  <pageMargins left="0" right="0" top="0.25" bottom="0.25" header="0.3" footer="0.3"/>
  <pageSetup paperSize="9" scale="9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41"/>
  <sheetViews>
    <sheetView view="pageBreakPreview" zoomScale="85" zoomScaleNormal="100" zoomScaleSheetLayoutView="85" workbookViewId="0">
      <selection activeCell="R37" sqref="R37"/>
    </sheetView>
  </sheetViews>
  <sheetFormatPr defaultColWidth="10" defaultRowHeight="15"/>
  <cols>
    <col min="1" max="1" width="5.85546875" style="39" bestFit="1" customWidth="1"/>
    <col min="2" max="2" width="13.85546875" style="39" bestFit="1" customWidth="1"/>
    <col min="3" max="3" width="14.28515625" style="39" bestFit="1" customWidth="1"/>
    <col min="4" max="9" width="10" style="39"/>
    <col min="10" max="10" width="10.7109375" style="39" bestFit="1" customWidth="1"/>
    <col min="11" max="11" width="5.85546875" bestFit="1" customWidth="1"/>
    <col min="12" max="12" width="13.85546875" bestFit="1" customWidth="1"/>
    <col min="13" max="13" width="14.42578125" bestFit="1" customWidth="1"/>
  </cols>
  <sheetData>
    <row r="1" spans="1:20" s="147" customFormat="1" ht="16.5" thickTop="1" thickBot="1">
      <c r="A1" s="201" t="s">
        <v>88</v>
      </c>
      <c r="B1" s="201"/>
      <c r="C1" s="201"/>
      <c r="D1" s="201"/>
      <c r="E1" s="201"/>
      <c r="F1" s="201"/>
      <c r="G1" s="201"/>
      <c r="H1" s="201"/>
      <c r="I1" s="201"/>
      <c r="J1" s="201"/>
      <c r="K1" s="202" t="s">
        <v>88</v>
      </c>
      <c r="L1" s="201"/>
      <c r="M1" s="201"/>
      <c r="N1" s="201"/>
      <c r="O1" s="201"/>
      <c r="P1" s="201"/>
      <c r="Q1" s="201"/>
      <c r="R1" s="201"/>
      <c r="S1" s="201"/>
      <c r="T1" s="203"/>
    </row>
    <row r="2" spans="1:20" s="35" customFormat="1" ht="53.25" thickTop="1" thickBot="1">
      <c r="A2" s="41" t="s">
        <v>49</v>
      </c>
      <c r="B2" s="41" t="s">
        <v>50</v>
      </c>
      <c r="C2" s="41" t="s">
        <v>51</v>
      </c>
      <c r="D2" s="41" t="s">
        <v>27</v>
      </c>
      <c r="E2" s="41" t="s">
        <v>52</v>
      </c>
      <c r="F2" s="41" t="s">
        <v>53</v>
      </c>
      <c r="G2" s="41" t="s">
        <v>54</v>
      </c>
      <c r="H2" s="41" t="s">
        <v>30</v>
      </c>
      <c r="I2" s="41" t="s">
        <v>55</v>
      </c>
      <c r="J2" s="42" t="s">
        <v>56</v>
      </c>
      <c r="K2" s="148" t="s">
        <v>49</v>
      </c>
      <c r="L2" s="149" t="s">
        <v>50</v>
      </c>
      <c r="M2" s="149" t="s">
        <v>51</v>
      </c>
      <c r="N2" s="149" t="s">
        <v>27</v>
      </c>
      <c r="O2" s="149" t="s">
        <v>52</v>
      </c>
      <c r="P2" s="149" t="s">
        <v>53</v>
      </c>
      <c r="Q2" s="149" t="s">
        <v>54</v>
      </c>
      <c r="R2" s="149" t="s">
        <v>30</v>
      </c>
      <c r="S2" s="149" t="s">
        <v>55</v>
      </c>
      <c r="T2" s="150" t="s">
        <v>56</v>
      </c>
    </row>
    <row r="3" spans="1:20" ht="15.75" thickTop="1">
      <c r="A3" s="51">
        <v>1</v>
      </c>
      <c r="B3" s="51" t="s">
        <v>81</v>
      </c>
      <c r="C3" s="60" t="s">
        <v>91</v>
      </c>
      <c r="D3" s="141">
        <v>1</v>
      </c>
      <c r="E3" s="141">
        <v>2</v>
      </c>
      <c r="F3" s="52">
        <v>4.5</v>
      </c>
      <c r="G3" s="61" t="s">
        <v>35</v>
      </c>
      <c r="H3" s="61" t="s">
        <v>35</v>
      </c>
      <c r="I3" s="52">
        <v>36</v>
      </c>
      <c r="J3" s="61">
        <f t="shared" ref="J3" si="0">+I3*F3*E3*D3</f>
        <v>324</v>
      </c>
      <c r="K3" s="151">
        <v>1</v>
      </c>
      <c r="L3" s="152" t="s">
        <v>81</v>
      </c>
      <c r="M3" s="153" t="s">
        <v>96</v>
      </c>
      <c r="N3" s="154">
        <v>1</v>
      </c>
      <c r="O3" s="154">
        <v>2</v>
      </c>
      <c r="P3" s="155">
        <v>4.5</v>
      </c>
      <c r="Q3" s="156" t="s">
        <v>35</v>
      </c>
      <c r="R3" s="156" t="s">
        <v>35</v>
      </c>
      <c r="S3" s="155">
        <v>28.9</v>
      </c>
      <c r="T3" s="156">
        <f t="shared" ref="T3:T4" si="1">+S3*P3*O3*N3</f>
        <v>260.09999999999997</v>
      </c>
    </row>
    <row r="4" spans="1:20">
      <c r="A4" s="53">
        <v>2</v>
      </c>
      <c r="B4" s="53" t="s">
        <v>81</v>
      </c>
      <c r="C4" s="56" t="s">
        <v>91</v>
      </c>
      <c r="D4" s="57">
        <v>1</v>
      </c>
      <c r="E4" s="57">
        <v>2</v>
      </c>
      <c r="F4" s="54">
        <v>2.5</v>
      </c>
      <c r="G4" s="58" t="s">
        <v>35</v>
      </c>
      <c r="H4" s="58" t="s">
        <v>35</v>
      </c>
      <c r="I4" s="54">
        <v>36</v>
      </c>
      <c r="J4" s="58">
        <f t="shared" ref="J4:J9" si="2">+I4*F4*E4*D4</f>
        <v>180</v>
      </c>
      <c r="K4" s="157">
        <v>2</v>
      </c>
      <c r="L4" s="158" t="s">
        <v>81</v>
      </c>
      <c r="M4" s="159" t="s">
        <v>96</v>
      </c>
      <c r="N4" s="160">
        <v>1</v>
      </c>
      <c r="O4" s="160">
        <v>2</v>
      </c>
      <c r="P4" s="161">
        <v>4.5</v>
      </c>
      <c r="Q4" s="162" t="s">
        <v>35</v>
      </c>
      <c r="R4" s="162" t="s">
        <v>35</v>
      </c>
      <c r="S4" s="161">
        <v>28.9</v>
      </c>
      <c r="T4" s="162">
        <f t="shared" si="1"/>
        <v>260.09999999999997</v>
      </c>
    </row>
    <row r="5" spans="1:20">
      <c r="A5" s="53">
        <v>3</v>
      </c>
      <c r="B5" s="53" t="s">
        <v>81</v>
      </c>
      <c r="C5" s="56" t="s">
        <v>93</v>
      </c>
      <c r="D5" s="57">
        <v>2</v>
      </c>
      <c r="E5" s="57">
        <v>6</v>
      </c>
      <c r="F5" s="54">
        <v>3.5</v>
      </c>
      <c r="G5" s="58" t="s">
        <v>35</v>
      </c>
      <c r="H5" s="58" t="s">
        <v>35</v>
      </c>
      <c r="I5" s="54">
        <v>15.8</v>
      </c>
      <c r="J5" s="58">
        <f t="shared" si="2"/>
        <v>663.6</v>
      </c>
      <c r="K5" s="157">
        <v>3</v>
      </c>
      <c r="L5" s="158" t="s">
        <v>81</v>
      </c>
      <c r="M5" s="159" t="s">
        <v>93</v>
      </c>
      <c r="N5" s="160">
        <v>2</v>
      </c>
      <c r="O5" s="160">
        <v>6</v>
      </c>
      <c r="P5" s="161">
        <v>3.5</v>
      </c>
      <c r="Q5" s="162" t="s">
        <v>35</v>
      </c>
      <c r="R5" s="162" t="s">
        <v>35</v>
      </c>
      <c r="S5" s="161">
        <v>15.8</v>
      </c>
      <c r="T5" s="162">
        <f t="shared" ref="T5:T6" si="3">+S5*P5*O5*N5</f>
        <v>663.6</v>
      </c>
    </row>
    <row r="6" spans="1:20">
      <c r="A6" s="53">
        <v>4</v>
      </c>
      <c r="B6" s="53" t="s">
        <v>81</v>
      </c>
      <c r="C6" s="56" t="s">
        <v>93</v>
      </c>
      <c r="D6" s="57">
        <v>2</v>
      </c>
      <c r="E6" s="57">
        <v>4</v>
      </c>
      <c r="F6" s="54">
        <v>2.11</v>
      </c>
      <c r="G6" s="58" t="s">
        <v>35</v>
      </c>
      <c r="H6" s="58" t="s">
        <v>35</v>
      </c>
      <c r="I6" s="54">
        <v>15.8</v>
      </c>
      <c r="J6" s="58">
        <f t="shared" si="2"/>
        <v>266.70400000000001</v>
      </c>
      <c r="K6" s="157">
        <v>4</v>
      </c>
      <c r="L6" s="158" t="s">
        <v>81</v>
      </c>
      <c r="M6" s="159" t="s">
        <v>93</v>
      </c>
      <c r="N6" s="160">
        <v>2</v>
      </c>
      <c r="O6" s="160">
        <v>4</v>
      </c>
      <c r="P6" s="161">
        <v>2.11</v>
      </c>
      <c r="Q6" s="162" t="s">
        <v>35</v>
      </c>
      <c r="R6" s="162" t="s">
        <v>35</v>
      </c>
      <c r="S6" s="161">
        <v>15.8</v>
      </c>
      <c r="T6" s="162">
        <f t="shared" si="3"/>
        <v>266.70400000000001</v>
      </c>
    </row>
    <row r="7" spans="1:20">
      <c r="A7" s="53">
        <v>5</v>
      </c>
      <c r="B7" s="53" t="s">
        <v>81</v>
      </c>
      <c r="C7" s="56" t="s">
        <v>87</v>
      </c>
      <c r="D7" s="57">
        <v>2</v>
      </c>
      <c r="E7" s="57">
        <v>4</v>
      </c>
      <c r="F7" s="54">
        <v>2.11</v>
      </c>
      <c r="G7" s="58" t="s">
        <v>35</v>
      </c>
      <c r="H7" s="58" t="s">
        <v>35</v>
      </c>
      <c r="I7" s="54">
        <v>8.9</v>
      </c>
      <c r="J7" s="58">
        <f t="shared" si="2"/>
        <v>150.232</v>
      </c>
      <c r="K7" s="157">
        <v>5</v>
      </c>
      <c r="L7" s="158" t="s">
        <v>81</v>
      </c>
      <c r="M7" s="159" t="s">
        <v>93</v>
      </c>
      <c r="N7" s="160">
        <v>2</v>
      </c>
      <c r="O7" s="160">
        <v>4</v>
      </c>
      <c r="P7" s="161">
        <v>1.8</v>
      </c>
      <c r="Q7" s="162" t="s">
        <v>35</v>
      </c>
      <c r="R7" s="162" t="s">
        <v>35</v>
      </c>
      <c r="S7" s="161">
        <v>15.8</v>
      </c>
      <c r="T7" s="162">
        <f t="shared" ref="T7:T8" si="4">+S7*P7*O7*N7</f>
        <v>227.52</v>
      </c>
    </row>
    <row r="8" spans="1:20">
      <c r="A8" s="53">
        <v>6</v>
      </c>
      <c r="B8" s="53" t="s">
        <v>81</v>
      </c>
      <c r="C8" s="56" t="s">
        <v>87</v>
      </c>
      <c r="D8" s="57">
        <v>2</v>
      </c>
      <c r="E8" s="57">
        <v>8</v>
      </c>
      <c r="F8" s="54">
        <v>2.6</v>
      </c>
      <c r="G8" s="58" t="s">
        <v>35</v>
      </c>
      <c r="H8" s="58" t="s">
        <v>35</v>
      </c>
      <c r="I8" s="54">
        <v>8.9</v>
      </c>
      <c r="J8" s="58">
        <f t="shared" si="2"/>
        <v>370.24</v>
      </c>
      <c r="K8" s="157">
        <v>6</v>
      </c>
      <c r="L8" s="158" t="s">
        <v>81</v>
      </c>
      <c r="M8" s="159" t="s">
        <v>87</v>
      </c>
      <c r="N8" s="160">
        <v>2</v>
      </c>
      <c r="O8" s="160">
        <v>4</v>
      </c>
      <c r="P8" s="161">
        <v>0.5</v>
      </c>
      <c r="Q8" s="162" t="s">
        <v>35</v>
      </c>
      <c r="R8" s="162" t="s">
        <v>35</v>
      </c>
      <c r="S8" s="161">
        <v>8.9</v>
      </c>
      <c r="T8" s="162">
        <f t="shared" si="4"/>
        <v>35.6</v>
      </c>
    </row>
    <row r="9" spans="1:20">
      <c r="A9" s="53">
        <v>7</v>
      </c>
      <c r="B9" s="53" t="s">
        <v>81</v>
      </c>
      <c r="C9" s="56" t="s">
        <v>87</v>
      </c>
      <c r="D9" s="57">
        <v>2</v>
      </c>
      <c r="E9" s="57">
        <v>4</v>
      </c>
      <c r="F9" s="54">
        <v>0.5</v>
      </c>
      <c r="G9" s="58" t="s">
        <v>35</v>
      </c>
      <c r="H9" s="58" t="s">
        <v>35</v>
      </c>
      <c r="I9" s="54">
        <v>8.9</v>
      </c>
      <c r="J9" s="58">
        <f t="shared" si="2"/>
        <v>35.6</v>
      </c>
      <c r="K9" s="157">
        <v>7</v>
      </c>
      <c r="L9" s="158" t="s">
        <v>81</v>
      </c>
      <c r="M9" s="158" t="s">
        <v>34</v>
      </c>
      <c r="N9" s="158">
        <v>2</v>
      </c>
      <c r="O9" s="160">
        <v>4</v>
      </c>
      <c r="P9" s="158">
        <v>2.11</v>
      </c>
      <c r="Q9" s="162" t="s">
        <v>35</v>
      </c>
      <c r="R9" s="162" t="s">
        <v>35</v>
      </c>
      <c r="S9" s="158">
        <v>4.5</v>
      </c>
      <c r="T9" s="163">
        <f t="shared" ref="T9" si="5">S9*P9*O9*N9</f>
        <v>75.959999999999994</v>
      </c>
    </row>
    <row r="10" spans="1:20">
      <c r="A10" s="53">
        <v>8</v>
      </c>
      <c r="B10" s="53" t="s">
        <v>81</v>
      </c>
      <c r="C10" s="53" t="s">
        <v>34</v>
      </c>
      <c r="D10" s="53">
        <v>2</v>
      </c>
      <c r="E10" s="57">
        <v>8</v>
      </c>
      <c r="F10" s="53">
        <v>0.1</v>
      </c>
      <c r="G10" s="58" t="s">
        <v>35</v>
      </c>
      <c r="H10" s="58" t="s">
        <v>35</v>
      </c>
      <c r="I10" s="53">
        <v>4.5</v>
      </c>
      <c r="J10" s="139">
        <f t="shared" ref="J10" si="6">I10*F10*E10*D10</f>
        <v>7.2</v>
      </c>
      <c r="K10" s="157">
        <v>8</v>
      </c>
      <c r="L10" s="158" t="s">
        <v>81</v>
      </c>
      <c r="M10" s="158" t="s">
        <v>34</v>
      </c>
      <c r="N10" s="158">
        <v>2</v>
      </c>
      <c r="O10" s="160">
        <v>8</v>
      </c>
      <c r="P10" s="158">
        <v>0.1</v>
      </c>
      <c r="Q10" s="162" t="s">
        <v>35</v>
      </c>
      <c r="R10" s="162" t="s">
        <v>35</v>
      </c>
      <c r="S10" s="158">
        <v>4.5</v>
      </c>
      <c r="T10" s="163">
        <f t="shared" ref="T10:T11" si="7">S10*P10*O10*N10</f>
        <v>7.2</v>
      </c>
    </row>
    <row r="11" spans="1:20">
      <c r="A11" s="53">
        <v>9</v>
      </c>
      <c r="B11" s="53" t="s">
        <v>94</v>
      </c>
      <c r="C11" s="53" t="s">
        <v>95</v>
      </c>
      <c r="D11" s="53">
        <v>2</v>
      </c>
      <c r="E11" s="57">
        <v>6</v>
      </c>
      <c r="F11" s="53">
        <v>0.5</v>
      </c>
      <c r="G11" s="58" t="s">
        <v>35</v>
      </c>
      <c r="H11" s="58" t="s">
        <v>35</v>
      </c>
      <c r="I11" s="53">
        <v>19.399999999999999</v>
      </c>
      <c r="J11" s="139">
        <f t="shared" ref="J11" si="8">I11*F11*E11*D11</f>
        <v>116.39999999999999</v>
      </c>
      <c r="K11" s="157">
        <v>9</v>
      </c>
      <c r="L11" s="158" t="s">
        <v>94</v>
      </c>
      <c r="M11" s="158" t="s">
        <v>95</v>
      </c>
      <c r="N11" s="158">
        <v>2</v>
      </c>
      <c r="O11" s="160">
        <v>6</v>
      </c>
      <c r="P11" s="158">
        <v>0.2</v>
      </c>
      <c r="Q11" s="162" t="s">
        <v>35</v>
      </c>
      <c r="R11" s="162" t="s">
        <v>35</v>
      </c>
      <c r="S11" s="158">
        <v>19.399999999999999</v>
      </c>
      <c r="T11" s="163">
        <f t="shared" si="7"/>
        <v>46.56</v>
      </c>
    </row>
    <row r="12" spans="1:20">
      <c r="A12" s="53">
        <v>10</v>
      </c>
      <c r="B12" s="53" t="s">
        <v>90</v>
      </c>
      <c r="C12" s="56" t="s">
        <v>89</v>
      </c>
      <c r="D12" s="57">
        <v>2</v>
      </c>
      <c r="E12" s="57">
        <v>8</v>
      </c>
      <c r="F12" s="54">
        <v>0.13</v>
      </c>
      <c r="G12" s="58">
        <v>0.1</v>
      </c>
      <c r="H12" s="91">
        <v>0.01</v>
      </c>
      <c r="I12" s="53">
        <v>7850</v>
      </c>
      <c r="J12" s="58">
        <f t="shared" ref="J12:J13" si="9">+I12*H12*G12*F12*E12*D12</f>
        <v>16.328000000000003</v>
      </c>
      <c r="K12" s="157">
        <v>10</v>
      </c>
      <c r="L12" s="158" t="s">
        <v>90</v>
      </c>
      <c r="M12" s="159" t="s">
        <v>89</v>
      </c>
      <c r="N12" s="160">
        <v>2</v>
      </c>
      <c r="O12" s="160">
        <v>8</v>
      </c>
      <c r="P12" s="161">
        <v>0.13</v>
      </c>
      <c r="Q12" s="162">
        <v>0.1</v>
      </c>
      <c r="R12" s="164">
        <v>0.01</v>
      </c>
      <c r="S12" s="158">
        <v>7850</v>
      </c>
      <c r="T12" s="162">
        <f t="shared" ref="T12:T13" si="10">+S12*R12*Q12*P12*O12*N12</f>
        <v>16.328000000000003</v>
      </c>
    </row>
    <row r="13" spans="1:20">
      <c r="A13" s="53">
        <v>11</v>
      </c>
      <c r="B13" s="53" t="s">
        <v>90</v>
      </c>
      <c r="C13" s="56" t="s">
        <v>70</v>
      </c>
      <c r="D13" s="57">
        <v>2</v>
      </c>
      <c r="E13" s="57">
        <v>4</v>
      </c>
      <c r="F13" s="54">
        <v>0.15</v>
      </c>
      <c r="G13" s="58">
        <v>0.13</v>
      </c>
      <c r="H13" s="91">
        <v>1.2E-2</v>
      </c>
      <c r="I13" s="53">
        <v>7850</v>
      </c>
      <c r="J13" s="58">
        <f t="shared" si="9"/>
        <v>14.6952</v>
      </c>
      <c r="K13" s="157">
        <v>11</v>
      </c>
      <c r="L13" s="158" t="s">
        <v>90</v>
      </c>
      <c r="M13" s="159" t="s">
        <v>70</v>
      </c>
      <c r="N13" s="160">
        <v>2</v>
      </c>
      <c r="O13" s="160">
        <v>4</v>
      </c>
      <c r="P13" s="161">
        <v>0.15</v>
      </c>
      <c r="Q13" s="162">
        <v>0.13</v>
      </c>
      <c r="R13" s="164">
        <v>1.2E-2</v>
      </c>
      <c r="S13" s="158">
        <v>7850</v>
      </c>
      <c r="T13" s="162">
        <f t="shared" si="10"/>
        <v>14.6952</v>
      </c>
    </row>
    <row r="14" spans="1:20" s="34" customFormat="1" ht="17.25">
      <c r="A14" s="76"/>
      <c r="B14" s="76"/>
      <c r="C14" s="76"/>
      <c r="D14" s="76"/>
      <c r="E14" s="76"/>
      <c r="F14" s="76"/>
      <c r="G14" s="76"/>
      <c r="H14" s="76"/>
      <c r="I14" s="77" t="s">
        <v>41</v>
      </c>
      <c r="J14" s="78">
        <f>SUM(J3:J13)</f>
        <v>2144.9991999999997</v>
      </c>
      <c r="K14" s="165"/>
      <c r="L14" s="166"/>
      <c r="M14" s="166"/>
      <c r="N14" s="166"/>
      <c r="O14" s="166"/>
      <c r="P14" s="166"/>
      <c r="Q14" s="166"/>
      <c r="R14" s="166"/>
      <c r="S14" s="167" t="s">
        <v>41</v>
      </c>
      <c r="T14" s="168">
        <f>SUM(T3:T13)</f>
        <v>1874.3671999999997</v>
      </c>
    </row>
    <row r="15" spans="1:20" ht="15.75" thickBot="1">
      <c r="A15" s="197"/>
      <c r="B15" s="197"/>
      <c r="C15" s="197"/>
      <c r="D15" s="197"/>
      <c r="E15" s="197"/>
      <c r="F15" s="197"/>
      <c r="G15" s="197"/>
      <c r="J15" s="40"/>
      <c r="K15" s="204"/>
      <c r="L15" s="204"/>
      <c r="M15" s="204"/>
      <c r="N15" s="204"/>
      <c r="O15" s="204"/>
      <c r="P15" s="204"/>
      <c r="Q15" s="204"/>
      <c r="R15" s="169"/>
      <c r="S15" s="169"/>
      <c r="T15" s="170"/>
    </row>
    <row r="16" spans="1:20" s="36" customFormat="1" ht="20.25" thickTop="1" thickBot="1">
      <c r="A16" s="46"/>
      <c r="B16" s="47" t="s">
        <v>44</v>
      </c>
      <c r="C16" s="47" t="s">
        <v>45</v>
      </c>
      <c r="D16" s="46"/>
      <c r="E16" s="46"/>
      <c r="F16" s="46"/>
      <c r="G16" s="46"/>
      <c r="H16" s="46"/>
      <c r="I16" s="46"/>
      <c r="J16" s="48"/>
      <c r="K16" s="46"/>
      <c r="L16" s="171" t="s">
        <v>44</v>
      </c>
      <c r="M16" s="171" t="s">
        <v>45</v>
      </c>
      <c r="N16" s="46"/>
      <c r="O16" s="46"/>
      <c r="P16" s="46"/>
      <c r="Q16" s="46"/>
      <c r="R16" s="46"/>
      <c r="S16" s="46"/>
      <c r="T16" s="48"/>
    </row>
    <row r="17" spans="1:20" ht="16.5" thickTop="1">
      <c r="B17" s="60" t="s">
        <v>46</v>
      </c>
      <c r="C17" s="61">
        <f>J14</f>
        <v>2144.9991999999997</v>
      </c>
      <c r="J17" s="40"/>
      <c r="K17" s="169"/>
      <c r="L17" s="172" t="s">
        <v>46</v>
      </c>
      <c r="M17" s="173">
        <f>T14</f>
        <v>1874.3671999999997</v>
      </c>
      <c r="N17" s="169"/>
      <c r="O17" s="169"/>
      <c r="P17" s="169"/>
      <c r="Q17" s="169"/>
      <c r="R17" s="169"/>
      <c r="S17" s="169"/>
      <c r="T17" s="170"/>
    </row>
    <row r="18" spans="1:20" ht="15.75">
      <c r="B18" s="56" t="s">
        <v>47</v>
      </c>
      <c r="C18" s="58">
        <f>J14</f>
        <v>2144.9991999999997</v>
      </c>
      <c r="J18" s="40"/>
      <c r="K18" s="169"/>
      <c r="L18" s="174" t="s">
        <v>47</v>
      </c>
      <c r="M18" s="175">
        <f>T14</f>
        <v>1874.3671999999997</v>
      </c>
      <c r="N18" s="169"/>
      <c r="O18" s="169"/>
      <c r="P18" s="169"/>
      <c r="Q18" s="169"/>
      <c r="R18" s="169"/>
      <c r="S18" s="169"/>
      <c r="T18" s="170"/>
    </row>
    <row r="19" spans="1:20" ht="15.75">
      <c r="B19" s="56" t="s">
        <v>14</v>
      </c>
      <c r="C19" s="58">
        <v>0</v>
      </c>
      <c r="J19" s="40"/>
      <c r="K19" s="169"/>
      <c r="L19" s="174" t="s">
        <v>14</v>
      </c>
      <c r="M19" s="175">
        <v>0</v>
      </c>
      <c r="N19" s="169"/>
      <c r="O19" s="169"/>
      <c r="P19" s="169"/>
      <c r="Q19" s="169"/>
      <c r="R19" s="169"/>
      <c r="S19" s="169"/>
      <c r="T19" s="170"/>
    </row>
    <row r="20" spans="1:20" ht="15.75" thickBot="1">
      <c r="J20" s="40"/>
      <c r="T20" s="11"/>
    </row>
    <row r="21" spans="1:20" s="147" customFormat="1" ht="16.5" thickTop="1" thickBot="1">
      <c r="A21" s="201" t="s">
        <v>88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2" t="s">
        <v>88</v>
      </c>
      <c r="L21" s="201"/>
      <c r="M21" s="201"/>
      <c r="N21" s="201"/>
      <c r="O21" s="201"/>
      <c r="P21" s="201"/>
      <c r="Q21" s="201"/>
      <c r="R21" s="201"/>
      <c r="S21" s="201"/>
      <c r="T21" s="203"/>
    </row>
    <row r="22" spans="1:20" s="35" customFormat="1" ht="53.25" thickTop="1" thickBot="1">
      <c r="A22" s="41" t="s">
        <v>49</v>
      </c>
      <c r="B22" s="41" t="s">
        <v>50</v>
      </c>
      <c r="C22" s="41" t="s">
        <v>51</v>
      </c>
      <c r="D22" s="41" t="s">
        <v>27</v>
      </c>
      <c r="E22" s="41" t="s">
        <v>52</v>
      </c>
      <c r="F22" s="41" t="s">
        <v>53</v>
      </c>
      <c r="G22" s="41" t="s">
        <v>54</v>
      </c>
      <c r="H22" s="41" t="s">
        <v>30</v>
      </c>
      <c r="I22" s="41" t="s">
        <v>55</v>
      </c>
      <c r="J22" s="42" t="s">
        <v>56</v>
      </c>
      <c r="K22" s="148" t="s">
        <v>49</v>
      </c>
      <c r="L22" s="149" t="s">
        <v>50</v>
      </c>
      <c r="M22" s="149" t="s">
        <v>51</v>
      </c>
      <c r="N22" s="149" t="s">
        <v>27</v>
      </c>
      <c r="O22" s="149" t="s">
        <v>52</v>
      </c>
      <c r="P22" s="149" t="s">
        <v>53</v>
      </c>
      <c r="Q22" s="149" t="s">
        <v>54</v>
      </c>
      <c r="R22" s="149" t="s">
        <v>30</v>
      </c>
      <c r="S22" s="149" t="s">
        <v>55</v>
      </c>
      <c r="T22" s="150" t="s">
        <v>56</v>
      </c>
    </row>
    <row r="23" spans="1:20" ht="15.75" thickTop="1">
      <c r="A23" s="51">
        <v>1</v>
      </c>
      <c r="B23" s="51" t="s">
        <v>81</v>
      </c>
      <c r="C23" s="60" t="s">
        <v>96</v>
      </c>
      <c r="D23" s="141">
        <v>1</v>
      </c>
      <c r="E23" s="141">
        <v>2</v>
      </c>
      <c r="F23" s="52">
        <v>4.5</v>
      </c>
      <c r="G23" s="61" t="s">
        <v>35</v>
      </c>
      <c r="H23" s="61" t="s">
        <v>35</v>
      </c>
      <c r="I23" s="52">
        <v>28.9</v>
      </c>
      <c r="J23" s="61">
        <f t="shared" ref="J23:J29" si="11">+I23*F23*E23*D23</f>
        <v>260.09999999999997</v>
      </c>
      <c r="K23" s="151">
        <v>1</v>
      </c>
      <c r="L23" s="152" t="s">
        <v>81</v>
      </c>
      <c r="M23" s="153" t="s">
        <v>96</v>
      </c>
      <c r="N23" s="154">
        <v>1</v>
      </c>
      <c r="O23" s="154">
        <v>2</v>
      </c>
      <c r="P23" s="155">
        <v>4.5</v>
      </c>
      <c r="Q23" s="156" t="s">
        <v>35</v>
      </c>
      <c r="R23" s="156" t="s">
        <v>35</v>
      </c>
      <c r="S23" s="155">
        <v>28.9</v>
      </c>
      <c r="T23" s="156">
        <f t="shared" ref="T23:T27" si="12">+S23*P23*O23*N23</f>
        <v>260.09999999999997</v>
      </c>
    </row>
    <row r="24" spans="1:20">
      <c r="A24" s="53">
        <v>2</v>
      </c>
      <c r="B24" s="53" t="s">
        <v>81</v>
      </c>
      <c r="C24" s="56" t="s">
        <v>96</v>
      </c>
      <c r="D24" s="57">
        <v>1</v>
      </c>
      <c r="E24" s="57">
        <v>2</v>
      </c>
      <c r="F24" s="54">
        <v>4.5</v>
      </c>
      <c r="G24" s="58" t="s">
        <v>35</v>
      </c>
      <c r="H24" s="58" t="s">
        <v>35</v>
      </c>
      <c r="I24" s="54">
        <v>28.9</v>
      </c>
      <c r="J24" s="58">
        <f t="shared" si="11"/>
        <v>260.09999999999997</v>
      </c>
      <c r="K24" s="157">
        <v>2</v>
      </c>
      <c r="L24" s="158" t="s">
        <v>81</v>
      </c>
      <c r="M24" s="159" t="s">
        <v>96</v>
      </c>
      <c r="N24" s="160">
        <v>1</v>
      </c>
      <c r="O24" s="160">
        <v>2</v>
      </c>
      <c r="P24" s="161">
        <v>4.5</v>
      </c>
      <c r="Q24" s="162" t="s">
        <v>35</v>
      </c>
      <c r="R24" s="162" t="s">
        <v>35</v>
      </c>
      <c r="S24" s="161">
        <v>28.9</v>
      </c>
      <c r="T24" s="162">
        <f t="shared" si="12"/>
        <v>260.09999999999997</v>
      </c>
    </row>
    <row r="25" spans="1:20">
      <c r="A25" s="53">
        <v>3</v>
      </c>
      <c r="B25" s="53" t="s">
        <v>81</v>
      </c>
      <c r="C25" s="56" t="s">
        <v>87</v>
      </c>
      <c r="D25" s="57">
        <v>2</v>
      </c>
      <c r="E25" s="57">
        <v>6</v>
      </c>
      <c r="F25" s="54">
        <v>3.5</v>
      </c>
      <c r="G25" s="58" t="s">
        <v>35</v>
      </c>
      <c r="H25" s="58" t="s">
        <v>35</v>
      </c>
      <c r="I25" s="54">
        <v>8.9</v>
      </c>
      <c r="J25" s="58">
        <f t="shared" si="11"/>
        <v>373.8</v>
      </c>
      <c r="K25" s="157">
        <v>3</v>
      </c>
      <c r="L25" s="158" t="s">
        <v>81</v>
      </c>
      <c r="M25" s="159" t="s">
        <v>87</v>
      </c>
      <c r="N25" s="160">
        <v>2</v>
      </c>
      <c r="O25" s="160">
        <v>6</v>
      </c>
      <c r="P25" s="161">
        <v>3.5</v>
      </c>
      <c r="Q25" s="162" t="s">
        <v>35</v>
      </c>
      <c r="R25" s="162" t="s">
        <v>35</v>
      </c>
      <c r="S25" s="161">
        <v>8.9</v>
      </c>
      <c r="T25" s="162">
        <f t="shared" si="12"/>
        <v>373.8</v>
      </c>
    </row>
    <row r="26" spans="1:20">
      <c r="A26" s="53">
        <v>4</v>
      </c>
      <c r="B26" s="53" t="s">
        <v>81</v>
      </c>
      <c r="C26" s="56" t="s">
        <v>87</v>
      </c>
      <c r="D26" s="57">
        <v>2</v>
      </c>
      <c r="E26" s="57">
        <v>4</v>
      </c>
      <c r="F26" s="54">
        <v>2.11</v>
      </c>
      <c r="G26" s="58" t="s">
        <v>35</v>
      </c>
      <c r="H26" s="58" t="s">
        <v>35</v>
      </c>
      <c r="I26" s="54">
        <v>8.9</v>
      </c>
      <c r="J26" s="58">
        <f t="shared" si="11"/>
        <v>150.232</v>
      </c>
      <c r="K26" s="157">
        <v>4</v>
      </c>
      <c r="L26" s="158" t="s">
        <v>81</v>
      </c>
      <c r="M26" s="158" t="s">
        <v>34</v>
      </c>
      <c r="N26" s="160">
        <v>2</v>
      </c>
      <c r="O26" s="160">
        <v>4</v>
      </c>
      <c r="P26" s="161">
        <v>2.11</v>
      </c>
      <c r="Q26" s="162" t="s">
        <v>35</v>
      </c>
      <c r="R26" s="162" t="s">
        <v>35</v>
      </c>
      <c r="S26" s="161">
        <v>4.5</v>
      </c>
      <c r="T26" s="162">
        <f t="shared" si="12"/>
        <v>75.959999999999994</v>
      </c>
    </row>
    <row r="27" spans="1:20">
      <c r="A27" s="53">
        <v>5</v>
      </c>
      <c r="B27" s="53" t="s">
        <v>81</v>
      </c>
      <c r="C27" s="53" t="s">
        <v>34</v>
      </c>
      <c r="D27" s="57">
        <v>2</v>
      </c>
      <c r="E27" s="57">
        <v>4</v>
      </c>
      <c r="F27" s="54">
        <v>2.11</v>
      </c>
      <c r="G27" s="58" t="s">
        <v>35</v>
      </c>
      <c r="H27" s="58" t="s">
        <v>35</v>
      </c>
      <c r="I27" s="54">
        <v>4.5</v>
      </c>
      <c r="J27" s="58">
        <f t="shared" si="11"/>
        <v>75.959999999999994</v>
      </c>
      <c r="K27" s="157">
        <v>5</v>
      </c>
      <c r="L27" s="158" t="s">
        <v>81</v>
      </c>
      <c r="M27" s="159" t="s">
        <v>87</v>
      </c>
      <c r="N27" s="160">
        <v>2</v>
      </c>
      <c r="O27" s="160">
        <v>4</v>
      </c>
      <c r="P27" s="161">
        <v>2.6</v>
      </c>
      <c r="Q27" s="162" t="s">
        <v>35</v>
      </c>
      <c r="R27" s="162" t="s">
        <v>35</v>
      </c>
      <c r="S27" s="161">
        <v>8.9</v>
      </c>
      <c r="T27" s="162">
        <f t="shared" si="12"/>
        <v>185.12</v>
      </c>
    </row>
    <row r="28" spans="1:20">
      <c r="A28" s="53">
        <v>6</v>
      </c>
      <c r="B28" s="53" t="s">
        <v>81</v>
      </c>
      <c r="C28" s="56" t="s">
        <v>87</v>
      </c>
      <c r="D28" s="57">
        <v>2</v>
      </c>
      <c r="E28" s="57">
        <v>4</v>
      </c>
      <c r="F28" s="54">
        <v>2.6</v>
      </c>
      <c r="G28" s="58" t="s">
        <v>35</v>
      </c>
      <c r="H28" s="58" t="s">
        <v>35</v>
      </c>
      <c r="I28" s="54">
        <v>8.9</v>
      </c>
      <c r="J28" s="58">
        <f t="shared" si="11"/>
        <v>185.12</v>
      </c>
      <c r="K28" s="157">
        <v>6</v>
      </c>
      <c r="L28" s="158" t="s">
        <v>81</v>
      </c>
      <c r="M28" s="158" t="s">
        <v>34</v>
      </c>
      <c r="N28" s="158">
        <v>2</v>
      </c>
      <c r="O28" s="160">
        <v>8</v>
      </c>
      <c r="P28" s="158">
        <v>0.1</v>
      </c>
      <c r="Q28" s="162" t="s">
        <v>35</v>
      </c>
      <c r="R28" s="162" t="s">
        <v>35</v>
      </c>
      <c r="S28" s="158">
        <v>4.5</v>
      </c>
      <c r="T28" s="163">
        <f t="shared" ref="T28:T29" si="13">S28*P28*O28*N28</f>
        <v>7.2</v>
      </c>
    </row>
    <row r="29" spans="1:20">
      <c r="A29" s="53">
        <v>7</v>
      </c>
      <c r="B29" s="53" t="s">
        <v>81</v>
      </c>
      <c r="C29" s="53" t="s">
        <v>34</v>
      </c>
      <c r="D29" s="53">
        <v>2</v>
      </c>
      <c r="E29" s="57">
        <v>4</v>
      </c>
      <c r="F29" s="53">
        <v>2.6</v>
      </c>
      <c r="G29" s="58" t="s">
        <v>35</v>
      </c>
      <c r="H29" s="58" t="s">
        <v>35</v>
      </c>
      <c r="I29" s="53">
        <v>4.5</v>
      </c>
      <c r="J29" s="58">
        <f t="shared" si="11"/>
        <v>93.600000000000009</v>
      </c>
      <c r="K29" s="157">
        <v>7</v>
      </c>
      <c r="L29" s="158" t="s">
        <v>94</v>
      </c>
      <c r="M29" s="158" t="s">
        <v>95</v>
      </c>
      <c r="N29" s="158">
        <v>2</v>
      </c>
      <c r="O29" s="160">
        <v>6</v>
      </c>
      <c r="P29" s="158">
        <v>0.2</v>
      </c>
      <c r="Q29" s="162" t="s">
        <v>35</v>
      </c>
      <c r="R29" s="162" t="s">
        <v>35</v>
      </c>
      <c r="S29" s="158">
        <v>19.399999999999999</v>
      </c>
      <c r="T29" s="163">
        <f t="shared" si="13"/>
        <v>46.56</v>
      </c>
    </row>
    <row r="30" spans="1:20">
      <c r="A30" s="53">
        <v>8</v>
      </c>
      <c r="B30" s="53" t="s">
        <v>81</v>
      </c>
      <c r="C30" s="53" t="s">
        <v>34</v>
      </c>
      <c r="D30" s="53">
        <v>2</v>
      </c>
      <c r="E30" s="57">
        <v>8</v>
      </c>
      <c r="F30" s="53">
        <v>0.1</v>
      </c>
      <c r="G30" s="58" t="s">
        <v>35</v>
      </c>
      <c r="H30" s="58" t="s">
        <v>35</v>
      </c>
      <c r="I30" s="53">
        <v>4.5</v>
      </c>
      <c r="J30" s="139">
        <f t="shared" ref="J30:J31" si="14">I30*F30*E30*D30</f>
        <v>7.2</v>
      </c>
      <c r="K30" s="157">
        <v>8</v>
      </c>
      <c r="L30" s="158" t="s">
        <v>90</v>
      </c>
      <c r="M30" s="159" t="s">
        <v>70</v>
      </c>
      <c r="N30" s="160">
        <v>2</v>
      </c>
      <c r="O30" s="160">
        <v>4</v>
      </c>
      <c r="P30" s="161">
        <v>0.15</v>
      </c>
      <c r="Q30" s="162">
        <v>0.13</v>
      </c>
      <c r="R30" s="164">
        <v>1.2E-2</v>
      </c>
      <c r="S30" s="158">
        <v>7850</v>
      </c>
      <c r="T30" s="162">
        <f t="shared" ref="T30" si="15">+S30*R30*Q30*P30*O30*N30</f>
        <v>14.6952</v>
      </c>
    </row>
    <row r="31" spans="1:20">
      <c r="A31" s="53">
        <v>9</v>
      </c>
      <c r="B31" s="53" t="s">
        <v>94</v>
      </c>
      <c r="C31" s="53" t="s">
        <v>95</v>
      </c>
      <c r="D31" s="53">
        <v>2</v>
      </c>
      <c r="E31" s="57">
        <v>6</v>
      </c>
      <c r="F31" s="53">
        <v>0.2</v>
      </c>
      <c r="G31" s="58" t="s">
        <v>35</v>
      </c>
      <c r="H31" s="58" t="s">
        <v>35</v>
      </c>
      <c r="I31" s="53">
        <v>19.399999999999999</v>
      </c>
      <c r="J31" s="139">
        <f t="shared" si="14"/>
        <v>46.56</v>
      </c>
      <c r="K31" s="176"/>
      <c r="L31" s="177"/>
      <c r="M31" s="177"/>
      <c r="N31" s="177"/>
      <c r="O31" s="177"/>
      <c r="P31" s="177"/>
      <c r="Q31" s="177"/>
      <c r="R31" s="177"/>
      <c r="S31" s="178" t="s">
        <v>41</v>
      </c>
      <c r="T31" s="179">
        <f>SUM(T23:T30)</f>
        <v>1223.5351999999998</v>
      </c>
    </row>
    <row r="32" spans="1:20" ht="15.75">
      <c r="A32" s="53">
        <v>10</v>
      </c>
      <c r="B32" s="53" t="s">
        <v>90</v>
      </c>
      <c r="C32" s="56" t="s">
        <v>89</v>
      </c>
      <c r="D32" s="57">
        <v>2</v>
      </c>
      <c r="E32" s="57">
        <v>8</v>
      </c>
      <c r="F32" s="54">
        <v>0.13</v>
      </c>
      <c r="G32" s="58">
        <v>0.1</v>
      </c>
      <c r="H32" s="91">
        <v>0.01</v>
      </c>
      <c r="I32" s="53">
        <v>7850</v>
      </c>
      <c r="J32" s="58">
        <f t="shared" ref="J32:J33" si="16">+I32*H32*G32*F32*E32*D32</f>
        <v>16.328000000000003</v>
      </c>
      <c r="K32" s="199" t="s">
        <v>98</v>
      </c>
      <c r="L32" s="199"/>
      <c r="M32" s="199"/>
      <c r="N32" s="199"/>
      <c r="O32" s="199"/>
      <c r="P32" s="199"/>
      <c r="Q32" s="199"/>
      <c r="R32" s="199"/>
      <c r="S32" s="200"/>
      <c r="T32" s="22">
        <f>T31*3</f>
        <v>3670.6055999999994</v>
      </c>
    </row>
    <row r="33" spans="1:20" ht="15.75" thickBot="1">
      <c r="A33" s="53">
        <v>11</v>
      </c>
      <c r="B33" s="53" t="s">
        <v>90</v>
      </c>
      <c r="C33" s="56" t="s">
        <v>70</v>
      </c>
      <c r="D33" s="57">
        <v>2</v>
      </c>
      <c r="E33" s="57">
        <v>4</v>
      </c>
      <c r="F33" s="54">
        <v>0.15</v>
      </c>
      <c r="G33" s="58">
        <v>0.13</v>
      </c>
      <c r="H33" s="91">
        <v>1.2E-2</v>
      </c>
      <c r="I33" s="53">
        <v>7850</v>
      </c>
      <c r="J33" s="58">
        <f t="shared" si="16"/>
        <v>14.6952</v>
      </c>
      <c r="T33" s="11"/>
    </row>
    <row r="34" spans="1:20" s="35" customFormat="1" ht="20.25" thickTop="1" thickBot="1">
      <c r="A34" s="43"/>
      <c r="B34" s="43"/>
      <c r="C34" s="43"/>
      <c r="D34" s="43"/>
      <c r="E34" s="43"/>
      <c r="F34" s="43"/>
      <c r="G34" s="43"/>
      <c r="H34" s="43"/>
      <c r="I34" s="44" t="s">
        <v>41</v>
      </c>
      <c r="J34" s="45">
        <f>SUM(J23:J33)</f>
        <v>1483.6951999999997</v>
      </c>
      <c r="L34" s="142" t="s">
        <v>44</v>
      </c>
      <c r="M34" s="142" t="s">
        <v>45</v>
      </c>
      <c r="T34" s="143"/>
    </row>
    <row r="35" spans="1:20" s="35" customFormat="1" ht="20.25" thickTop="1" thickBot="1">
      <c r="A35" s="198" t="s">
        <v>97</v>
      </c>
      <c r="B35" s="198"/>
      <c r="C35" s="198"/>
      <c r="D35" s="198"/>
      <c r="E35" s="198"/>
      <c r="F35" s="198"/>
      <c r="G35" s="198"/>
      <c r="H35" s="198"/>
      <c r="I35" s="198"/>
      <c r="J35" s="146">
        <f>J34*4</f>
        <v>5934.7807999999986</v>
      </c>
      <c r="L35" s="144" t="s">
        <v>46</v>
      </c>
      <c r="M35" s="145">
        <f>T32</f>
        <v>3670.6055999999994</v>
      </c>
      <c r="T35" s="143"/>
    </row>
    <row r="36" spans="1:20" ht="17.25" thickTop="1" thickBot="1">
      <c r="J36" s="40"/>
      <c r="L36" s="172" t="s">
        <v>47</v>
      </c>
      <c r="M36" s="173">
        <f>T32</f>
        <v>3670.6055999999994</v>
      </c>
      <c r="T36" s="11"/>
    </row>
    <row r="37" spans="1:20" s="36" customFormat="1" ht="20.25" thickTop="1" thickBot="1">
      <c r="A37" s="46"/>
      <c r="B37" s="47" t="s">
        <v>44</v>
      </c>
      <c r="C37" s="47" t="s">
        <v>45</v>
      </c>
      <c r="D37" s="46"/>
      <c r="E37" s="46"/>
      <c r="F37" s="46"/>
      <c r="G37" s="46"/>
      <c r="H37" s="46"/>
      <c r="I37" s="46"/>
      <c r="J37" s="48"/>
      <c r="L37" s="180" t="s">
        <v>14</v>
      </c>
      <c r="M37" s="181">
        <v>0</v>
      </c>
      <c r="T37" s="37"/>
    </row>
    <row r="38" spans="1:20" ht="15.75" thickTop="1">
      <c r="B38" s="60" t="s">
        <v>46</v>
      </c>
      <c r="C38" s="61">
        <f>J35</f>
        <v>5934.7807999999986</v>
      </c>
      <c r="J38" s="40"/>
      <c r="L38" s="169"/>
      <c r="M38" s="169"/>
      <c r="T38" s="11"/>
    </row>
    <row r="39" spans="1:20">
      <c r="B39" s="56" t="s">
        <v>47</v>
      </c>
      <c r="C39" s="58">
        <f>J35</f>
        <v>5934.7807999999986</v>
      </c>
      <c r="J39" s="40"/>
    </row>
    <row r="40" spans="1:20">
      <c r="B40" s="56" t="s">
        <v>14</v>
      </c>
      <c r="C40" s="58">
        <v>0</v>
      </c>
      <c r="J40" s="40"/>
    </row>
    <row r="41" spans="1:20">
      <c r="B41" s="111"/>
      <c r="C41" s="111"/>
      <c r="J41" s="40"/>
    </row>
  </sheetData>
  <mergeCells count="8">
    <mergeCell ref="A35:I35"/>
    <mergeCell ref="K32:S32"/>
    <mergeCell ref="A15:G15"/>
    <mergeCell ref="A21:J21"/>
    <mergeCell ref="K1:T1"/>
    <mergeCell ref="K15:Q15"/>
    <mergeCell ref="K21:T21"/>
    <mergeCell ref="A1:J1"/>
  </mergeCells>
  <printOptions horizontalCentered="1"/>
  <pageMargins left="0" right="0" top="0.25" bottom="0.25" header="0.3" footer="0.3"/>
  <pageSetup paperSize="9" scale="9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61"/>
  <sheetViews>
    <sheetView view="pageBreakPreview" topLeftCell="A22" zoomScale="115" zoomScaleNormal="115" zoomScaleSheetLayoutView="115" workbookViewId="0">
      <selection activeCell="O8" sqref="O8"/>
    </sheetView>
  </sheetViews>
  <sheetFormatPr defaultColWidth="10" defaultRowHeight="15"/>
  <cols>
    <col min="1" max="1" width="5.85546875" style="134" bestFit="1" customWidth="1"/>
    <col min="2" max="2" width="27.28515625" style="134" bestFit="1" customWidth="1"/>
    <col min="3" max="3" width="14.28515625" style="134" bestFit="1" customWidth="1"/>
    <col min="4" max="5" width="3.85546875" style="134" bestFit="1" customWidth="1"/>
    <col min="6" max="6" width="7.140625" style="134" bestFit="1" customWidth="1"/>
    <col min="7" max="7" width="6.42578125" style="134" bestFit="1" customWidth="1"/>
    <col min="8" max="8" width="8.140625" style="134" bestFit="1" customWidth="1"/>
    <col min="9" max="9" width="10.85546875" style="134" bestFit="1" customWidth="1"/>
    <col min="10" max="10" width="12" style="135" bestFit="1" customWidth="1"/>
    <col min="11" max="11" width="15" style="134" customWidth="1"/>
  </cols>
  <sheetData>
    <row r="1" spans="1:15" s="38" customFormat="1" ht="22.5" thickTop="1" thickBot="1">
      <c r="A1" s="206" t="s">
        <v>100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</row>
    <row r="2" spans="1:15" s="38" customFormat="1" ht="31.5" thickTop="1" thickBot="1">
      <c r="A2" s="106" t="s">
        <v>49</v>
      </c>
      <c r="B2" s="106" t="s">
        <v>50</v>
      </c>
      <c r="C2" s="106" t="s">
        <v>51</v>
      </c>
      <c r="D2" s="106" t="s">
        <v>52</v>
      </c>
      <c r="E2" s="106" t="s">
        <v>52</v>
      </c>
      <c r="F2" s="106" t="s">
        <v>28</v>
      </c>
      <c r="G2" s="106" t="s">
        <v>101</v>
      </c>
      <c r="H2" s="106" t="s">
        <v>102</v>
      </c>
      <c r="I2" s="106" t="s">
        <v>103</v>
      </c>
      <c r="J2" s="107" t="s">
        <v>56</v>
      </c>
      <c r="K2" s="106" t="s">
        <v>143</v>
      </c>
    </row>
    <row r="3" spans="1:15" ht="15.75" thickTop="1">
      <c r="A3" s="51">
        <v>1</v>
      </c>
      <c r="B3" s="51" t="s">
        <v>104</v>
      </c>
      <c r="C3" s="51" t="s">
        <v>105</v>
      </c>
      <c r="D3" s="51">
        <v>1</v>
      </c>
      <c r="E3" s="51">
        <v>2</v>
      </c>
      <c r="F3" s="51">
        <v>0.308</v>
      </c>
      <c r="G3" s="51">
        <v>0.43</v>
      </c>
      <c r="H3" s="51">
        <v>1.6E-2</v>
      </c>
      <c r="I3" s="51">
        <v>7850</v>
      </c>
      <c r="J3" s="108">
        <f>+I3*H3*G3*F3*E3*D3</f>
        <v>33.268928000000002</v>
      </c>
      <c r="K3" s="109"/>
    </row>
    <row r="4" spans="1:15">
      <c r="A4" s="53">
        <v>2</v>
      </c>
      <c r="B4" s="53" t="s">
        <v>106</v>
      </c>
      <c r="C4" s="53" t="s">
        <v>107</v>
      </c>
      <c r="D4" s="53">
        <v>1</v>
      </c>
      <c r="E4" s="53">
        <v>1</v>
      </c>
      <c r="F4" s="53">
        <v>8.9719999999999995</v>
      </c>
      <c r="G4" s="53" t="s">
        <v>59</v>
      </c>
      <c r="H4" s="53" t="s">
        <v>59</v>
      </c>
      <c r="I4" s="53">
        <v>36.299999999999997</v>
      </c>
      <c r="J4" s="110">
        <f>+I4*F4*E4*D4</f>
        <v>325.68359999999996</v>
      </c>
      <c r="K4" s="111"/>
    </row>
    <row r="5" spans="1:15">
      <c r="A5" s="53">
        <v>3</v>
      </c>
      <c r="B5" s="53" t="s">
        <v>108</v>
      </c>
      <c r="C5" s="53" t="s">
        <v>109</v>
      </c>
      <c r="D5" s="53">
        <v>1</v>
      </c>
      <c r="E5" s="53">
        <v>1</v>
      </c>
      <c r="F5" s="53">
        <v>8.9719999999999995</v>
      </c>
      <c r="G5" s="53" t="s">
        <v>59</v>
      </c>
      <c r="H5" s="53" t="s">
        <v>59</v>
      </c>
      <c r="I5" s="53">
        <v>123</v>
      </c>
      <c r="J5" s="110">
        <f>+I5*F5*E5*D5</f>
        <v>1103.556</v>
      </c>
      <c r="K5" s="111"/>
    </row>
    <row r="6" spans="1:15">
      <c r="A6" s="53">
        <v>4</v>
      </c>
      <c r="B6" s="53" t="s">
        <v>110</v>
      </c>
      <c r="C6" s="53" t="s">
        <v>70</v>
      </c>
      <c r="D6" s="53">
        <v>1</v>
      </c>
      <c r="E6" s="53">
        <v>2</v>
      </c>
      <c r="F6" s="53">
        <v>0.60799999999999998</v>
      </c>
      <c r="G6" s="53">
        <v>0.43</v>
      </c>
      <c r="H6" s="53">
        <v>1.2E-2</v>
      </c>
      <c r="I6" s="53">
        <v>7850</v>
      </c>
      <c r="J6" s="110">
        <f>+I6*H6*G6*F6*E6*D6</f>
        <v>49.255296000000001</v>
      </c>
      <c r="K6" s="111"/>
    </row>
    <row r="7" spans="1:15">
      <c r="A7" s="53">
        <v>5</v>
      </c>
      <c r="B7" s="53" t="s">
        <v>111</v>
      </c>
      <c r="C7" s="53" t="s">
        <v>112</v>
      </c>
      <c r="D7" s="53">
        <v>2</v>
      </c>
      <c r="E7" s="53">
        <v>2</v>
      </c>
      <c r="F7" s="53">
        <v>0.4</v>
      </c>
      <c r="G7" s="53" t="s">
        <v>59</v>
      </c>
      <c r="H7" s="53" t="s">
        <v>59</v>
      </c>
      <c r="I7" s="53">
        <v>6.8</v>
      </c>
      <c r="J7" s="110">
        <f>+I7*F7*E7*D7</f>
        <v>10.88</v>
      </c>
      <c r="K7" s="111"/>
    </row>
    <row r="8" spans="1:15">
      <c r="A8" s="53" t="s">
        <v>113</v>
      </c>
      <c r="B8" s="53" t="s">
        <v>114</v>
      </c>
      <c r="C8" s="53" t="s">
        <v>70</v>
      </c>
      <c r="D8" s="53">
        <v>1</v>
      </c>
      <c r="E8" s="53">
        <v>2</v>
      </c>
      <c r="F8" s="53">
        <v>0.3</v>
      </c>
      <c r="G8" s="53">
        <v>0.21</v>
      </c>
      <c r="H8" s="53">
        <v>1.2E-2</v>
      </c>
      <c r="I8" s="53">
        <v>7850</v>
      </c>
      <c r="J8" s="110">
        <f>+I8*H8*G8*F8*E8*D8</f>
        <v>11.869199999999999</v>
      </c>
      <c r="K8" s="111"/>
    </row>
    <row r="9" spans="1:15">
      <c r="A9" s="53" t="s">
        <v>115</v>
      </c>
      <c r="B9" s="53" t="s">
        <v>114</v>
      </c>
      <c r="C9" s="53" t="s">
        <v>70</v>
      </c>
      <c r="D9" s="53">
        <v>1</v>
      </c>
      <c r="E9" s="53">
        <v>2</v>
      </c>
      <c r="F9" s="53">
        <v>0.6</v>
      </c>
      <c r="G9" s="53">
        <v>0.1</v>
      </c>
      <c r="H9" s="53">
        <v>1.2E-2</v>
      </c>
      <c r="I9" s="53">
        <v>7850</v>
      </c>
      <c r="J9" s="110">
        <f t="shared" ref="J9:J10" si="0">+I9*H9*G9*F9*E9*D9</f>
        <v>11.304</v>
      </c>
      <c r="K9" s="111"/>
    </row>
    <row r="10" spans="1:15">
      <c r="A10" s="53">
        <v>6</v>
      </c>
      <c r="B10" s="53" t="s">
        <v>114</v>
      </c>
      <c r="C10" s="53" t="s">
        <v>89</v>
      </c>
      <c r="D10" s="53">
        <v>2</v>
      </c>
      <c r="E10" s="53">
        <v>11</v>
      </c>
      <c r="F10" s="53">
        <v>0.6</v>
      </c>
      <c r="G10" s="53">
        <v>0.1</v>
      </c>
      <c r="H10" s="53">
        <v>0.01</v>
      </c>
      <c r="I10" s="53">
        <v>7850</v>
      </c>
      <c r="J10" s="110">
        <f t="shared" si="0"/>
        <v>103.62</v>
      </c>
      <c r="K10" s="111"/>
      <c r="O10">
        <f>SQRT((N16)^2+(N17)^2)</f>
        <v>0</v>
      </c>
    </row>
    <row r="11" spans="1:15">
      <c r="A11" s="53">
        <v>7</v>
      </c>
      <c r="B11" s="53" t="s">
        <v>116</v>
      </c>
      <c r="C11" s="53" t="s">
        <v>95</v>
      </c>
      <c r="D11" s="53">
        <v>1</v>
      </c>
      <c r="E11" s="53">
        <v>2</v>
      </c>
      <c r="F11" s="53">
        <v>8.68</v>
      </c>
      <c r="G11" s="53" t="s">
        <v>59</v>
      </c>
      <c r="H11" s="53" t="s">
        <v>59</v>
      </c>
      <c r="I11" s="53">
        <v>16.8</v>
      </c>
      <c r="J11" s="110">
        <f>+I11*F11*E11*D11</f>
        <v>291.64800000000002</v>
      </c>
      <c r="K11" s="111"/>
    </row>
    <row r="12" spans="1:15">
      <c r="A12" s="53">
        <v>8</v>
      </c>
      <c r="B12" s="53" t="s">
        <v>36</v>
      </c>
      <c r="C12" s="53" t="s">
        <v>112</v>
      </c>
      <c r="D12" s="53">
        <v>2</v>
      </c>
      <c r="E12" s="53">
        <v>12</v>
      </c>
      <c r="F12" s="53">
        <v>0.71799999999999997</v>
      </c>
      <c r="G12" s="53" t="s">
        <v>59</v>
      </c>
      <c r="H12" s="53" t="s">
        <v>59</v>
      </c>
      <c r="I12" s="53">
        <v>6.8</v>
      </c>
      <c r="J12" s="110">
        <f>+I12*F12*E12*D12</f>
        <v>117.17759999999998</v>
      </c>
      <c r="K12" s="111"/>
    </row>
    <row r="13" spans="1:15">
      <c r="A13" s="53">
        <v>9</v>
      </c>
      <c r="B13" s="53" t="s">
        <v>66</v>
      </c>
      <c r="C13" s="53" t="s">
        <v>67</v>
      </c>
      <c r="D13" s="53">
        <v>1</v>
      </c>
      <c r="E13" s="53">
        <v>2</v>
      </c>
      <c r="F13" s="53">
        <v>0.2</v>
      </c>
      <c r="G13" s="53">
        <v>0.1</v>
      </c>
      <c r="H13" s="53">
        <v>8.0000000000000002E-3</v>
      </c>
      <c r="I13" s="53">
        <v>7850</v>
      </c>
      <c r="J13" s="110">
        <f t="shared" ref="J13:J15" si="1">I13*H13*G13*F13*E13*D13</f>
        <v>2.5120000000000005</v>
      </c>
      <c r="K13" s="111"/>
    </row>
    <row r="14" spans="1:15">
      <c r="A14" s="53">
        <v>10</v>
      </c>
      <c r="B14" s="53" t="s">
        <v>66</v>
      </c>
      <c r="C14" s="53" t="s">
        <v>67</v>
      </c>
      <c r="D14" s="53">
        <v>1</v>
      </c>
      <c r="E14" s="53">
        <v>6</v>
      </c>
      <c r="F14" s="53">
        <v>0.23499999999999999</v>
      </c>
      <c r="G14" s="53">
        <v>0.1</v>
      </c>
      <c r="H14" s="53">
        <v>8.0000000000000002E-3</v>
      </c>
      <c r="I14" s="53">
        <v>7850</v>
      </c>
      <c r="J14" s="110">
        <f t="shared" si="1"/>
        <v>8.8548000000000009</v>
      </c>
      <c r="K14" s="111"/>
    </row>
    <row r="15" spans="1:15">
      <c r="A15" s="53">
        <v>11</v>
      </c>
      <c r="B15" s="53" t="s">
        <v>66</v>
      </c>
      <c r="C15" s="53" t="s">
        <v>67</v>
      </c>
      <c r="D15" s="53">
        <v>1</v>
      </c>
      <c r="E15" s="53">
        <v>7</v>
      </c>
      <c r="F15" s="53">
        <v>0.3</v>
      </c>
      <c r="G15" s="53">
        <v>0.27500000000000002</v>
      </c>
      <c r="H15" s="53">
        <v>8.0000000000000002E-3</v>
      </c>
      <c r="I15" s="53">
        <v>7850</v>
      </c>
      <c r="J15" s="110">
        <f t="shared" si="1"/>
        <v>36.26700000000001</v>
      </c>
      <c r="K15" s="111"/>
    </row>
    <row r="16" spans="1:15">
      <c r="A16" s="53">
        <v>12</v>
      </c>
      <c r="B16" s="53" t="s">
        <v>62</v>
      </c>
      <c r="C16" s="53" t="s">
        <v>92</v>
      </c>
      <c r="D16" s="53">
        <v>1</v>
      </c>
      <c r="E16" s="53">
        <v>2</v>
      </c>
      <c r="F16" s="53">
        <v>0.3</v>
      </c>
      <c r="G16" s="53" t="s">
        <v>59</v>
      </c>
      <c r="H16" s="53" t="s">
        <v>59</v>
      </c>
      <c r="I16" s="53">
        <v>25.4</v>
      </c>
      <c r="J16" s="110">
        <f>I16*F16*E16*D16</f>
        <v>15.239999999999998</v>
      </c>
      <c r="K16" s="111"/>
    </row>
    <row r="17" spans="1:14">
      <c r="A17" s="53">
        <v>13</v>
      </c>
      <c r="B17" s="53" t="s">
        <v>117</v>
      </c>
      <c r="C17" s="53" t="s">
        <v>70</v>
      </c>
      <c r="D17" s="53">
        <v>1</v>
      </c>
      <c r="E17" s="53">
        <v>2</v>
      </c>
      <c r="F17" s="53">
        <v>0.3</v>
      </c>
      <c r="G17" s="53">
        <v>0.25</v>
      </c>
      <c r="H17" s="53">
        <v>1.2E-2</v>
      </c>
      <c r="I17" s="53">
        <v>7850</v>
      </c>
      <c r="J17" s="110">
        <f>I17*H17*G17*F17*E17*D17</f>
        <v>14.13</v>
      </c>
      <c r="K17" s="111"/>
    </row>
    <row r="18" spans="1:14">
      <c r="A18" s="53">
        <v>14</v>
      </c>
      <c r="B18" s="53" t="s">
        <v>36</v>
      </c>
      <c r="C18" s="53" t="s">
        <v>112</v>
      </c>
      <c r="D18" s="53">
        <v>2</v>
      </c>
      <c r="E18" s="53">
        <v>2</v>
      </c>
      <c r="F18" s="53">
        <v>0.84899999999999998</v>
      </c>
      <c r="G18" s="53" t="s">
        <v>59</v>
      </c>
      <c r="H18" s="53" t="s">
        <v>59</v>
      </c>
      <c r="I18" s="53">
        <v>6.8</v>
      </c>
      <c r="J18" s="110">
        <f>I18*F18*E18*D18</f>
        <v>23.0928</v>
      </c>
      <c r="K18" s="111"/>
    </row>
    <row r="19" spans="1:14" s="137" customFormat="1" ht="22.5">
      <c r="A19" s="54">
        <v>15</v>
      </c>
      <c r="B19" s="56" t="s">
        <v>118</v>
      </c>
      <c r="C19" s="54" t="s">
        <v>34</v>
      </c>
      <c r="D19" s="54">
        <v>2</v>
      </c>
      <c r="E19" s="54">
        <v>9</v>
      </c>
      <c r="F19" s="54">
        <v>0.94</v>
      </c>
      <c r="G19" s="54" t="s">
        <v>59</v>
      </c>
      <c r="H19" s="54" t="s">
        <v>59</v>
      </c>
      <c r="I19" s="54">
        <v>4.5</v>
      </c>
      <c r="J19" s="136">
        <f t="shared" ref="J19" si="2">I19*F19*E19*D19</f>
        <v>76.139999999999986</v>
      </c>
      <c r="K19" s="112" t="s">
        <v>136</v>
      </c>
    </row>
    <row r="20" spans="1:14" s="137" customFormat="1" ht="90">
      <c r="A20" s="54">
        <v>16</v>
      </c>
      <c r="B20" s="56" t="s">
        <v>119</v>
      </c>
      <c r="C20" s="54" t="s">
        <v>34</v>
      </c>
      <c r="D20" s="54">
        <v>2</v>
      </c>
      <c r="E20" s="54">
        <v>8</v>
      </c>
      <c r="F20" s="138">
        <v>1.47</v>
      </c>
      <c r="G20" s="54" t="s">
        <v>59</v>
      </c>
      <c r="H20" s="54" t="s">
        <v>59</v>
      </c>
      <c r="I20" s="54">
        <v>4.5</v>
      </c>
      <c r="J20" s="136">
        <f t="shared" ref="J20" si="3">I20*F20*E20*D20</f>
        <v>105.84</v>
      </c>
      <c r="K20" s="112" t="s">
        <v>142</v>
      </c>
    </row>
    <row r="21" spans="1:14" ht="15.75" thickBot="1">
      <c r="A21" s="59">
        <v>17</v>
      </c>
      <c r="B21" s="113" t="s">
        <v>69</v>
      </c>
      <c r="C21" s="59" t="s">
        <v>70</v>
      </c>
      <c r="D21" s="59">
        <v>1</v>
      </c>
      <c r="E21" s="59">
        <v>1</v>
      </c>
      <c r="F21" s="59">
        <v>0.4</v>
      </c>
      <c r="G21" s="59">
        <v>0.1</v>
      </c>
      <c r="H21" s="59">
        <v>1.2E-2</v>
      </c>
      <c r="I21" s="59">
        <v>7850</v>
      </c>
      <c r="J21" s="114">
        <f>+I21*H21*G21*F21*E21*D21</f>
        <v>3.7680000000000002</v>
      </c>
      <c r="K21" s="115"/>
    </row>
    <row r="22" spans="1:14" s="38" customFormat="1" ht="17.25" thickTop="1" thickBot="1">
      <c r="A22" s="116"/>
      <c r="B22" s="116"/>
      <c r="C22" s="116"/>
      <c r="D22" s="116"/>
      <c r="E22" s="116"/>
      <c r="F22" s="116"/>
      <c r="G22" s="116"/>
      <c r="H22" s="116"/>
      <c r="I22" s="117" t="s">
        <v>41</v>
      </c>
      <c r="J22" s="118">
        <f>SUM(J3:J21)</f>
        <v>2344.1072240000003</v>
      </c>
      <c r="K22" s="105"/>
      <c r="L22" s="103"/>
      <c r="N22" s="104"/>
    </row>
    <row r="23" spans="1:14" s="38" customFormat="1" ht="20.25" thickTop="1" thickBot="1">
      <c r="A23" s="205" t="s">
        <v>120</v>
      </c>
      <c r="B23" s="205"/>
      <c r="C23" s="205"/>
      <c r="D23" s="205"/>
      <c r="E23" s="205"/>
      <c r="F23" s="205"/>
      <c r="G23" s="205"/>
      <c r="H23" s="205"/>
      <c r="I23" s="205"/>
      <c r="J23" s="119">
        <f>J22*26</f>
        <v>60946.787824000006</v>
      </c>
      <c r="K23" s="105"/>
    </row>
    <row r="24" spans="1:14" ht="15.75" thickTop="1">
      <c r="A24" s="120"/>
      <c r="B24" s="121"/>
      <c r="C24" s="121"/>
      <c r="D24" s="120"/>
      <c r="E24" s="120"/>
      <c r="F24" s="120"/>
      <c r="G24" s="120"/>
      <c r="H24" s="120"/>
      <c r="I24" s="120"/>
      <c r="J24" s="122"/>
      <c r="K24" s="123"/>
    </row>
    <row r="25" spans="1:14">
      <c r="A25" s="124"/>
      <c r="B25" s="125" t="s">
        <v>44</v>
      </c>
      <c r="C25" s="125" t="s">
        <v>45</v>
      </c>
      <c r="D25" s="124"/>
      <c r="E25" s="124"/>
      <c r="F25" s="124"/>
      <c r="G25" s="124"/>
      <c r="H25" s="124"/>
      <c r="I25" s="124"/>
      <c r="J25" s="126"/>
      <c r="K25" s="39"/>
      <c r="L25" s="27"/>
    </row>
    <row r="26" spans="1:14">
      <c r="A26" s="124"/>
      <c r="B26" s="127" t="s">
        <v>46</v>
      </c>
      <c r="C26" s="128">
        <f>J23</f>
        <v>60946.787824000006</v>
      </c>
      <c r="D26" s="124"/>
      <c r="E26" s="124"/>
      <c r="F26" s="124"/>
      <c r="G26" s="124"/>
      <c r="H26" s="124"/>
      <c r="I26" s="124"/>
      <c r="J26" s="126"/>
      <c r="K26" s="39"/>
      <c r="L26" s="27"/>
    </row>
    <row r="27" spans="1:14">
      <c r="A27" s="124"/>
      <c r="B27" s="129" t="s">
        <v>47</v>
      </c>
      <c r="C27" s="130">
        <v>0</v>
      </c>
      <c r="D27" s="124"/>
      <c r="E27" s="124"/>
      <c r="F27" s="124"/>
      <c r="G27" s="124"/>
      <c r="H27" s="124"/>
      <c r="I27" s="124"/>
      <c r="J27" s="126"/>
      <c r="K27" s="39"/>
      <c r="L27" s="27"/>
    </row>
    <row r="28" spans="1:14">
      <c r="A28" s="124"/>
      <c r="B28" s="131" t="s">
        <v>14</v>
      </c>
      <c r="C28" s="132">
        <v>0</v>
      </c>
      <c r="D28" s="124"/>
      <c r="E28" s="124"/>
      <c r="F28" s="124"/>
      <c r="G28" s="124"/>
      <c r="H28" s="124"/>
      <c r="I28" s="124"/>
      <c r="J28" s="126"/>
      <c r="K28" s="39"/>
      <c r="L28" s="27"/>
    </row>
    <row r="29" spans="1:14">
      <c r="A29" s="124"/>
      <c r="B29" s="133"/>
      <c r="C29" s="133"/>
      <c r="D29" s="124"/>
      <c r="E29" s="124"/>
      <c r="F29" s="124"/>
      <c r="G29" s="124"/>
      <c r="H29" s="124"/>
      <c r="I29" s="124"/>
      <c r="J29" s="126"/>
      <c r="K29" s="39"/>
      <c r="L29" s="27"/>
    </row>
    <row r="30" spans="1:14">
      <c r="A30" s="124"/>
      <c r="B30" s="124"/>
      <c r="C30" s="124"/>
      <c r="D30" s="124"/>
      <c r="E30" s="124"/>
      <c r="F30" s="124"/>
      <c r="G30" s="124"/>
      <c r="H30" s="124"/>
      <c r="I30" s="124"/>
      <c r="J30" s="126"/>
      <c r="K30" s="39"/>
      <c r="L30" s="27"/>
    </row>
    <row r="31" spans="1:14">
      <c r="A31" s="124"/>
      <c r="B31" s="124"/>
      <c r="C31" s="124"/>
      <c r="D31" s="124"/>
      <c r="E31" s="124"/>
      <c r="F31" s="124"/>
      <c r="G31" s="124"/>
      <c r="H31" s="124"/>
      <c r="I31" s="39"/>
      <c r="J31" s="40"/>
      <c r="K31" s="39"/>
      <c r="L31" s="27"/>
    </row>
    <row r="32" spans="1:14">
      <c r="A32" s="39"/>
      <c r="B32" s="39"/>
      <c r="C32" s="39"/>
      <c r="D32" s="39"/>
      <c r="E32" s="39"/>
      <c r="F32" s="39"/>
      <c r="G32" s="39"/>
      <c r="H32" s="39"/>
      <c r="I32" s="39"/>
      <c r="J32" s="40"/>
      <c r="K32" s="39"/>
      <c r="L32" s="27"/>
    </row>
    <row r="33" spans="1:12">
      <c r="A33" s="39"/>
      <c r="B33" s="39"/>
      <c r="C33" s="39"/>
      <c r="D33" s="39"/>
      <c r="E33" s="39"/>
      <c r="F33" s="39"/>
      <c r="G33" s="39"/>
      <c r="H33" s="39"/>
      <c r="I33" s="39"/>
      <c r="J33" s="40"/>
      <c r="K33" s="39"/>
      <c r="L33" s="27"/>
    </row>
    <row r="34" spans="1:12">
      <c r="A34" s="39"/>
      <c r="B34" s="39"/>
      <c r="C34" s="39"/>
      <c r="D34" s="39"/>
      <c r="E34" s="39"/>
      <c r="F34" s="39"/>
      <c r="G34" s="39"/>
      <c r="H34" s="39"/>
      <c r="I34" s="39"/>
      <c r="J34" s="40"/>
      <c r="K34" s="39"/>
      <c r="L34" s="27"/>
    </row>
    <row r="35" spans="1:12">
      <c r="A35" s="39"/>
      <c r="B35" s="39"/>
      <c r="C35" s="39"/>
      <c r="D35" s="39"/>
      <c r="E35" s="39"/>
      <c r="F35" s="39"/>
      <c r="G35" s="39"/>
      <c r="H35" s="39"/>
      <c r="I35" s="39"/>
      <c r="J35" s="40"/>
      <c r="K35" s="39"/>
      <c r="L35" s="27"/>
    </row>
    <row r="36" spans="1:12">
      <c r="A36" s="39"/>
      <c r="B36" s="39"/>
      <c r="C36" s="39"/>
      <c r="D36" s="39"/>
      <c r="E36" s="39"/>
      <c r="F36" s="39"/>
      <c r="G36" s="39"/>
      <c r="H36" s="39"/>
      <c r="I36" s="39"/>
      <c r="J36" s="40"/>
      <c r="K36" s="39"/>
      <c r="L36" s="27"/>
    </row>
    <row r="37" spans="1:12">
      <c r="A37" s="39"/>
      <c r="B37" s="39"/>
      <c r="C37" s="39"/>
      <c r="D37" s="39"/>
      <c r="E37" s="39"/>
      <c r="F37" s="39"/>
      <c r="G37" s="39"/>
      <c r="H37" s="39"/>
      <c r="I37" s="39"/>
      <c r="J37" s="40"/>
      <c r="K37" s="39"/>
      <c r="L37" s="27"/>
    </row>
    <row r="38" spans="1:12">
      <c r="A38" s="39"/>
      <c r="B38" s="39"/>
      <c r="C38" s="39"/>
      <c r="D38" s="39"/>
      <c r="E38" s="39"/>
      <c r="F38" s="39"/>
      <c r="G38" s="39"/>
      <c r="H38" s="39"/>
      <c r="I38" s="39"/>
      <c r="J38" s="40"/>
      <c r="K38" s="39"/>
      <c r="L38" s="27"/>
    </row>
    <row r="39" spans="1:12">
      <c r="A39" s="39"/>
      <c r="B39" s="39"/>
      <c r="C39" s="39"/>
      <c r="D39" s="39"/>
      <c r="E39" s="39"/>
      <c r="F39" s="39"/>
      <c r="G39" s="39"/>
      <c r="H39" s="39"/>
      <c r="I39" s="39"/>
      <c r="J39" s="40"/>
      <c r="K39" s="39"/>
      <c r="L39" s="27"/>
    </row>
    <row r="40" spans="1:12">
      <c r="A40" s="39"/>
      <c r="B40" s="39"/>
      <c r="C40" s="39"/>
      <c r="D40" s="39"/>
      <c r="E40" s="39"/>
      <c r="F40" s="39"/>
      <c r="G40" s="39"/>
      <c r="H40" s="39"/>
      <c r="I40" s="39"/>
      <c r="J40" s="40"/>
      <c r="K40" s="39"/>
      <c r="L40" s="27"/>
    </row>
    <row r="41" spans="1:12">
      <c r="A41" s="39"/>
      <c r="B41" s="39"/>
      <c r="C41" s="39"/>
      <c r="D41" s="39"/>
      <c r="E41" s="39"/>
      <c r="F41" s="39"/>
      <c r="G41" s="39"/>
      <c r="H41" s="39"/>
      <c r="I41" s="39"/>
      <c r="J41" s="40"/>
      <c r="K41" s="39"/>
      <c r="L41" s="27"/>
    </row>
    <row r="42" spans="1:12">
      <c r="A42" s="39"/>
      <c r="B42" s="39"/>
      <c r="C42" s="39"/>
      <c r="D42" s="39"/>
      <c r="E42" s="39"/>
      <c r="F42" s="39"/>
      <c r="G42" s="39"/>
      <c r="H42" s="39"/>
      <c r="I42" s="39"/>
      <c r="J42" s="40"/>
      <c r="K42" s="39"/>
      <c r="L42" s="27"/>
    </row>
    <row r="43" spans="1:12">
      <c r="A43" s="39"/>
      <c r="B43" s="39"/>
      <c r="C43" s="39"/>
      <c r="D43" s="39"/>
      <c r="E43" s="39"/>
      <c r="F43" s="39"/>
      <c r="G43" s="39"/>
      <c r="H43" s="39"/>
      <c r="I43" s="39"/>
      <c r="J43" s="40"/>
      <c r="K43" s="39"/>
      <c r="L43" s="27"/>
    </row>
    <row r="44" spans="1:12">
      <c r="A44" s="39"/>
      <c r="B44" s="39"/>
      <c r="C44" s="39"/>
      <c r="D44" s="39"/>
      <c r="E44" s="39"/>
      <c r="F44" s="39"/>
      <c r="G44" s="39"/>
      <c r="H44" s="39"/>
      <c r="I44" s="39"/>
      <c r="J44" s="40"/>
      <c r="K44" s="39"/>
      <c r="L44" s="27"/>
    </row>
    <row r="45" spans="1:12">
      <c r="A45" s="39"/>
      <c r="B45" s="39"/>
      <c r="C45" s="39"/>
      <c r="D45" s="39"/>
      <c r="E45" s="39"/>
      <c r="F45" s="39"/>
      <c r="G45" s="39"/>
      <c r="H45" s="39"/>
      <c r="I45" s="39"/>
      <c r="J45" s="40"/>
      <c r="K45" s="39"/>
      <c r="L45" s="27"/>
    </row>
    <row r="46" spans="1:12">
      <c r="A46" s="39"/>
      <c r="B46" s="39"/>
      <c r="C46" s="39"/>
      <c r="D46" s="39"/>
      <c r="E46" s="39"/>
      <c r="F46" s="39"/>
      <c r="G46" s="39"/>
      <c r="H46" s="39"/>
      <c r="I46" s="39"/>
      <c r="J46" s="40"/>
      <c r="K46" s="39"/>
      <c r="L46" s="27"/>
    </row>
    <row r="47" spans="1:12">
      <c r="A47" s="39"/>
      <c r="B47" s="39"/>
      <c r="C47" s="39"/>
      <c r="D47" s="39"/>
      <c r="E47" s="39"/>
      <c r="F47" s="39"/>
      <c r="G47" s="39"/>
      <c r="H47" s="39"/>
      <c r="I47" s="39"/>
      <c r="J47" s="40"/>
      <c r="K47" s="39"/>
      <c r="L47" s="27"/>
    </row>
    <row r="48" spans="1:12">
      <c r="A48" s="39"/>
      <c r="B48" s="39"/>
      <c r="C48" s="39"/>
      <c r="D48" s="39"/>
      <c r="E48" s="39"/>
      <c r="F48" s="39"/>
      <c r="G48" s="39"/>
      <c r="H48" s="39"/>
      <c r="I48" s="39"/>
      <c r="J48" s="40"/>
      <c r="K48" s="39"/>
      <c r="L48" s="27"/>
    </row>
    <row r="49" spans="1:12">
      <c r="A49" s="39"/>
      <c r="B49" s="39"/>
      <c r="C49" s="39"/>
      <c r="D49" s="39"/>
      <c r="E49" s="39"/>
      <c r="F49" s="39"/>
      <c r="G49" s="39"/>
      <c r="H49" s="39"/>
      <c r="I49" s="39"/>
      <c r="J49" s="40"/>
      <c r="K49" s="39"/>
      <c r="L49" s="27"/>
    </row>
    <row r="50" spans="1:12">
      <c r="A50" s="39"/>
      <c r="B50" s="39"/>
      <c r="C50" s="39"/>
      <c r="D50" s="39"/>
      <c r="E50" s="39"/>
      <c r="F50" s="39"/>
      <c r="G50" s="39"/>
      <c r="H50" s="39"/>
      <c r="I50" s="39"/>
      <c r="J50" s="40"/>
      <c r="K50" s="39"/>
      <c r="L50" s="27"/>
    </row>
    <row r="51" spans="1:12">
      <c r="A51" s="39"/>
      <c r="B51" s="39"/>
      <c r="C51" s="39"/>
      <c r="D51" s="39"/>
      <c r="E51" s="39"/>
      <c r="F51" s="39"/>
      <c r="G51" s="39"/>
      <c r="H51" s="39"/>
      <c r="I51" s="39"/>
      <c r="J51" s="40"/>
      <c r="K51" s="39"/>
      <c r="L51" s="27"/>
    </row>
    <row r="52" spans="1:12">
      <c r="A52" s="39"/>
      <c r="B52" s="39"/>
      <c r="C52" s="39"/>
      <c r="D52" s="39"/>
      <c r="E52" s="39"/>
      <c r="F52" s="39"/>
      <c r="G52" s="39"/>
      <c r="H52" s="39"/>
      <c r="I52" s="39"/>
      <c r="J52" s="40"/>
      <c r="K52" s="39"/>
      <c r="L52" s="27"/>
    </row>
    <row r="53" spans="1:12">
      <c r="A53" s="39"/>
      <c r="B53" s="39"/>
      <c r="C53" s="39"/>
      <c r="D53" s="39"/>
      <c r="E53" s="39"/>
      <c r="F53" s="39"/>
      <c r="G53" s="39"/>
      <c r="H53" s="39"/>
      <c r="I53" s="39"/>
      <c r="J53" s="40"/>
      <c r="K53" s="39"/>
      <c r="L53" s="27"/>
    </row>
    <row r="54" spans="1:12">
      <c r="A54" s="39"/>
      <c r="B54" s="39"/>
      <c r="C54" s="39"/>
      <c r="D54" s="39"/>
      <c r="E54" s="39"/>
      <c r="F54" s="39"/>
      <c r="G54" s="39"/>
      <c r="H54" s="39"/>
      <c r="I54" s="39"/>
      <c r="J54" s="40"/>
      <c r="K54" s="39"/>
      <c r="L54" s="27"/>
    </row>
    <row r="55" spans="1:12">
      <c r="A55" s="39"/>
      <c r="B55" s="39"/>
      <c r="C55" s="39"/>
      <c r="D55" s="39"/>
      <c r="E55" s="39"/>
      <c r="F55" s="39"/>
      <c r="G55" s="39"/>
      <c r="H55" s="39"/>
      <c r="I55" s="39"/>
      <c r="J55" s="40"/>
      <c r="K55" s="39"/>
      <c r="L55" s="27"/>
    </row>
    <row r="56" spans="1:12">
      <c r="A56" s="39"/>
      <c r="B56" s="39"/>
      <c r="C56" s="39"/>
      <c r="D56" s="39"/>
      <c r="E56" s="39"/>
      <c r="F56" s="39"/>
      <c r="G56" s="39"/>
      <c r="H56" s="39"/>
      <c r="I56" s="39"/>
      <c r="J56" s="40"/>
      <c r="K56" s="39"/>
      <c r="L56" s="27"/>
    </row>
    <row r="57" spans="1:12">
      <c r="A57" s="39"/>
      <c r="B57" s="39"/>
      <c r="C57" s="39"/>
      <c r="D57" s="39"/>
      <c r="E57" s="39"/>
      <c r="F57" s="39"/>
      <c r="G57" s="39"/>
      <c r="H57" s="39"/>
      <c r="I57" s="39"/>
      <c r="J57" s="40"/>
      <c r="K57" s="39"/>
      <c r="L57" s="27"/>
    </row>
    <row r="58" spans="1:12">
      <c r="A58" s="39"/>
      <c r="B58" s="39"/>
      <c r="C58" s="39"/>
      <c r="D58" s="39"/>
      <c r="E58" s="39"/>
      <c r="F58" s="39"/>
      <c r="G58" s="39"/>
      <c r="H58" s="39"/>
      <c r="I58" s="39"/>
      <c r="J58" s="40"/>
      <c r="K58" s="39"/>
      <c r="L58" s="27"/>
    </row>
    <row r="59" spans="1:12">
      <c r="A59" s="39"/>
      <c r="B59" s="39"/>
      <c r="C59" s="39"/>
      <c r="D59" s="39"/>
      <c r="E59" s="39"/>
      <c r="F59" s="39"/>
      <c r="G59" s="39"/>
      <c r="H59" s="39"/>
      <c r="I59" s="39"/>
      <c r="J59" s="40"/>
      <c r="K59" s="39"/>
      <c r="L59" s="27"/>
    </row>
    <row r="60" spans="1:12">
      <c r="A60" s="39"/>
      <c r="B60" s="39"/>
      <c r="C60" s="39"/>
      <c r="D60" s="39"/>
      <c r="E60" s="39"/>
      <c r="F60" s="39"/>
      <c r="G60" s="39"/>
      <c r="H60" s="39"/>
      <c r="I60" s="39"/>
      <c r="J60" s="40"/>
      <c r="K60" s="39"/>
      <c r="L60" s="27"/>
    </row>
    <row r="61" spans="1:12">
      <c r="A61" s="39"/>
      <c r="B61" s="39"/>
      <c r="C61" s="39"/>
      <c r="D61" s="39"/>
      <c r="E61" s="39"/>
      <c r="F61" s="39"/>
      <c r="G61" s="39"/>
      <c r="H61" s="39"/>
      <c r="I61" s="39"/>
      <c r="J61" s="40"/>
      <c r="K61" s="39"/>
      <c r="L61" s="27"/>
    </row>
  </sheetData>
  <mergeCells count="2">
    <mergeCell ref="A23:I23"/>
    <mergeCell ref="A1:K1"/>
  </mergeCells>
  <printOptions horizontalCentered="1"/>
  <pageMargins left="0" right="0" top="0.25" bottom="0.25" header="0.3" footer="0.3"/>
  <pageSetup paperSize="9" scale="87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64"/>
  <sheetViews>
    <sheetView view="pageBreakPreview" topLeftCell="A37" zoomScale="85" zoomScaleNormal="100" zoomScaleSheetLayoutView="85" workbookViewId="0">
      <selection activeCell="E38" sqref="E38"/>
    </sheetView>
  </sheetViews>
  <sheetFormatPr defaultColWidth="10" defaultRowHeight="15"/>
  <cols>
    <col min="1" max="1" width="6.140625" bestFit="1" customWidth="1"/>
    <col min="2" max="2" width="40.85546875" customWidth="1"/>
    <col min="3" max="5" width="25.7109375" customWidth="1"/>
    <col min="7" max="7" width="6.140625" bestFit="1" customWidth="1"/>
  </cols>
  <sheetData>
    <row r="1" spans="1:5" ht="18.75">
      <c r="A1" s="207" t="s">
        <v>122</v>
      </c>
      <c r="B1" s="208"/>
      <c r="C1" s="208"/>
      <c r="D1" s="208"/>
      <c r="E1" s="209"/>
    </row>
    <row r="2" spans="1:5" ht="15.75">
      <c r="A2" s="210" t="s">
        <v>123</v>
      </c>
      <c r="B2" s="211"/>
      <c r="C2" s="211"/>
      <c r="D2" s="211"/>
      <c r="E2" s="191"/>
    </row>
    <row r="3" spans="1:5" ht="15.75">
      <c r="A3" s="21" t="s">
        <v>25</v>
      </c>
      <c r="B3" s="21" t="s">
        <v>50</v>
      </c>
      <c r="C3" s="21" t="s">
        <v>124</v>
      </c>
      <c r="D3" s="140" t="s">
        <v>56</v>
      </c>
      <c r="E3" s="21" t="s">
        <v>125</v>
      </c>
    </row>
    <row r="4" spans="1:5">
      <c r="A4" s="7">
        <v>1</v>
      </c>
      <c r="B4" s="7" t="s">
        <v>81</v>
      </c>
      <c r="C4" s="23">
        <v>45109</v>
      </c>
      <c r="D4" s="24">
        <f>1210+1520+3360</f>
        <v>6090</v>
      </c>
      <c r="E4" s="7" t="s">
        <v>126</v>
      </c>
    </row>
    <row r="5" spans="1:5">
      <c r="A5" s="7">
        <v>2</v>
      </c>
      <c r="B5" s="7" t="s">
        <v>128</v>
      </c>
      <c r="C5" s="23">
        <v>45113</v>
      </c>
      <c r="D5" s="24">
        <f>3840+23940</f>
        <v>27780</v>
      </c>
      <c r="E5" s="7" t="s">
        <v>126</v>
      </c>
    </row>
    <row r="6" spans="1:5">
      <c r="A6" s="7">
        <v>3</v>
      </c>
      <c r="B6" s="7" t="s">
        <v>129</v>
      </c>
      <c r="C6" s="23">
        <v>45130</v>
      </c>
      <c r="D6" s="24">
        <f>9070+8980+5750+4570+2060+520+1450</f>
        <v>32400</v>
      </c>
      <c r="E6" s="7" t="s">
        <v>126</v>
      </c>
    </row>
    <row r="7" spans="1:5">
      <c r="A7" s="7">
        <v>4</v>
      </c>
      <c r="B7" s="7" t="s">
        <v>128</v>
      </c>
      <c r="C7" s="23">
        <v>45131</v>
      </c>
      <c r="D7" s="24">
        <f>3900+4880+24020+4800</f>
        <v>37600</v>
      </c>
      <c r="E7" s="7" t="s">
        <v>126</v>
      </c>
    </row>
    <row r="8" spans="1:5">
      <c r="A8" s="7">
        <v>5</v>
      </c>
      <c r="B8" s="7" t="s">
        <v>130</v>
      </c>
      <c r="C8" s="23">
        <v>45133</v>
      </c>
      <c r="D8" s="24">
        <f>2740+11480+20890</f>
        <v>35110</v>
      </c>
      <c r="E8" s="7" t="s">
        <v>126</v>
      </c>
    </row>
    <row r="9" spans="1:5">
      <c r="A9" s="7">
        <v>6</v>
      </c>
      <c r="B9" s="7" t="s">
        <v>81</v>
      </c>
      <c r="C9" s="23">
        <v>45139</v>
      </c>
      <c r="D9" s="24">
        <f>24570+320</f>
        <v>24890</v>
      </c>
      <c r="E9" s="7" t="s">
        <v>126</v>
      </c>
    </row>
    <row r="10" spans="1:5">
      <c r="A10" s="7">
        <v>7</v>
      </c>
      <c r="B10" s="7" t="s">
        <v>131</v>
      </c>
      <c r="C10" s="23">
        <v>45143</v>
      </c>
      <c r="D10" s="24">
        <f>1600+1570+500+15330+2000+2660+100+750+3940+2000</f>
        <v>30450</v>
      </c>
      <c r="E10" s="7" t="s">
        <v>126</v>
      </c>
    </row>
    <row r="11" spans="1:5">
      <c r="A11" s="7">
        <v>8</v>
      </c>
      <c r="B11" s="7" t="s">
        <v>132</v>
      </c>
      <c r="C11" s="23">
        <v>45145</v>
      </c>
      <c r="D11" s="24">
        <f>700+1400+1600+2200+210+4710+520+490+10284+1842+2029+3018+947+1030+2810+2200</f>
        <v>35990</v>
      </c>
      <c r="E11" s="7" t="s">
        <v>126</v>
      </c>
    </row>
    <row r="12" spans="1:5">
      <c r="A12" s="7">
        <v>9</v>
      </c>
      <c r="B12" s="7" t="s">
        <v>81</v>
      </c>
      <c r="C12" s="23">
        <v>45155</v>
      </c>
      <c r="D12" s="24">
        <f>8168+612</f>
        <v>8780</v>
      </c>
      <c r="E12" s="7" t="s">
        <v>126</v>
      </c>
    </row>
    <row r="13" spans="1:5">
      <c r="A13" s="7">
        <v>10</v>
      </c>
      <c r="B13" s="7" t="s">
        <v>133</v>
      </c>
      <c r="C13" s="23">
        <v>45158</v>
      </c>
      <c r="D13" s="24">
        <f>5760</f>
        <v>5760</v>
      </c>
      <c r="E13" s="7" t="s">
        <v>126</v>
      </c>
    </row>
    <row r="14" spans="1:5">
      <c r="A14" s="7">
        <v>11</v>
      </c>
      <c r="B14" s="7" t="s">
        <v>135</v>
      </c>
      <c r="C14" s="23">
        <v>45163</v>
      </c>
      <c r="D14" s="24">
        <v>25000</v>
      </c>
      <c r="E14" s="7" t="s">
        <v>126</v>
      </c>
    </row>
    <row r="15" spans="1:5">
      <c r="A15" s="7">
        <v>12</v>
      </c>
      <c r="B15" s="7" t="s">
        <v>135</v>
      </c>
      <c r="C15" s="23">
        <v>45164</v>
      </c>
      <c r="D15" s="24">
        <v>25000</v>
      </c>
      <c r="E15" s="7" t="s">
        <v>126</v>
      </c>
    </row>
    <row r="16" spans="1:5">
      <c r="A16" s="7">
        <v>13</v>
      </c>
      <c r="B16" s="7" t="s">
        <v>134</v>
      </c>
      <c r="C16" s="23">
        <v>45168</v>
      </c>
      <c r="D16" s="24">
        <f>10600+12230</f>
        <v>22830</v>
      </c>
      <c r="E16" s="7" t="s">
        <v>126</v>
      </c>
    </row>
    <row r="17" spans="1:5" ht="15.75">
      <c r="A17" s="7"/>
      <c r="B17" s="7"/>
      <c r="C17" s="25" t="s">
        <v>41</v>
      </c>
      <c r="D17" s="26">
        <f>SUM(D4:D16)</f>
        <v>317680</v>
      </c>
      <c r="E17" s="7"/>
    </row>
    <row r="62" spans="5:5" ht="17.25">
      <c r="E62" s="33" t="s">
        <v>137</v>
      </c>
    </row>
    <row r="63" spans="5:5" ht="17.25">
      <c r="E63" s="33" t="s">
        <v>138</v>
      </c>
    </row>
    <row r="64" spans="5:5" ht="17.25">
      <c r="E64" s="33" t="s">
        <v>139</v>
      </c>
    </row>
  </sheetData>
  <mergeCells count="2">
    <mergeCell ref="A1:E1"/>
    <mergeCell ref="A2:E2"/>
  </mergeCells>
  <printOptions horizontalCentered="1"/>
  <pageMargins left="0" right="0" top="0.5" bottom="0.5" header="0.3" footer="0.3"/>
  <pageSetup paperSize="9" scale="8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FOLLOWUP SHEET</vt:lpstr>
      <vt:lpstr>9Mtr Purlin Gi Shed</vt:lpstr>
      <vt:lpstr>9Mtr Tie Beam</vt:lpstr>
      <vt:lpstr>D. I. DALA &amp; SETOR DOOR</vt:lpstr>
      <vt:lpstr>G.I. PIPE RACK</vt:lpstr>
      <vt:lpstr>G I 9 Mtr Crane Gantry</vt:lpstr>
      <vt:lpstr>LOADING &amp; UN LOADING</vt:lpstr>
      <vt:lpstr>'9Mtr Purlin Gi Shed'!Print_Area</vt:lpstr>
      <vt:lpstr>'9Mtr Tie Beam'!Print_Area</vt:lpstr>
      <vt:lpstr>'D. I. DALA &amp; SETOR DOOR'!Print_Area</vt:lpstr>
      <vt:lpstr>'G I 9 Mtr Crane Gantry'!Print_Area</vt:lpstr>
      <vt:lpstr>'G.I. PIPE RACK'!Print_Area</vt:lpstr>
      <vt:lpstr>'LOADING &amp; UN LOADING'!Print_Area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 ahmed</dc:creator>
  <cp:lastModifiedBy>HP</cp:lastModifiedBy>
  <cp:lastPrinted>2023-09-29T11:20:17Z</cp:lastPrinted>
  <dcterms:created xsi:type="dcterms:W3CDTF">2023-08-27T05:27:54Z</dcterms:created>
  <dcterms:modified xsi:type="dcterms:W3CDTF">2023-09-29T12:30:44Z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ba69113035a540c1b912644bd736ac3c</vt:lpwstr>
  </property>
</Properties>
</file>