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105" windowWidth="14805" windowHeight="8010"/>
  </bookViews>
  <sheets>
    <sheet name="Abstract" sheetId="2" r:id="rId1"/>
    <sheet name="Measure Ment" sheetId="1" r:id="rId2"/>
    <sheet name="Sheet3" sheetId="3" r:id="rId3"/>
  </sheets>
  <externalReferences>
    <externalReference r:id="rId4"/>
  </externalReferences>
  <calcPr calcId="144525"/>
</workbook>
</file>

<file path=xl/calcChain.xml><?xml version="1.0" encoding="utf-8"?>
<calcChain xmlns="http://schemas.openxmlformats.org/spreadsheetml/2006/main">
  <c r="L22" i="2" l="1"/>
  <c r="L18" i="2" l="1"/>
  <c r="J93" i="1" l="1"/>
  <c r="J94" i="1"/>
  <c r="J96" i="1"/>
  <c r="J97" i="1"/>
  <c r="J98" i="1"/>
  <c r="J99" i="1"/>
  <c r="J101" i="1"/>
  <c r="J102" i="1"/>
  <c r="J103" i="1"/>
  <c r="J104" i="1"/>
  <c r="J71" i="1" l="1"/>
  <c r="I36" i="2" l="1"/>
  <c r="J36" i="2" s="1"/>
  <c r="H36" i="2"/>
  <c r="G35" i="2"/>
  <c r="I35" i="2" s="1"/>
  <c r="J35" i="2" s="1"/>
  <c r="E34" i="2"/>
  <c r="E33" i="2"/>
  <c r="E32" i="2"/>
  <c r="E31" i="2"/>
  <c r="E30" i="2"/>
  <c r="G28" i="2"/>
  <c r="H28" i="2" s="1"/>
  <c r="E28" i="2"/>
  <c r="G27" i="2"/>
  <c r="I27" i="2" s="1"/>
  <c r="E27" i="2"/>
  <c r="G26" i="2"/>
  <c r="I26" i="2" s="1"/>
  <c r="J26" i="2" s="1"/>
  <c r="E26" i="2"/>
  <c r="G25" i="2"/>
  <c r="I25" i="2" s="1"/>
  <c r="E25" i="2"/>
  <c r="G24" i="2"/>
  <c r="H24" i="2" s="1"/>
  <c r="E24" i="2"/>
  <c r="G23" i="2"/>
  <c r="I23" i="2" s="1"/>
  <c r="J23" i="2" s="1"/>
  <c r="G22" i="2"/>
  <c r="G34" i="2" s="1"/>
  <c r="E22" i="2"/>
  <c r="G21" i="2"/>
  <c r="G33" i="2" s="1"/>
  <c r="E21" i="2"/>
  <c r="G20" i="2"/>
  <c r="G32" i="2" s="1"/>
  <c r="E20" i="2"/>
  <c r="G19" i="2"/>
  <c r="E19" i="2"/>
  <c r="G18" i="2"/>
  <c r="G30" i="2" s="1"/>
  <c r="E18" i="2"/>
  <c r="G17" i="2"/>
  <c r="G29" i="2" s="1"/>
  <c r="I16" i="2"/>
  <c r="G16" i="2"/>
  <c r="H16" i="2" s="1"/>
  <c r="E16" i="2"/>
  <c r="H15" i="2"/>
  <c r="I14" i="2"/>
  <c r="J14" i="2" s="1"/>
  <c r="H14" i="2"/>
  <c r="G13" i="2"/>
  <c r="I13" i="2" s="1"/>
  <c r="J13" i="2" s="1"/>
  <c r="G12" i="2"/>
  <c r="I12" i="2" s="1"/>
  <c r="J12" i="2" s="1"/>
  <c r="G11" i="2"/>
  <c r="I11" i="2" s="1"/>
  <c r="J11" i="2" s="1"/>
  <c r="G10" i="2"/>
  <c r="I10" i="2" s="1"/>
  <c r="J10" i="2" s="1"/>
  <c r="I9" i="2"/>
  <c r="J9" i="2" s="1"/>
  <c r="H9" i="2"/>
  <c r="H21" i="2" l="1"/>
  <c r="H27" i="2"/>
  <c r="H13" i="2"/>
  <c r="I15" i="2"/>
  <c r="J15" i="2" s="1"/>
  <c r="H12" i="2"/>
  <c r="I17" i="2"/>
  <c r="J17" i="2" s="1"/>
  <c r="H19" i="2"/>
  <c r="H26" i="2"/>
  <c r="J25" i="2"/>
  <c r="J16" i="2"/>
  <c r="H20" i="2"/>
  <c r="H25" i="2"/>
  <c r="J27" i="2"/>
  <c r="H17" i="2"/>
  <c r="I20" i="2"/>
  <c r="J20" i="2" s="1"/>
  <c r="I21" i="2"/>
  <c r="J21" i="2" s="1"/>
  <c r="I34" i="2"/>
  <c r="J34" i="2" s="1"/>
  <c r="H34" i="2"/>
  <c r="H29" i="2"/>
  <c r="I29" i="2"/>
  <c r="J29" i="2" s="1"/>
  <c r="I32" i="2"/>
  <c r="J32" i="2" s="1"/>
  <c r="H32" i="2"/>
  <c r="H33" i="2"/>
  <c r="I33" i="2"/>
  <c r="J33" i="2" s="1"/>
  <c r="I30" i="2"/>
  <c r="J30" i="2" s="1"/>
  <c r="H30" i="2"/>
  <c r="I19" i="2"/>
  <c r="J19" i="2" s="1"/>
  <c r="I24" i="2"/>
  <c r="J24" i="2" s="1"/>
  <c r="I28" i="2"/>
  <c r="J28" i="2" s="1"/>
  <c r="G31" i="2"/>
  <c r="H35" i="2"/>
  <c r="H10" i="2"/>
  <c r="H18" i="2"/>
  <c r="H22" i="2"/>
  <c r="H23" i="2"/>
  <c r="H11" i="2"/>
  <c r="I18" i="2"/>
  <c r="J18" i="2" s="1"/>
  <c r="I22" i="2"/>
  <c r="J22" i="2" s="1"/>
  <c r="J339" i="1"/>
  <c r="J338" i="1"/>
  <c r="J337" i="1"/>
  <c r="J336" i="1"/>
  <c r="J334" i="1"/>
  <c r="J333" i="1"/>
  <c r="J332" i="1"/>
  <c r="J331" i="1"/>
  <c r="J329" i="1"/>
  <c r="J328" i="1"/>
  <c r="J327" i="1"/>
  <c r="J326" i="1"/>
  <c r="J324" i="1"/>
  <c r="J323" i="1"/>
  <c r="J322" i="1"/>
  <c r="J321" i="1"/>
  <c r="J330" i="1" s="1"/>
  <c r="J319" i="1"/>
  <c r="J318" i="1"/>
  <c r="J317" i="1"/>
  <c r="J316" i="1"/>
  <c r="J315" i="1"/>
  <c r="J314" i="1"/>
  <c r="J312" i="1"/>
  <c r="J311" i="1"/>
  <c r="J310" i="1"/>
  <c r="J309" i="1"/>
  <c r="J308" i="1"/>
  <c r="J307" i="1"/>
  <c r="J320" i="1" s="1"/>
  <c r="J305" i="1"/>
  <c r="J304" i="1"/>
  <c r="J303" i="1"/>
  <c r="J302" i="1"/>
  <c r="J301" i="1"/>
  <c r="J300" i="1"/>
  <c r="J298" i="1"/>
  <c r="J297" i="1"/>
  <c r="J296" i="1"/>
  <c r="J295" i="1"/>
  <c r="J294" i="1"/>
  <c r="J293" i="1"/>
  <c r="J306" i="1" s="1"/>
  <c r="J291" i="1"/>
  <c r="J290" i="1"/>
  <c r="J288" i="1"/>
  <c r="J287" i="1"/>
  <c r="J286" i="1"/>
  <c r="J285" i="1"/>
  <c r="J283" i="1"/>
  <c r="J282" i="1"/>
  <c r="J281" i="1"/>
  <c r="J280" i="1"/>
  <c r="J278" i="1"/>
  <c r="J277" i="1"/>
  <c r="J276" i="1"/>
  <c r="J275" i="1"/>
  <c r="J274" i="1"/>
  <c r="J273" i="1"/>
  <c r="J272" i="1"/>
  <c r="J270" i="1"/>
  <c r="J269" i="1"/>
  <c r="J268" i="1"/>
  <c r="J267" i="1"/>
  <c r="J266" i="1"/>
  <c r="J265" i="1"/>
  <c r="J264" i="1"/>
  <c r="J262" i="1"/>
  <c r="J261" i="1"/>
  <c r="J260" i="1"/>
  <c r="J259" i="1"/>
  <c r="J258" i="1"/>
  <c r="J257" i="1"/>
  <c r="J256" i="1"/>
  <c r="J254" i="1"/>
  <c r="J253" i="1"/>
  <c r="J252" i="1"/>
  <c r="J251" i="1"/>
  <c r="J250" i="1"/>
  <c r="J249" i="1"/>
  <c r="J248" i="1"/>
  <c r="J245" i="1"/>
  <c r="J244" i="1"/>
  <c r="J243" i="1"/>
  <c r="J242" i="1"/>
  <c r="J241" i="1"/>
  <c r="J240" i="1"/>
  <c r="J239" i="1"/>
  <c r="J238" i="1"/>
  <c r="J237" i="1"/>
  <c r="J236" i="1"/>
  <c r="J235" i="1"/>
  <c r="J232" i="1"/>
  <c r="J231" i="1"/>
  <c r="J230" i="1"/>
  <c r="J229" i="1"/>
  <c r="J228" i="1"/>
  <c r="J227" i="1"/>
  <c r="J226" i="1"/>
  <c r="J225" i="1"/>
  <c r="J224" i="1"/>
  <c r="J223" i="1"/>
  <c r="J222" i="1"/>
  <c r="J292" i="1" s="1"/>
  <c r="J220" i="1"/>
  <c r="J219" i="1"/>
  <c r="J218" i="1"/>
  <c r="J217" i="1"/>
  <c r="J216" i="1"/>
  <c r="J215" i="1"/>
  <c r="J214" i="1"/>
  <c r="J213" i="1"/>
  <c r="J212" i="1"/>
  <c r="J211" i="1"/>
  <c r="J210" i="1"/>
  <c r="J209" i="1"/>
  <c r="J207" i="1"/>
  <c r="J206" i="1"/>
  <c r="J205" i="1"/>
  <c r="J204" i="1"/>
  <c r="J202" i="1"/>
  <c r="J201" i="1"/>
  <c r="J200" i="1"/>
  <c r="J199" i="1"/>
  <c r="J197" i="1"/>
  <c r="J196" i="1"/>
  <c r="J195" i="1"/>
  <c r="J194" i="1"/>
  <c r="J193" i="1"/>
  <c r="J192" i="1"/>
  <c r="J191" i="1"/>
  <c r="J189" i="1"/>
  <c r="J188" i="1"/>
  <c r="J187" i="1"/>
  <c r="J186" i="1"/>
  <c r="J185" i="1"/>
  <c r="J184" i="1"/>
  <c r="I183" i="1"/>
  <c r="J183" i="1" s="1"/>
  <c r="J180" i="1"/>
  <c r="E180" i="1"/>
  <c r="J179" i="1"/>
  <c r="E179" i="1"/>
  <c r="J178" i="1"/>
  <c r="E178" i="1"/>
  <c r="J177" i="1"/>
  <c r="J181" i="1" s="1"/>
  <c r="E177" i="1"/>
  <c r="J175" i="1"/>
  <c r="E175" i="1"/>
  <c r="J174" i="1"/>
  <c r="E174" i="1"/>
  <c r="J173" i="1"/>
  <c r="E173" i="1"/>
  <c r="J172" i="1"/>
  <c r="J176" i="1" s="1"/>
  <c r="E172" i="1"/>
  <c r="J170" i="1"/>
  <c r="E170" i="1"/>
  <c r="J168" i="1"/>
  <c r="E168" i="1"/>
  <c r="J167" i="1"/>
  <c r="E167" i="1"/>
  <c r="J166" i="1"/>
  <c r="E166" i="1"/>
  <c r="J165" i="1"/>
  <c r="E165" i="1"/>
  <c r="J164" i="1"/>
  <c r="J171" i="1" s="1"/>
  <c r="E164" i="1"/>
  <c r="J162" i="1"/>
  <c r="E162" i="1"/>
  <c r="J160" i="1"/>
  <c r="E160" i="1"/>
  <c r="J159" i="1"/>
  <c r="E159" i="1"/>
  <c r="J158" i="1"/>
  <c r="E158" i="1"/>
  <c r="J157" i="1"/>
  <c r="E157" i="1"/>
  <c r="J156" i="1"/>
  <c r="J163" i="1" s="1"/>
  <c r="E156" i="1"/>
  <c r="J154" i="1"/>
  <c r="D154" i="1"/>
  <c r="J153" i="1"/>
  <c r="D153" i="1"/>
  <c r="J152" i="1"/>
  <c r="D152" i="1"/>
  <c r="J151" i="1"/>
  <c r="D151" i="1"/>
  <c r="J150" i="1"/>
  <c r="D150" i="1"/>
  <c r="J149" i="1"/>
  <c r="D149" i="1"/>
  <c r="J148" i="1"/>
  <c r="D148" i="1"/>
  <c r="J147" i="1"/>
  <c r="D147" i="1"/>
  <c r="J146" i="1"/>
  <c r="D146" i="1"/>
  <c r="J145" i="1"/>
  <c r="D145" i="1"/>
  <c r="J144" i="1"/>
  <c r="D144" i="1"/>
  <c r="J143" i="1"/>
  <c r="D143" i="1"/>
  <c r="H140" i="1"/>
  <c r="J140" i="1" s="1"/>
  <c r="H139" i="1"/>
  <c r="J139" i="1" s="1"/>
  <c r="H138" i="1"/>
  <c r="J138" i="1" s="1"/>
  <c r="G136" i="1"/>
  <c r="F136" i="1"/>
  <c r="E136" i="1"/>
  <c r="J135" i="1"/>
  <c r="E135" i="1"/>
  <c r="G134" i="1"/>
  <c r="F134" i="1"/>
  <c r="J134" i="1" s="1"/>
  <c r="E134" i="1"/>
  <c r="J133" i="1"/>
  <c r="E133" i="1"/>
  <c r="G132" i="1"/>
  <c r="E132" i="1"/>
  <c r="F131" i="1"/>
  <c r="J131" i="1" s="1"/>
  <c r="E131" i="1"/>
  <c r="J130" i="1"/>
  <c r="E130" i="1"/>
  <c r="J126" i="1"/>
  <c r="E126" i="1"/>
  <c r="J124" i="1"/>
  <c r="H124" i="1"/>
  <c r="J123" i="1"/>
  <c r="H123" i="1"/>
  <c r="J122" i="1"/>
  <c r="H122" i="1"/>
  <c r="J121" i="1"/>
  <c r="D121" i="1"/>
  <c r="J119" i="1"/>
  <c r="E119" i="1"/>
  <c r="J118" i="1"/>
  <c r="E118" i="1"/>
  <c r="J117" i="1"/>
  <c r="E117" i="1"/>
  <c r="J116" i="1"/>
  <c r="E116" i="1"/>
  <c r="J115" i="1"/>
  <c r="E115" i="1"/>
  <c r="J114" i="1"/>
  <c r="E114" i="1"/>
  <c r="J113" i="1"/>
  <c r="E113" i="1"/>
  <c r="H111" i="1"/>
  <c r="G111" i="1"/>
  <c r="F111" i="1"/>
  <c r="H110" i="1"/>
  <c r="J110" i="1" s="1"/>
  <c r="H109" i="1"/>
  <c r="G109" i="1"/>
  <c r="F109" i="1"/>
  <c r="H108" i="1"/>
  <c r="J108" i="1" s="1"/>
  <c r="H107" i="1"/>
  <c r="G107" i="1"/>
  <c r="H106" i="1"/>
  <c r="F106" i="1"/>
  <c r="F107" i="1" s="1"/>
  <c r="H105" i="1"/>
  <c r="J105" i="1" s="1"/>
  <c r="E103" i="1"/>
  <c r="E102" i="1"/>
  <c r="E101" i="1"/>
  <c r="H100" i="1"/>
  <c r="E99" i="1"/>
  <c r="E98" i="1"/>
  <c r="E97" i="1"/>
  <c r="E96" i="1"/>
  <c r="G95" i="1"/>
  <c r="J95" i="1" s="1"/>
  <c r="E95" i="1"/>
  <c r="E94" i="1"/>
  <c r="E93" i="1"/>
  <c r="J90" i="1"/>
  <c r="E90" i="1"/>
  <c r="D90" i="1" s="1"/>
  <c r="J89" i="1"/>
  <c r="E89" i="1"/>
  <c r="D89" i="1" s="1"/>
  <c r="J88" i="1"/>
  <c r="E88" i="1"/>
  <c r="D88" i="1" s="1"/>
  <c r="J87" i="1"/>
  <c r="J91" i="1" s="1"/>
  <c r="E87" i="1"/>
  <c r="D87" i="1" s="1"/>
  <c r="D85" i="1"/>
  <c r="F84" i="1"/>
  <c r="J84" i="1" s="1"/>
  <c r="D84" i="1"/>
  <c r="F83" i="1"/>
  <c r="J83" i="1" s="1"/>
  <c r="D83" i="1"/>
  <c r="F82" i="1"/>
  <c r="J82" i="1" s="1"/>
  <c r="D82" i="1"/>
  <c r="D81" i="1"/>
  <c r="D80" i="1"/>
  <c r="F79" i="1"/>
  <c r="F80" i="1" s="1"/>
  <c r="J80" i="1" s="1"/>
  <c r="D79" i="1"/>
  <c r="F78" i="1"/>
  <c r="F81" i="1" s="1"/>
  <c r="J81" i="1" s="1"/>
  <c r="D78" i="1"/>
  <c r="F77" i="1"/>
  <c r="J77" i="1" s="1"/>
  <c r="D77" i="1"/>
  <c r="F76" i="1"/>
  <c r="J76" i="1" s="1"/>
  <c r="D76" i="1"/>
  <c r="F75" i="1"/>
  <c r="J75" i="1" s="1"/>
  <c r="D75" i="1"/>
  <c r="F74" i="1"/>
  <c r="J74" i="1" s="1"/>
  <c r="D74" i="1"/>
  <c r="G72" i="1"/>
  <c r="F72" i="1"/>
  <c r="J70" i="1"/>
  <c r="E70" i="1"/>
  <c r="J69" i="1"/>
  <c r="E69" i="1"/>
  <c r="J68" i="1"/>
  <c r="E68" i="1"/>
  <c r="J67" i="1"/>
  <c r="E67" i="1"/>
  <c r="J66" i="1"/>
  <c r="E66" i="1"/>
  <c r="J65" i="1"/>
  <c r="E65" i="1"/>
  <c r="J64" i="1"/>
  <c r="E64" i="1"/>
  <c r="J63" i="1"/>
  <c r="E63" i="1"/>
  <c r="J62" i="1"/>
  <c r="E62" i="1"/>
  <c r="J61" i="1"/>
  <c r="E61" i="1"/>
  <c r="J60" i="1"/>
  <c r="E60" i="1"/>
  <c r="H55" i="1"/>
  <c r="J55" i="1" s="1"/>
  <c r="H54" i="1"/>
  <c r="J54" i="1" s="1"/>
  <c r="H53" i="1"/>
  <c r="J53" i="1" s="1"/>
  <c r="H52" i="1"/>
  <c r="J52" i="1" s="1"/>
  <c r="J43" i="1"/>
  <c r="J44" i="1" s="1"/>
  <c r="D43" i="1"/>
  <c r="J39" i="1"/>
  <c r="J38" i="1"/>
  <c r="J37" i="1"/>
  <c r="J36" i="1"/>
  <c r="J35" i="1"/>
  <c r="J34" i="1"/>
  <c r="J33" i="1"/>
  <c r="J32" i="1"/>
  <c r="J31" i="1"/>
  <c r="J30" i="1"/>
  <c r="J29" i="1"/>
  <c r="J28" i="1"/>
  <c r="J26" i="1"/>
  <c r="J24" i="1"/>
  <c r="J23" i="1"/>
  <c r="J22" i="1"/>
  <c r="J21" i="1"/>
  <c r="J20" i="1"/>
  <c r="J19" i="1"/>
  <c r="J18" i="1"/>
  <c r="J17" i="1"/>
  <c r="J16" i="1"/>
  <c r="J15" i="1"/>
  <c r="J14" i="1"/>
  <c r="J12" i="1"/>
  <c r="E12" i="1"/>
  <c r="D12" i="1" s="1"/>
  <c r="J11" i="1"/>
  <c r="J13" i="1" s="1"/>
  <c r="J47" i="1" s="1"/>
  <c r="E11" i="1"/>
  <c r="D11" i="1" s="1"/>
  <c r="H9" i="1"/>
  <c r="G9" i="1"/>
  <c r="F9" i="1"/>
  <c r="J9" i="1" s="1"/>
  <c r="J10" i="1" s="1"/>
  <c r="J7" i="1"/>
  <c r="J8" i="1" s="1"/>
  <c r="E100" i="1" l="1"/>
  <c r="J100" i="1"/>
  <c r="J41" i="1"/>
  <c r="J109" i="1"/>
  <c r="J340" i="1"/>
  <c r="J111" i="1"/>
  <c r="J221" i="1"/>
  <c r="J72" i="1"/>
  <c r="J73" i="1" s="1"/>
  <c r="J78" i="1"/>
  <c r="J136" i="1"/>
  <c r="J46" i="1"/>
  <c r="J106" i="1"/>
  <c r="J79" i="1"/>
  <c r="F132" i="1"/>
  <c r="J132" i="1" s="1"/>
  <c r="J155" i="1" s="1"/>
  <c r="F85" i="1"/>
  <c r="J85" i="1" s="1"/>
  <c r="J107" i="1"/>
  <c r="I31" i="2"/>
  <c r="J31" i="2" s="1"/>
  <c r="J37" i="2" s="1"/>
  <c r="H31" i="2"/>
  <c r="H37" i="2" s="1"/>
  <c r="J56" i="1"/>
  <c r="J92" i="1" l="1"/>
  <c r="J48" i="1" s="1"/>
  <c r="J49" i="1" s="1"/>
  <c r="J129" i="1"/>
</calcChain>
</file>

<file path=xl/sharedStrings.xml><?xml version="1.0" encoding="utf-8"?>
<sst xmlns="http://schemas.openxmlformats.org/spreadsheetml/2006/main" count="774" uniqueCount="139">
  <si>
    <t>Estimate value sheet</t>
  </si>
  <si>
    <t>TG Building</t>
  </si>
  <si>
    <t>Division- Power Plant</t>
  </si>
  <si>
    <t>Vendor- Aquaplast</t>
  </si>
  <si>
    <t>Description</t>
  </si>
  <si>
    <t>Structure</t>
  </si>
  <si>
    <t>Grid</t>
  </si>
  <si>
    <t>Reduced Level</t>
  </si>
  <si>
    <t>L</t>
  </si>
  <si>
    <t>B</t>
  </si>
  <si>
    <t>H</t>
  </si>
  <si>
    <t>Nos</t>
  </si>
  <si>
    <t>Quantity</t>
  </si>
  <si>
    <t>Unit</t>
  </si>
  <si>
    <t>From</t>
  </si>
  <si>
    <t>To</t>
  </si>
  <si>
    <t>Excavation &amp; Backfilling</t>
  </si>
  <si>
    <t xml:space="preserve"> Earthwork in Excavation in all type of soil/soft rock &amp; Disposal of the surplus excavated material in spoil dumps, till area at 0 to 3 mtrs hieghts and descents within a lead upto 500 Mtr including all</t>
  </si>
  <si>
    <t>Tg Area</t>
  </si>
  <si>
    <t>Cum</t>
  </si>
  <si>
    <t>Total</t>
  </si>
  <si>
    <t xml:space="preserve"> Earthwork in Excavation in all type of soil/soft rock &amp; Disposal of the surplus excavated material in spoil dumps, till area at 3 to 6 mtrs hieghts and descents within a lead upto 500 Mtr including all</t>
  </si>
  <si>
    <t>TG Area</t>
  </si>
  <si>
    <t>Soil Dressing</t>
  </si>
  <si>
    <t>F1</t>
  </si>
  <si>
    <t>Sqm</t>
  </si>
  <si>
    <t>F2</t>
  </si>
  <si>
    <t>F3</t>
  </si>
  <si>
    <t>F4</t>
  </si>
  <si>
    <t>F5</t>
  </si>
  <si>
    <t>F6</t>
  </si>
  <si>
    <t>F7</t>
  </si>
  <si>
    <t>F8</t>
  </si>
  <si>
    <t>F9</t>
  </si>
  <si>
    <t>F10</t>
  </si>
  <si>
    <t>F11</t>
  </si>
  <si>
    <t>PB1</t>
  </si>
  <si>
    <t>A1-B'1</t>
  </si>
  <si>
    <t>B7C7 &amp; B6C6</t>
  </si>
  <si>
    <t>PB2</t>
  </si>
  <si>
    <t>A7-A1</t>
  </si>
  <si>
    <t>PB1A</t>
  </si>
  <si>
    <t>B'1-C1</t>
  </si>
  <si>
    <t>PB3</t>
  </si>
  <si>
    <t>A2-B2</t>
  </si>
  <si>
    <t>A'2'-B2'</t>
  </si>
  <si>
    <t>A"5'-B5'</t>
  </si>
  <si>
    <t>A6-B6</t>
  </si>
  <si>
    <t>PB 4</t>
  </si>
  <si>
    <t>A'2'-A'5' &amp; B"2'-B"5'</t>
  </si>
  <si>
    <t>PB4A</t>
  </si>
  <si>
    <t>A"1-A'2' &amp; B'1-B'2'</t>
  </si>
  <si>
    <t>PB5</t>
  </si>
  <si>
    <t>B3-C3</t>
  </si>
  <si>
    <t>PB 6</t>
  </si>
  <si>
    <t>B1-B7</t>
  </si>
  <si>
    <t>Sand Filling</t>
  </si>
  <si>
    <t>TG Raft</t>
  </si>
  <si>
    <t>Backfilling</t>
  </si>
  <si>
    <t>Total Excavation</t>
  </si>
  <si>
    <t>Deducton of RCC</t>
  </si>
  <si>
    <t>Deduction of PCC</t>
  </si>
  <si>
    <t>Hard Rock Soling</t>
  </si>
  <si>
    <t>TG Raft Floor</t>
  </si>
  <si>
    <t xml:space="preserve">Deduction </t>
  </si>
  <si>
    <t>C1</t>
  </si>
  <si>
    <t>C2</t>
  </si>
  <si>
    <t>C3</t>
  </si>
  <si>
    <t>Plain &amp; reinforced Cement Concrete</t>
  </si>
  <si>
    <t>Supplying, laying and compacting plain cement concrete (all grade) as defined by IS 456 with graded stone aggregates in all foundation and bed blocks, manholes, chambers, tunnels, floor, pavement, screedings etc. As per the drawings, specification and instruction of the engineer at all heights and depths above and below plniths to require materials, tools and plants, labour complete (use vibrator) 3 to 6 Mtr</t>
  </si>
  <si>
    <t>F12</t>
  </si>
  <si>
    <t>N/A</t>
  </si>
  <si>
    <t>Supplying, laying and compacting plain cement concrete (all grade) as defined by IS 456 with graded stone aggregates in all foundation and bed blocks, manholes, chambers, tunnels, floor, pavement, screedings etc. As per the drawings, specification and instruction of the engineer at all heights and depths above and below plniths to require materials, tools and plants, labour complete (use vibrator) 0 to 3 Mtr</t>
  </si>
  <si>
    <t>Supplying, laying reinforced cement concrete (all grade) as defined by IS 456 up to +/- 3M t o +/-6Mtrs heights/depth with proper compaction and curing</t>
  </si>
  <si>
    <t>C2A</t>
  </si>
  <si>
    <t>C3A</t>
  </si>
  <si>
    <t>C4</t>
  </si>
  <si>
    <t>C5</t>
  </si>
  <si>
    <t>TG Column 1</t>
  </si>
  <si>
    <t>TG Column 2</t>
  </si>
  <si>
    <t>TG Column 3</t>
  </si>
  <si>
    <t>Average taken</t>
  </si>
  <si>
    <t>Deck Slab</t>
  </si>
  <si>
    <t>Supplying, laying reinforced cement concrete (all grade) as defined by IS 456 up to +/- 0M t o +/-3Mtrs heights/depth with proper compaction and curing</t>
  </si>
  <si>
    <t>TG raft</t>
  </si>
  <si>
    <t>Supplying, laying reinforced cement concrete (all grade) as defined by IS 456 up to +/- 6M t o +/-9Mtrs heights/depth with proper compaction and curing</t>
  </si>
  <si>
    <t>Supplying, laying reinforced cement concrete (all grade) as defined by IS 456 up to +/- 9M t o +/-12Mtrs heights/depth with proper compaction and curing</t>
  </si>
  <si>
    <t>Supplying, laying reinforced cement concrete (all grade) as defined by IS 456 up to +/- 12M t o +/-15Mtrs heights/depth with proper compaction and curing</t>
  </si>
  <si>
    <t>Supplying, laying reinforced cement concrete (all grade) as defined by IS 456 up to +/- 15M t o +/-18Mtrs heights/depth with proper compaction and curing</t>
  </si>
  <si>
    <t xml:space="preserve"> Formwork (Shuttering)</t>
  </si>
  <si>
    <t>Provinding and fixing shuttering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+/- 3M.</t>
  </si>
  <si>
    <t>Provinding and fixing shuttering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+/- 3M to +/-6Mtr</t>
  </si>
  <si>
    <t>Provinding and fixing shuttering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+/- 6M to +/-9Mtr</t>
  </si>
  <si>
    <t>Provinding and fixing shuttering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+/- 9M to +/-12Mtr</t>
  </si>
  <si>
    <t>Provinding and fixing shuttering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+/- 12M to +/-15Mtr</t>
  </si>
  <si>
    <t>Provinding and fixing shuttering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+/- 15M to +/-18Mtr</t>
  </si>
  <si>
    <t>Nakoda Pipe Impex Pvt Ltd</t>
  </si>
  <si>
    <t>Civil Work Estimate</t>
  </si>
  <si>
    <t>Estimate</t>
  </si>
  <si>
    <t>Power Plant</t>
  </si>
  <si>
    <t xml:space="preserve">Sl No </t>
  </si>
  <si>
    <t>Item No</t>
  </si>
  <si>
    <t>UOM</t>
  </si>
  <si>
    <t>Rate</t>
  </si>
  <si>
    <t>Division</t>
  </si>
  <si>
    <t>Actual Value</t>
  </si>
  <si>
    <t>Estimated  Value</t>
  </si>
  <si>
    <t>Amount</t>
  </si>
  <si>
    <t>m3</t>
  </si>
  <si>
    <t>Surface dressing/Soil Dressing</t>
  </si>
  <si>
    <t>m2</t>
  </si>
  <si>
    <t xml:space="preserve">Sand Filling </t>
  </si>
  <si>
    <t>Rock Soling/Boulder Soling</t>
  </si>
  <si>
    <t>Supplying, laying and compacting plain cement concrete (all grade) as defined by IS 456 with graded stone aggregates in all foundation and bed blocks, manholes, chambers, tunnels, floor, pavement, screedings etc. As per the drawings, specification and instruction of the engineer at all heights and depths above and below plniths to require materials, tools and plants, labour complete (use vibrator) 0 to 3Mtr</t>
  </si>
  <si>
    <t>11-a</t>
  </si>
  <si>
    <t>Supplying, laying reinforced cement concrete (all grade) as defined by IS 456 up to +/- 0 M t o +/-3Mtrs heights/depth with proper compaction and curing</t>
  </si>
  <si>
    <t>Supplying, laying reinforced cement concrete (all grade) as defined by IS 456 up to +/- 3 M t o +/-6Mtrs heights/depth with proper compaction and curing</t>
  </si>
  <si>
    <t>Supplying, laying reinforced cement concrete (all grade) as defined by IS 456 up to +/- 6 M t o +/-9Mtrs heights/depth with proper compaction and curing</t>
  </si>
  <si>
    <t>Supplying, laying reinforced cement concrete (all grade) as defined by IS 456 up to +/- 9 M t o +/-12Mtrs heights/depth with proper compaction and curing</t>
  </si>
  <si>
    <t>Supplying, laying reinforced cement concrete (all grade) as defined by IS 456 up to +/- 12 M t o +/-15Mtrs heights/depth with proper compaction and curing</t>
  </si>
  <si>
    <t>Supplying, laying reinforced cement concrete (all grade) as defined by IS 456 up to +/- 15 M t o +/-18Mtrs heights/depth with proper compaction and curing</t>
  </si>
  <si>
    <t>Provinding and fixing shuttering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0 to+/- 3M.</t>
  </si>
  <si>
    <t>Provinding and fixing shuttering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+/- 3M to +/- 6M</t>
  </si>
  <si>
    <t>Provinding and fixing shuttering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+/- 6M to +/- 9M</t>
  </si>
  <si>
    <t xml:space="preserve">Provinding and fixing shuttering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+/- 9M to +/- 12M </t>
  </si>
  <si>
    <t>Provinding and fixing shuttering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+/- 12M to +/- 15M</t>
  </si>
  <si>
    <t>Provinding and fixing shuttering in postion with necessary centring, branches , droppings etc. And removing the same after specification periods for all type shuttering for all plain and reinforced cement concrete including all chambers, splays, keys, wedges, nails, brackets, cutting holes for embedded steel/pipes and applying shuttering oil in shuttering surface in contact with concrete, all materials tools , plants and labour complete, shuttering for +/- 15 to +/- 18M</t>
  </si>
  <si>
    <t>17-a</t>
  </si>
  <si>
    <t>Taking delivery transporting within site area placing and fixing in postion steel reinforcement including angles/pins provided for the approved welded joint at all levels above and belorh plinth level for RCC and precast reinforced concrete works including cutting, bending cranking, binding tack welding as necessary as per drawing, specification and direction of the engineer including wire, cover blocks, electrodes etc. And strengthening and de coling where necessary all materials, tools and plamts and labour complete.0-3</t>
  </si>
  <si>
    <t>MT</t>
  </si>
  <si>
    <t>Taking delivery transporting within site area placing and fixing in postion steel reinforcement including angles/pins provided for the approved welded joint at all levels above and belorh plinth level for RCC and precast reinforced concrete works including cutting, bending cranking, binding tack welding as necessary as per drawing, specification and direction of the engineer including wire, cover blocks, electrodes etc. And strengthening and de coling where necessary all materials, tools and plamts and labour complete.3-6</t>
  </si>
  <si>
    <t>Taking delivery transporting within site area placing and fixing in postion steel reinforcement including angles/pins provided for the approved welded joint at all levels above and belorh plinth level for RCC and precast reinforced concrete works including cutting, bending cranking, binding tack welding as necessary as per drawing, specification and direction of the engineer including wire, cover blocks, electrodes etc. And strengthening and de coling where necessary all materials, tools and plamts and labour complete.6-9</t>
  </si>
  <si>
    <t>Taking delivery transporting within site area placing and fixing in postion steel reinforcement including angles/pins provided for the approved welded joint at all levels above and belorh plinth level for RCC and precast reinforced concrete works including cutting, bending cranking, binding tack welding as necessary as per drawing, specification and direction of the engineer including wire, cover blocks, electrodes etc. And strengthening and de coling where necessary all materials, tools and plamts and labour complete.9-12</t>
  </si>
  <si>
    <t>Taking delivery transporting within site area placing and fixing in postion steel reinforcement including angles/pins provided for the approved welded joint at all levels above and belorh plinth level for RCC and precast reinforced concrete works including cutting, bending cranking, binding tack welding as necessary as per drawing, specification and direction of the engineer including wire, cover blocks, electrodes etc. And strengthening and de coling where necessary all materials, tools and plamts and labour complete.12-15</t>
  </si>
  <si>
    <t>Taking delivery transporting within site area placing and fixing in postion steel reinforcement including angles/pins provided for the approved welded joint at all levels above and belorh plinth level for RCC and precast reinforced concrete works including cutting, bending cranking, binding tack welding as necessary as per drawing, specification and direction of the engineer including wire, cover blocks, electrodes etc. And strengthening and de coling where necessary all materials, tools and plamts and labour complete.15-18</t>
  </si>
  <si>
    <t>Bolt Fixing of anchor and foundation Bolt</t>
  </si>
  <si>
    <t>Fixing of MS inserts</t>
  </si>
  <si>
    <t>Hard Rock Breaking (Rectangle) {3--6}Mtr</t>
  </si>
  <si>
    <t>Hard Rock Breaking (Triangle) {3--6}Mtr</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</si>
</sst>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i/>
      <sz val="11"/>
      <color theme="1"/>
      <name val="Calibri"/>
      <family val="2"/>
      <scheme val="minor"/>
    </font>
    <font>
      <b/>
      <i/>
      <sz val="14"/>
      <color theme="1"/>
      <name val="Calibri"/>
      <family val="2"/>
      <scheme val="minor"/>
    </font>
    <font>
      <b/>
      <i/>
      <sz val="12"/>
      <color theme="1"/>
      <name val="Calibri"/>
      <family val="2"/>
      <scheme val="minor"/>
    </font>
    <font>
      <b/>
      <i/>
      <sz val="11"/>
      <name val="Calibri"/>
      <family val="2"/>
      <scheme val="minor"/>
    </font>
    <font>
      <b/>
      <i/>
      <sz val="11"/>
      <color indexed="8"/>
      <name val="Calibri"/>
      <family val="2"/>
    </font>
    <font>
      <i/>
      <sz val="11"/>
      <color theme="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rgb="FF92D050"/>
        <bgColor indexed="64"/>
      </patternFill>
    </fill>
    <fill>
      <patternFill patternType="solid">
        <fgColor rgb="FFFF0000"/>
        <bgColor indexed="64"/>
      </patternFill>
    </fill>
  </fills>
  <borders count="10">
    <border>
      <left/>
      <right/>
      <top/>
      <bottom/>
      <diagonal/>
    </border>
    <border>
      <left style="hair">
        <color indexed="64"/>
      </left>
      <right style="hair">
        <color indexed="64"/>
      </right>
      <top style="double">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double">
        <color indexed="64"/>
      </bottom>
      <diagonal/>
    </border>
    <border>
      <left style="hair">
        <color indexed="64"/>
      </left>
      <right style="hair">
        <color indexed="64"/>
      </right>
      <top/>
      <bottom/>
      <diagonal/>
    </border>
    <border>
      <left/>
      <right/>
      <top style="double">
        <color indexed="64"/>
      </top>
      <bottom style="double">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97">
    <xf numFmtId="0" fontId="0" fillId="0" borderId="0" xfId="0"/>
    <xf numFmtId="0" fontId="1" fillId="0" borderId="0" xfId="0" applyFont="1"/>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2" fillId="2" borderId="2" xfId="0" applyFont="1" applyFill="1" applyBorder="1" applyAlignment="1">
      <alignment horizontal="left" vertical="center" wrapText="1"/>
    </xf>
    <xf numFmtId="0" fontId="3" fillId="2" borderId="2" xfId="0" applyFont="1" applyFill="1" applyBorder="1" applyAlignment="1">
      <alignment horizontal="left" vertical="center"/>
    </xf>
    <xf numFmtId="0" fontId="3" fillId="2" borderId="3" xfId="0" applyFont="1" applyFill="1" applyBorder="1" applyAlignment="1">
      <alignment horizontal="left" vertical="center"/>
    </xf>
    <xf numFmtId="0" fontId="1" fillId="0" borderId="4" xfId="0" applyFont="1" applyBorder="1" applyAlignment="1">
      <alignment horizontal="left" vertical="center" wrapText="1"/>
    </xf>
    <xf numFmtId="0" fontId="1" fillId="0" borderId="4" xfId="0" applyFont="1" applyBorder="1" applyAlignment="1">
      <alignment horizontal="left" vertical="center"/>
    </xf>
    <xf numFmtId="0" fontId="1" fillId="0" borderId="4" xfId="0" applyFont="1" applyFill="1" applyBorder="1" applyAlignment="1">
      <alignment horizontal="left" vertical="center"/>
    </xf>
    <xf numFmtId="0" fontId="1" fillId="3" borderId="5" xfId="0" applyFont="1" applyFill="1" applyBorder="1" applyAlignment="1">
      <alignment horizontal="left" vertical="center" wrapText="1"/>
    </xf>
    <xf numFmtId="0" fontId="1" fillId="3" borderId="5" xfId="0" applyFont="1" applyFill="1" applyBorder="1" applyAlignment="1">
      <alignment horizontal="left" vertical="center"/>
    </xf>
    <xf numFmtId="0" fontId="1" fillId="0" borderId="4" xfId="0" applyFont="1" applyBorder="1" applyAlignment="1">
      <alignment vertical="center" wrapText="1"/>
    </xf>
    <xf numFmtId="2" fontId="1" fillId="3" borderId="5" xfId="0" applyNumberFormat="1" applyFont="1" applyFill="1" applyBorder="1" applyAlignment="1">
      <alignment horizontal="left" vertical="center"/>
    </xf>
    <xf numFmtId="0" fontId="1" fillId="0" borderId="0" xfId="0" applyFont="1" applyFill="1" applyBorder="1" applyAlignment="1">
      <alignment horizontal="left" vertical="center" wrapText="1"/>
    </xf>
    <xf numFmtId="0" fontId="1" fillId="0" borderId="0" xfId="0" applyFont="1" applyFill="1" applyBorder="1" applyAlignment="1">
      <alignment horizontal="left" vertical="center"/>
    </xf>
    <xf numFmtId="2" fontId="1" fillId="0" borderId="0" xfId="0" applyNumberFormat="1" applyFont="1" applyFill="1" applyBorder="1" applyAlignment="1">
      <alignment horizontal="left" vertical="center"/>
    </xf>
    <xf numFmtId="0" fontId="1" fillId="0" borderId="6" xfId="0" applyFont="1" applyBorder="1" applyAlignment="1">
      <alignment vertical="center" wrapText="1"/>
    </xf>
    <xf numFmtId="0" fontId="1" fillId="0" borderId="6" xfId="0" applyFont="1" applyBorder="1" applyAlignment="1">
      <alignment horizontal="left" vertical="center"/>
    </xf>
    <xf numFmtId="0" fontId="1" fillId="0" borderId="6" xfId="0" applyFont="1" applyFill="1" applyBorder="1" applyAlignment="1">
      <alignment horizontal="left" vertical="center"/>
    </xf>
    <xf numFmtId="0" fontId="1" fillId="0" borderId="2" xfId="0" applyFont="1" applyBorder="1" applyAlignment="1">
      <alignment vertical="center" wrapText="1"/>
    </xf>
    <xf numFmtId="0" fontId="1" fillId="0" borderId="2" xfId="0" applyFont="1" applyBorder="1" applyAlignment="1">
      <alignment horizontal="left" vertical="center"/>
    </xf>
    <xf numFmtId="0" fontId="1" fillId="0" borderId="2" xfId="0" applyFont="1" applyFill="1" applyBorder="1" applyAlignment="1">
      <alignment horizontal="left" vertical="center"/>
    </xf>
    <xf numFmtId="0" fontId="1" fillId="0" borderId="7" xfId="0" applyFont="1" applyBorder="1" applyAlignment="1">
      <alignment vertical="center" wrapText="1"/>
    </xf>
    <xf numFmtId="0" fontId="1" fillId="0" borderId="7" xfId="0" applyFont="1" applyBorder="1" applyAlignment="1">
      <alignment horizontal="left" vertical="center"/>
    </xf>
    <xf numFmtId="0" fontId="1" fillId="2" borderId="6" xfId="0" applyFont="1" applyFill="1" applyBorder="1" applyAlignment="1">
      <alignment horizontal="left" vertical="center" wrapText="1"/>
    </xf>
    <xf numFmtId="0" fontId="1" fillId="2" borderId="6" xfId="0" applyFont="1" applyFill="1" applyBorder="1" applyAlignment="1">
      <alignment horizontal="left" vertical="center"/>
    </xf>
    <xf numFmtId="0" fontId="1" fillId="0" borderId="7" xfId="0" applyFont="1" applyFill="1" applyBorder="1" applyAlignment="1">
      <alignment horizontal="left" vertical="center" wrapText="1"/>
    </xf>
    <xf numFmtId="0" fontId="1" fillId="0" borderId="7" xfId="0" applyFont="1" applyFill="1" applyBorder="1" applyAlignment="1">
      <alignment horizontal="left" vertical="center"/>
    </xf>
    <xf numFmtId="0" fontId="1" fillId="0" borderId="2" xfId="0" applyFont="1" applyFill="1" applyBorder="1" applyAlignment="1">
      <alignment horizontal="left" vertical="center" wrapText="1"/>
    </xf>
    <xf numFmtId="2" fontId="1" fillId="0" borderId="2" xfId="0" applyNumberFormat="1" applyFont="1" applyFill="1" applyBorder="1" applyAlignment="1">
      <alignment horizontal="left" vertical="center"/>
    </xf>
    <xf numFmtId="0" fontId="1" fillId="4" borderId="2" xfId="0" applyFont="1" applyFill="1" applyBorder="1" applyAlignment="1">
      <alignment horizontal="left" vertical="center" wrapText="1"/>
    </xf>
    <xf numFmtId="0" fontId="1" fillId="4" borderId="2" xfId="0" applyFont="1" applyFill="1" applyBorder="1" applyAlignment="1">
      <alignment horizontal="left" vertical="center"/>
    </xf>
    <xf numFmtId="0" fontId="3" fillId="2" borderId="6" xfId="0" applyFont="1" applyFill="1" applyBorder="1" applyAlignment="1">
      <alignment horizontal="left" vertical="center"/>
    </xf>
    <xf numFmtId="0" fontId="1"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5" borderId="7" xfId="0" applyFont="1" applyFill="1" applyBorder="1" applyAlignment="1">
      <alignment horizontal="center" vertical="center" wrapText="1"/>
    </xf>
    <xf numFmtId="0" fontId="1" fillId="5" borderId="7" xfId="0" applyFont="1" applyFill="1" applyBorder="1" applyAlignment="1">
      <alignment horizontal="left" vertical="center"/>
    </xf>
    <xf numFmtId="0" fontId="1" fillId="6" borderId="5" xfId="0" applyFont="1" applyFill="1" applyBorder="1" applyAlignment="1">
      <alignment horizontal="left" vertical="center"/>
    </xf>
    <xf numFmtId="0" fontId="1" fillId="0" borderId="6" xfId="0" applyFont="1" applyFill="1" applyBorder="1"/>
    <xf numFmtId="0" fontId="1" fillId="0" borderId="0" xfId="0" applyFont="1" applyFill="1"/>
    <xf numFmtId="0" fontId="1" fillId="0" borderId="2" xfId="0" applyFont="1" applyFill="1" applyBorder="1"/>
    <xf numFmtId="0" fontId="4" fillId="0" borderId="2" xfId="0" applyFont="1" applyFill="1" applyBorder="1" applyAlignment="1">
      <alignment horizontal="left" vertical="center"/>
    </xf>
    <xf numFmtId="0" fontId="1" fillId="4" borderId="2"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0" fillId="0" borderId="2" xfId="0" applyFill="1" applyBorder="1"/>
    <xf numFmtId="0" fontId="1" fillId="2" borderId="6" xfId="0" applyFont="1" applyFill="1" applyBorder="1" applyAlignment="1">
      <alignment vertical="center" wrapText="1"/>
    </xf>
    <xf numFmtId="0" fontId="1" fillId="0" borderId="2" xfId="0" applyFont="1" applyBorder="1"/>
    <xf numFmtId="0" fontId="0" fillId="0" borderId="2" xfId="0" applyBorder="1"/>
    <xf numFmtId="0" fontId="1" fillId="0" borderId="2" xfId="0" applyFont="1" applyBorder="1" applyAlignment="1">
      <alignment horizontal="left"/>
    </xf>
    <xf numFmtId="0" fontId="1" fillId="0" borderId="7" xfId="0" applyFont="1" applyFill="1" applyBorder="1"/>
    <xf numFmtId="0" fontId="1" fillId="3" borderId="5" xfId="0" applyFont="1" applyFill="1" applyBorder="1" applyAlignment="1">
      <alignment vertical="center" wrapText="1"/>
    </xf>
    <xf numFmtId="0" fontId="1" fillId="3" borderId="5" xfId="0" applyFont="1" applyFill="1" applyBorder="1"/>
    <xf numFmtId="0" fontId="0" fillId="3" borderId="5" xfId="0" applyFill="1" applyBorder="1"/>
    <xf numFmtId="0" fontId="1" fillId="0" borderId="7" xfId="0" applyFont="1" applyBorder="1" applyAlignment="1">
      <alignment horizontal="left"/>
    </xf>
    <xf numFmtId="0" fontId="1" fillId="3" borderId="5" xfId="0" applyFont="1" applyFill="1" applyBorder="1" applyAlignment="1">
      <alignment horizontal="left"/>
    </xf>
    <xf numFmtId="0" fontId="1" fillId="0" borderId="6" xfId="0" applyFont="1" applyBorder="1"/>
    <xf numFmtId="0" fontId="1" fillId="0" borderId="6" xfId="0" applyFont="1" applyBorder="1" applyAlignment="1">
      <alignment horizontal="left"/>
    </xf>
    <xf numFmtId="0" fontId="1" fillId="0" borderId="7" xfId="0" applyFont="1" applyBorder="1"/>
    <xf numFmtId="0" fontId="1" fillId="0" borderId="0" xfId="0" applyFont="1" applyBorder="1"/>
    <xf numFmtId="0" fontId="1" fillId="0" borderId="0" xfId="0" applyFont="1" applyFill="1" applyBorder="1"/>
    <xf numFmtId="0" fontId="1" fillId="0" borderId="0" xfId="0" applyFont="1" applyBorder="1" applyAlignment="1">
      <alignment vertical="center"/>
    </xf>
    <xf numFmtId="2" fontId="1" fillId="0" borderId="0" xfId="0" applyNumberFormat="1" applyFont="1" applyBorder="1" applyAlignment="1">
      <alignment vertical="center"/>
    </xf>
    <xf numFmtId="0" fontId="2" fillId="2" borderId="8" xfId="0" applyFont="1" applyFill="1" applyBorder="1" applyAlignment="1">
      <alignment vertical="center" wrapText="1"/>
    </xf>
    <xf numFmtId="0" fontId="1" fillId="2" borderId="8" xfId="0" applyFont="1" applyFill="1" applyBorder="1"/>
    <xf numFmtId="0" fontId="1" fillId="2" borderId="8" xfId="0" applyFont="1" applyFill="1" applyBorder="1" applyAlignment="1">
      <alignment vertical="center"/>
    </xf>
    <xf numFmtId="0" fontId="1" fillId="0" borderId="8" xfId="0" applyFont="1" applyBorder="1" applyAlignment="1">
      <alignment horizontal="center" vertical="center"/>
    </xf>
    <xf numFmtId="0" fontId="1" fillId="0" borderId="8" xfId="0" applyFont="1" applyBorder="1" applyAlignment="1">
      <alignment vertical="center"/>
    </xf>
    <xf numFmtId="0" fontId="1" fillId="0" borderId="8" xfId="0" applyFont="1" applyBorder="1" applyAlignment="1">
      <alignment vertical="center" wrapText="1"/>
    </xf>
    <xf numFmtId="2" fontId="5" fillId="0" borderId="8" xfId="0" applyNumberFormat="1" applyFont="1" applyBorder="1" applyAlignment="1">
      <alignment horizontal="center" vertical="center" shrinkToFit="1"/>
    </xf>
    <xf numFmtId="0" fontId="1" fillId="0" borderId="9" xfId="0" applyFont="1" applyBorder="1" applyAlignment="1">
      <alignment vertical="center"/>
    </xf>
    <xf numFmtId="2" fontId="5" fillId="0" borderId="9" xfId="0" applyNumberFormat="1" applyFont="1" applyBorder="1" applyAlignment="1">
      <alignment horizontal="center" vertical="center" shrinkToFit="1"/>
    </xf>
    <xf numFmtId="0" fontId="1" fillId="0" borderId="8" xfId="0" applyFont="1" applyBorder="1"/>
    <xf numFmtId="0" fontId="1" fillId="0" borderId="8" xfId="0" applyFont="1" applyBorder="1" applyAlignment="1">
      <alignment wrapText="1"/>
    </xf>
    <xf numFmtId="2" fontId="1" fillId="0" borderId="9" xfId="0" applyNumberFormat="1" applyFont="1" applyBorder="1" applyAlignment="1">
      <alignment horizontal="center" vertical="center"/>
    </xf>
    <xf numFmtId="0" fontId="1" fillId="7" borderId="8" xfId="0" applyFont="1" applyFill="1" applyBorder="1" applyAlignment="1">
      <alignment horizontal="center" vertical="center"/>
    </xf>
    <xf numFmtId="0" fontId="1" fillId="7" borderId="8" xfId="0" applyFont="1" applyFill="1" applyBorder="1"/>
    <xf numFmtId="0" fontId="1" fillId="7" borderId="8" xfId="0" applyFont="1" applyFill="1" applyBorder="1" applyAlignment="1">
      <alignment wrapText="1"/>
    </xf>
    <xf numFmtId="0" fontId="1" fillId="7" borderId="8" xfId="0" applyFont="1" applyFill="1" applyBorder="1" applyAlignment="1">
      <alignment vertical="center"/>
    </xf>
    <xf numFmtId="2" fontId="1" fillId="7" borderId="9" xfId="0" applyNumberFormat="1" applyFont="1" applyFill="1" applyBorder="1" applyAlignment="1">
      <alignment vertical="center"/>
    </xf>
    <xf numFmtId="0" fontId="1" fillId="7" borderId="9" xfId="0" applyFont="1" applyFill="1" applyBorder="1" applyAlignment="1">
      <alignment vertical="center"/>
    </xf>
    <xf numFmtId="2" fontId="1" fillId="0" borderId="9" xfId="0" applyNumberFormat="1" applyFont="1" applyBorder="1" applyAlignment="1">
      <alignment vertical="center"/>
    </xf>
    <xf numFmtId="0" fontId="1" fillId="0" borderId="8" xfId="0" applyFont="1" applyFill="1" applyBorder="1" applyAlignment="1">
      <alignment wrapText="1"/>
    </xf>
    <xf numFmtId="0" fontId="1" fillId="0" borderId="8" xfId="0" applyFont="1" applyFill="1" applyBorder="1" applyAlignment="1">
      <alignment vertical="center"/>
    </xf>
    <xf numFmtId="0" fontId="1" fillId="0" borderId="9" xfId="0" applyFont="1" applyFill="1" applyBorder="1" applyAlignment="1">
      <alignment vertical="center"/>
    </xf>
    <xf numFmtId="0" fontId="1" fillId="0" borderId="8" xfId="0" applyFont="1" applyFill="1" applyBorder="1"/>
    <xf numFmtId="0" fontId="1" fillId="0" borderId="8" xfId="0" applyFont="1" applyFill="1" applyBorder="1" applyAlignment="1">
      <alignment vertical="center" wrapText="1"/>
    </xf>
    <xf numFmtId="0" fontId="0" fillId="3" borderId="8" xfId="0" applyFill="1" applyBorder="1"/>
    <xf numFmtId="0" fontId="6" fillId="3" borderId="8" xfId="0" applyFont="1" applyFill="1" applyBorder="1" applyAlignment="1">
      <alignment vertical="center"/>
    </xf>
    <xf numFmtId="0" fontId="1" fillId="3" borderId="8" xfId="0" applyFont="1" applyFill="1" applyBorder="1" applyAlignment="1">
      <alignment vertical="center"/>
    </xf>
    <xf numFmtId="0" fontId="1" fillId="0" borderId="0" xfId="0" applyFont="1" applyAlignment="1">
      <alignment horizontal="right"/>
    </xf>
    <xf numFmtId="2" fontId="0" fillId="0" borderId="0" xfId="0" applyNumberFormat="1"/>
    <xf numFmtId="0" fontId="2" fillId="2" borderId="8" xfId="0" applyFont="1" applyFill="1" applyBorder="1" applyAlignment="1">
      <alignment horizontal="center" vertical="center" wrapText="1"/>
    </xf>
    <xf numFmtId="0" fontId="1" fillId="0" borderId="2" xfId="0" applyFont="1" applyBorder="1" applyAlignment="1">
      <alignment horizontal="left" vertical="center" wrapText="1"/>
    </xf>
    <xf numFmtId="0" fontId="1" fillId="0"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2" fillId="2"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esktop/Estimates/Power%20Pl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er Plant"/>
      <sheetName val="Power Plant"/>
      <sheetName val="Sheet1"/>
      <sheetName val="Sheet2"/>
    </sheetNames>
    <sheetDataSet>
      <sheetData sheetId="0"/>
      <sheetData sheetId="1">
        <row r="12">
          <cell r="J12">
            <v>1900.5409200000136</v>
          </cell>
        </row>
        <row r="43">
          <cell r="J43">
            <v>601.00999999999988</v>
          </cell>
        </row>
        <row r="46">
          <cell r="J46">
            <v>4.7730000000000006</v>
          </cell>
        </row>
        <row r="51">
          <cell r="J51">
            <v>5102.7119200000143</v>
          </cell>
        </row>
        <row r="94">
          <cell r="J94">
            <v>22.653999999999996</v>
          </cell>
        </row>
        <row r="131">
          <cell r="J131">
            <v>445.69850000000002</v>
          </cell>
        </row>
        <row r="158">
          <cell r="J158">
            <v>284.79900000000004</v>
          </cell>
        </row>
        <row r="166">
          <cell r="J166">
            <v>26.640000000000004</v>
          </cell>
        </row>
        <row r="174">
          <cell r="J174">
            <v>19.140000000000004</v>
          </cell>
        </row>
        <row r="179">
          <cell r="J179">
            <v>17.640000000000004</v>
          </cell>
        </row>
        <row r="184">
          <cell r="J184">
            <v>2.9400000000000004</v>
          </cell>
        </row>
        <row r="224">
          <cell r="J224">
            <v>993.60000000000014</v>
          </cell>
        </row>
        <row r="295">
          <cell r="J295">
            <v>701.32100000000048</v>
          </cell>
        </row>
        <row r="309">
          <cell r="J309">
            <v>183.60000000000002</v>
          </cell>
        </row>
        <row r="323">
          <cell r="J323">
            <v>136.10000000000002</v>
          </cell>
        </row>
        <row r="333">
          <cell r="J333">
            <v>126.60000000000002</v>
          </cell>
        </row>
        <row r="343">
          <cell r="J343">
            <v>10.55</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abSelected="1" topLeftCell="A10" workbookViewId="0">
      <selection activeCell="L22" sqref="L22"/>
    </sheetView>
  </sheetViews>
  <sheetFormatPr defaultRowHeight="15" x14ac:dyDescent="0.25"/>
  <cols>
    <col min="3" max="3" width="98.28515625" customWidth="1"/>
    <col min="6" max="6" width="10.5703125" customWidth="1"/>
  </cols>
  <sheetData>
    <row r="1" spans="1:12" x14ac:dyDescent="0.25">
      <c r="A1" s="1" t="s">
        <v>15</v>
      </c>
      <c r="B1" s="1"/>
      <c r="C1" s="40"/>
      <c r="D1" s="1"/>
      <c r="E1" s="1"/>
      <c r="F1" s="1"/>
      <c r="G1" s="1"/>
      <c r="H1" s="1"/>
      <c r="I1" s="1"/>
      <c r="J1" s="1"/>
    </row>
    <row r="2" spans="1:12" x14ac:dyDescent="0.25">
      <c r="A2" s="59" t="s">
        <v>96</v>
      </c>
      <c r="B2" s="59"/>
      <c r="C2" s="60"/>
      <c r="D2" s="61"/>
      <c r="E2" s="61"/>
      <c r="F2" s="61"/>
      <c r="G2" s="61"/>
      <c r="H2" s="61"/>
      <c r="I2" s="61"/>
      <c r="J2" s="61"/>
    </row>
    <row r="3" spans="1:12" x14ac:dyDescent="0.25">
      <c r="A3" s="59" t="s">
        <v>97</v>
      </c>
      <c r="B3" s="59"/>
      <c r="C3" s="60"/>
      <c r="D3" s="61"/>
      <c r="E3" s="61"/>
      <c r="F3" s="61"/>
      <c r="G3" s="61"/>
      <c r="H3" s="62"/>
      <c r="I3" s="62"/>
      <c r="J3" s="62"/>
    </row>
    <row r="4" spans="1:12" x14ac:dyDescent="0.25">
      <c r="A4" s="59" t="s">
        <v>98</v>
      </c>
      <c r="B4" s="59"/>
      <c r="C4" s="60"/>
      <c r="D4" s="61"/>
      <c r="E4" s="61"/>
      <c r="F4" s="61"/>
      <c r="G4" s="61"/>
      <c r="H4" s="61"/>
      <c r="I4" s="61"/>
      <c r="J4" s="61"/>
    </row>
    <row r="5" spans="1:12" x14ac:dyDescent="0.25">
      <c r="A5" s="59" t="s">
        <v>99</v>
      </c>
      <c r="B5" s="59"/>
      <c r="C5" s="60"/>
      <c r="D5" s="61"/>
      <c r="E5" s="61"/>
      <c r="F5" s="61"/>
      <c r="G5" s="61"/>
      <c r="H5" s="61"/>
      <c r="I5" s="61"/>
      <c r="J5" s="61"/>
    </row>
    <row r="6" spans="1:12" x14ac:dyDescent="0.25">
      <c r="A6" s="59"/>
      <c r="B6" s="59"/>
      <c r="C6" s="59"/>
      <c r="D6" s="61"/>
      <c r="E6" s="61"/>
      <c r="F6" s="61"/>
      <c r="G6" s="61"/>
      <c r="H6" s="61"/>
      <c r="I6" s="61"/>
      <c r="J6" s="61"/>
    </row>
    <row r="7" spans="1:12" ht="37.5" customHeight="1" x14ac:dyDescent="0.25">
      <c r="A7" s="63" t="s">
        <v>100</v>
      </c>
      <c r="B7" s="63" t="s">
        <v>101</v>
      </c>
      <c r="C7" s="63" t="s">
        <v>4</v>
      </c>
      <c r="D7" s="63" t="s">
        <v>102</v>
      </c>
      <c r="E7" s="63" t="s">
        <v>103</v>
      </c>
      <c r="F7" s="63" t="s">
        <v>104</v>
      </c>
      <c r="G7" s="92" t="s">
        <v>105</v>
      </c>
      <c r="H7" s="92"/>
      <c r="I7" s="92" t="s">
        <v>106</v>
      </c>
      <c r="J7" s="92"/>
    </row>
    <row r="8" spans="1:12" x14ac:dyDescent="0.25">
      <c r="A8" s="64"/>
      <c r="B8" s="64"/>
      <c r="C8" s="64"/>
      <c r="D8" s="65"/>
      <c r="E8" s="65"/>
      <c r="F8" s="65"/>
      <c r="G8" s="65" t="s">
        <v>12</v>
      </c>
      <c r="H8" s="65" t="s">
        <v>107</v>
      </c>
      <c r="I8" s="65" t="s">
        <v>12</v>
      </c>
      <c r="J8" s="65" t="s">
        <v>107</v>
      </c>
    </row>
    <row r="9" spans="1:12" ht="30" x14ac:dyDescent="0.25">
      <c r="A9" s="66">
        <v>1</v>
      </c>
      <c r="B9" s="67">
        <v>1</v>
      </c>
      <c r="C9" s="68" t="s">
        <v>17</v>
      </c>
      <c r="D9" s="67" t="s">
        <v>108</v>
      </c>
      <c r="E9" s="67">
        <v>180</v>
      </c>
      <c r="F9" s="67"/>
      <c r="G9" s="69">
        <v>4104.84</v>
      </c>
      <c r="H9" s="70">
        <f t="shared" ref="H9:H36" si="0">G9*E9</f>
        <v>738871.20000000007</v>
      </c>
      <c r="I9" s="70">
        <f>G9+(G9*15%)</f>
        <v>4720.5659999999998</v>
      </c>
      <c r="J9" s="70">
        <f t="shared" ref="J9:J36" si="1">I9*E9</f>
        <v>849701.88</v>
      </c>
    </row>
    <row r="10" spans="1:12" ht="30" x14ac:dyDescent="0.25">
      <c r="A10" s="66">
        <v>2</v>
      </c>
      <c r="B10" s="67">
        <v>2</v>
      </c>
      <c r="C10" s="68" t="s">
        <v>21</v>
      </c>
      <c r="D10" s="67" t="s">
        <v>108</v>
      </c>
      <c r="E10" s="67">
        <v>220</v>
      </c>
      <c r="F10" s="67"/>
      <c r="G10" s="71">
        <f>'[1]Power Plant'!J12</f>
        <v>1900.5409200000136</v>
      </c>
      <c r="H10" s="70">
        <f t="shared" si="0"/>
        <v>418119.00240000297</v>
      </c>
      <c r="I10" s="70">
        <f t="shared" ref="I10:I36" si="2">G10+(G10*15%)</f>
        <v>2185.6220580000154</v>
      </c>
      <c r="J10" s="70">
        <f t="shared" si="1"/>
        <v>480836.85276000341</v>
      </c>
    </row>
    <row r="11" spans="1:12" x14ac:dyDescent="0.25">
      <c r="A11" s="66">
        <v>3</v>
      </c>
      <c r="B11" s="72">
        <v>7</v>
      </c>
      <c r="C11" s="73" t="s">
        <v>58</v>
      </c>
      <c r="D11" s="67" t="s">
        <v>108</v>
      </c>
      <c r="E11" s="67">
        <v>80</v>
      </c>
      <c r="F11" s="67"/>
      <c r="G11" s="74">
        <f>'[1]Power Plant'!J51</f>
        <v>5102.7119200000143</v>
      </c>
      <c r="H11" s="70">
        <f t="shared" si="0"/>
        <v>408216.95360000117</v>
      </c>
      <c r="I11" s="70">
        <f t="shared" si="2"/>
        <v>5868.1187080000163</v>
      </c>
      <c r="J11" s="70">
        <f t="shared" si="1"/>
        <v>469449.49664000131</v>
      </c>
    </row>
    <row r="12" spans="1:12" x14ac:dyDescent="0.25">
      <c r="A12" s="75">
        <v>4</v>
      </c>
      <c r="B12" s="76" t="s">
        <v>71</v>
      </c>
      <c r="C12" s="77" t="s">
        <v>109</v>
      </c>
      <c r="D12" s="78" t="s">
        <v>110</v>
      </c>
      <c r="E12" s="78"/>
      <c r="F12" s="78"/>
      <c r="G12" s="79">
        <f>'[1]Power Plant'!J43</f>
        <v>601.00999999999988</v>
      </c>
      <c r="H12" s="80">
        <f t="shared" si="0"/>
        <v>0</v>
      </c>
      <c r="I12" s="80">
        <f t="shared" si="2"/>
        <v>691.16149999999982</v>
      </c>
      <c r="J12" s="80">
        <f t="shared" si="1"/>
        <v>0</v>
      </c>
    </row>
    <row r="13" spans="1:12" x14ac:dyDescent="0.25">
      <c r="A13" s="66">
        <v>5</v>
      </c>
      <c r="B13" s="72">
        <v>9</v>
      </c>
      <c r="C13" s="73" t="s">
        <v>111</v>
      </c>
      <c r="D13" s="67" t="s">
        <v>108</v>
      </c>
      <c r="E13" s="67">
        <v>1180</v>
      </c>
      <c r="F13" s="67"/>
      <c r="G13" s="70">
        <f>'[1]Power Plant'!J46</f>
        <v>4.7730000000000006</v>
      </c>
      <c r="H13" s="70">
        <f t="shared" si="0"/>
        <v>5632.14</v>
      </c>
      <c r="I13" s="70">
        <f t="shared" si="2"/>
        <v>5.4889500000000009</v>
      </c>
      <c r="J13" s="70">
        <f t="shared" si="1"/>
        <v>6476.9610000000011</v>
      </c>
    </row>
    <row r="14" spans="1:12" x14ac:dyDescent="0.25">
      <c r="A14" s="75">
        <v>6</v>
      </c>
      <c r="B14" s="76" t="s">
        <v>71</v>
      </c>
      <c r="C14" s="77" t="s">
        <v>112</v>
      </c>
      <c r="D14" s="78" t="s">
        <v>108</v>
      </c>
      <c r="E14" s="78">
        <v>1150</v>
      </c>
      <c r="F14" s="78"/>
      <c r="G14" s="80">
        <v>834.9</v>
      </c>
      <c r="H14" s="80">
        <f t="shared" si="0"/>
        <v>960135</v>
      </c>
      <c r="I14" s="80">
        <f t="shared" si="2"/>
        <v>960.13499999999999</v>
      </c>
      <c r="J14" s="80">
        <f t="shared" si="1"/>
        <v>1104155.25</v>
      </c>
    </row>
    <row r="15" spans="1:12" ht="60" x14ac:dyDescent="0.25">
      <c r="A15" s="66">
        <v>7</v>
      </c>
      <c r="B15" s="67">
        <v>10</v>
      </c>
      <c r="C15" s="68" t="s">
        <v>69</v>
      </c>
      <c r="D15" s="67" t="s">
        <v>108</v>
      </c>
      <c r="E15" s="67">
        <v>2300</v>
      </c>
      <c r="F15" s="67"/>
      <c r="G15" s="81">
        <v>46.331000000000003</v>
      </c>
      <c r="H15" s="70">
        <f t="shared" si="0"/>
        <v>106561.3</v>
      </c>
      <c r="I15" s="70">
        <f t="shared" si="2"/>
        <v>53.280650000000001</v>
      </c>
      <c r="J15" s="70">
        <f t="shared" si="1"/>
        <v>122545.49500000001</v>
      </c>
    </row>
    <row r="16" spans="1:12" ht="60" x14ac:dyDescent="0.25">
      <c r="A16" s="66">
        <v>8</v>
      </c>
      <c r="B16" s="67">
        <v>25</v>
      </c>
      <c r="C16" s="68" t="s">
        <v>113</v>
      </c>
      <c r="D16" s="67" t="s">
        <v>108</v>
      </c>
      <c r="E16" s="67">
        <f>E15+(E15*13%)</f>
        <v>2599</v>
      </c>
      <c r="F16" s="67"/>
      <c r="G16" s="70">
        <f>'[1]Power Plant'!J94</f>
        <v>22.653999999999996</v>
      </c>
      <c r="H16" s="70">
        <f t="shared" si="0"/>
        <v>58877.745999999992</v>
      </c>
      <c r="I16" s="70">
        <f t="shared" si="2"/>
        <v>26.052099999999996</v>
      </c>
      <c r="J16" s="70">
        <f t="shared" si="1"/>
        <v>67709.407899999991</v>
      </c>
      <c r="L16" s="91"/>
    </row>
    <row r="17" spans="1:12" ht="30" x14ac:dyDescent="0.25">
      <c r="A17" s="66">
        <v>9</v>
      </c>
      <c r="B17" s="72" t="s">
        <v>114</v>
      </c>
      <c r="C17" s="73" t="s">
        <v>115</v>
      </c>
      <c r="D17" s="67" t="s">
        <v>108</v>
      </c>
      <c r="E17" s="67">
        <v>3190</v>
      </c>
      <c r="F17" s="67"/>
      <c r="G17" s="70">
        <f>'[1]Power Plant'!J158</f>
        <v>284.79900000000004</v>
      </c>
      <c r="H17" s="70">
        <f t="shared" si="0"/>
        <v>908508.81</v>
      </c>
      <c r="I17" s="70">
        <f t="shared" si="2"/>
        <v>327.51885000000004</v>
      </c>
      <c r="J17" s="70">
        <f t="shared" si="1"/>
        <v>1044785.1315000001</v>
      </c>
    </row>
    <row r="18" spans="1:12" ht="30" x14ac:dyDescent="0.25">
      <c r="A18" s="66">
        <v>10</v>
      </c>
      <c r="B18" s="72">
        <v>25</v>
      </c>
      <c r="C18" s="73" t="s">
        <v>116</v>
      </c>
      <c r="D18" s="67" t="s">
        <v>108</v>
      </c>
      <c r="E18" s="67">
        <f>E17+(E17*13%)</f>
        <v>3604.7</v>
      </c>
      <c r="F18" s="67"/>
      <c r="G18" s="70">
        <f>'[1]Power Plant'!J131</f>
        <v>445.69850000000002</v>
      </c>
      <c r="H18" s="70">
        <f t="shared" si="0"/>
        <v>1606609.38295</v>
      </c>
      <c r="I18" s="70">
        <f t="shared" si="2"/>
        <v>512.55327499999999</v>
      </c>
      <c r="J18" s="70">
        <f t="shared" si="1"/>
        <v>1847600.7903924999</v>
      </c>
      <c r="L18">
        <f>SUM(I17:I22)</f>
        <v>916.38612499999999</v>
      </c>
    </row>
    <row r="19" spans="1:12" ht="30" x14ac:dyDescent="0.25">
      <c r="A19" s="66">
        <v>11</v>
      </c>
      <c r="B19" s="72">
        <v>25</v>
      </c>
      <c r="C19" s="82" t="s">
        <v>117</v>
      </c>
      <c r="D19" s="83" t="s">
        <v>108</v>
      </c>
      <c r="E19" s="83">
        <f>E17+(E17*26%)</f>
        <v>4019.4</v>
      </c>
      <c r="F19" s="83"/>
      <c r="G19" s="84">
        <f>'[1]Power Plant'!J166</f>
        <v>26.640000000000004</v>
      </c>
      <c r="H19" s="70">
        <f t="shared" si="0"/>
        <v>107076.81600000002</v>
      </c>
      <c r="I19" s="70">
        <f t="shared" si="2"/>
        <v>30.636000000000003</v>
      </c>
      <c r="J19" s="70">
        <f t="shared" si="1"/>
        <v>123138.33840000001</v>
      </c>
    </row>
    <row r="20" spans="1:12" ht="30" x14ac:dyDescent="0.25">
      <c r="A20" s="66">
        <v>12</v>
      </c>
      <c r="B20" s="72">
        <v>25</v>
      </c>
      <c r="C20" s="82" t="s">
        <v>118</v>
      </c>
      <c r="D20" s="83" t="s">
        <v>108</v>
      </c>
      <c r="E20" s="83">
        <f>E17+(E17*39%)</f>
        <v>4434.1000000000004</v>
      </c>
      <c r="F20" s="83"/>
      <c r="G20" s="84">
        <f>'[1]Power Plant'!J174</f>
        <v>19.140000000000004</v>
      </c>
      <c r="H20" s="70">
        <f t="shared" si="0"/>
        <v>84868.674000000028</v>
      </c>
      <c r="I20" s="70">
        <f t="shared" si="2"/>
        <v>22.011000000000003</v>
      </c>
      <c r="J20" s="70">
        <f t="shared" si="1"/>
        <v>97598.975100000025</v>
      </c>
    </row>
    <row r="21" spans="1:12" ht="30" x14ac:dyDescent="0.25">
      <c r="A21" s="66">
        <v>13</v>
      </c>
      <c r="B21" s="72">
        <v>25</v>
      </c>
      <c r="C21" s="82" t="s">
        <v>119</v>
      </c>
      <c r="D21" s="83" t="s">
        <v>108</v>
      </c>
      <c r="E21" s="83">
        <f>E17+(E17*52%)</f>
        <v>4848.8</v>
      </c>
      <c r="F21" s="83"/>
      <c r="G21" s="84">
        <f>'[1]Power Plant'!J179</f>
        <v>17.640000000000004</v>
      </c>
      <c r="H21" s="70">
        <f t="shared" si="0"/>
        <v>85532.832000000024</v>
      </c>
      <c r="I21" s="70">
        <f t="shared" si="2"/>
        <v>20.286000000000005</v>
      </c>
      <c r="J21" s="70">
        <f t="shared" si="1"/>
        <v>98362.756800000032</v>
      </c>
    </row>
    <row r="22" spans="1:12" ht="30" x14ac:dyDescent="0.25">
      <c r="A22" s="66">
        <v>14</v>
      </c>
      <c r="B22" s="72">
        <v>25</v>
      </c>
      <c r="C22" s="82" t="s">
        <v>120</v>
      </c>
      <c r="D22" s="83" t="s">
        <v>108</v>
      </c>
      <c r="E22" s="83">
        <f>E17+(E17*65%)</f>
        <v>5263.5</v>
      </c>
      <c r="F22" s="83"/>
      <c r="G22" s="84">
        <f>'[1]Power Plant'!J184</f>
        <v>2.9400000000000004</v>
      </c>
      <c r="H22" s="70">
        <f t="shared" si="0"/>
        <v>15474.690000000002</v>
      </c>
      <c r="I22" s="70">
        <f t="shared" si="2"/>
        <v>3.3810000000000002</v>
      </c>
      <c r="J22" s="70">
        <f t="shared" si="1"/>
        <v>17795.893500000002</v>
      </c>
      <c r="L22" s="91">
        <f>SUM(G17:G22)</f>
        <v>796.85750000000007</v>
      </c>
    </row>
    <row r="23" spans="1:12" ht="75" x14ac:dyDescent="0.25">
      <c r="A23" s="66">
        <v>15</v>
      </c>
      <c r="B23" s="85">
        <v>23</v>
      </c>
      <c r="C23" s="86" t="s">
        <v>121</v>
      </c>
      <c r="D23" s="83" t="s">
        <v>110</v>
      </c>
      <c r="E23" s="83">
        <v>580</v>
      </c>
      <c r="F23" s="83"/>
      <c r="G23" s="84">
        <f>'[1]Power Plant'!J224</f>
        <v>993.60000000000014</v>
      </c>
      <c r="H23" s="70">
        <f t="shared" si="0"/>
        <v>576288.00000000012</v>
      </c>
      <c r="I23" s="70">
        <f t="shared" si="2"/>
        <v>1142.6400000000001</v>
      </c>
      <c r="J23" s="70">
        <f t="shared" si="1"/>
        <v>662731.20000000007</v>
      </c>
    </row>
    <row r="24" spans="1:12" ht="75" x14ac:dyDescent="0.25">
      <c r="A24" s="66">
        <v>16</v>
      </c>
      <c r="B24" s="85">
        <v>25</v>
      </c>
      <c r="C24" s="86" t="s">
        <v>122</v>
      </c>
      <c r="D24" s="83" t="s">
        <v>110</v>
      </c>
      <c r="E24" s="83">
        <f>E23+(E23*13%)</f>
        <v>655.4</v>
      </c>
      <c r="F24" s="83"/>
      <c r="G24" s="84">
        <f>'[1]Power Plant'!J295</f>
        <v>701.32100000000048</v>
      </c>
      <c r="H24" s="70">
        <f t="shared" si="0"/>
        <v>459645.78340000031</v>
      </c>
      <c r="I24" s="70">
        <f t="shared" si="2"/>
        <v>806.51915000000054</v>
      </c>
      <c r="J24" s="70">
        <f t="shared" si="1"/>
        <v>528592.65091000032</v>
      </c>
    </row>
    <row r="25" spans="1:12" ht="75" x14ac:dyDescent="0.25">
      <c r="A25" s="66">
        <v>17</v>
      </c>
      <c r="B25" s="85">
        <v>25</v>
      </c>
      <c r="C25" s="86" t="s">
        <v>123</v>
      </c>
      <c r="D25" s="83" t="s">
        <v>110</v>
      </c>
      <c r="E25" s="83">
        <f>E23+(E23*26%)</f>
        <v>730.8</v>
      </c>
      <c r="F25" s="83"/>
      <c r="G25" s="84">
        <f>'[1]Power Plant'!J309</f>
        <v>183.60000000000002</v>
      </c>
      <c r="H25" s="70">
        <f t="shared" si="0"/>
        <v>134174.88</v>
      </c>
      <c r="I25" s="70">
        <f t="shared" si="2"/>
        <v>211.14000000000001</v>
      </c>
      <c r="J25" s="70">
        <f t="shared" si="1"/>
        <v>154301.11199999999</v>
      </c>
    </row>
    <row r="26" spans="1:12" ht="75" x14ac:dyDescent="0.25">
      <c r="A26" s="66">
        <v>18</v>
      </c>
      <c r="B26" s="85">
        <v>25</v>
      </c>
      <c r="C26" s="86" t="s">
        <v>124</v>
      </c>
      <c r="D26" s="83" t="s">
        <v>110</v>
      </c>
      <c r="E26" s="83">
        <f>E23+(E23*39%)</f>
        <v>806.2</v>
      </c>
      <c r="F26" s="83"/>
      <c r="G26" s="84">
        <f>'[1]Power Plant'!J323</f>
        <v>136.10000000000002</v>
      </c>
      <c r="H26" s="70">
        <f t="shared" si="0"/>
        <v>109723.82000000002</v>
      </c>
      <c r="I26" s="70">
        <f t="shared" si="2"/>
        <v>156.51500000000001</v>
      </c>
      <c r="J26" s="70">
        <f t="shared" si="1"/>
        <v>126182.39300000003</v>
      </c>
    </row>
    <row r="27" spans="1:12" ht="75" x14ac:dyDescent="0.25">
      <c r="A27" s="66">
        <v>19</v>
      </c>
      <c r="B27" s="85">
        <v>25</v>
      </c>
      <c r="C27" s="68" t="s">
        <v>125</v>
      </c>
      <c r="D27" s="67" t="s">
        <v>110</v>
      </c>
      <c r="E27" s="67">
        <f>E23+(E23*52%)</f>
        <v>881.6</v>
      </c>
      <c r="F27" s="67"/>
      <c r="G27" s="70">
        <f>'[1]Power Plant'!J333</f>
        <v>126.60000000000002</v>
      </c>
      <c r="H27" s="70">
        <f t="shared" si="0"/>
        <v>111610.56000000003</v>
      </c>
      <c r="I27" s="70">
        <f t="shared" si="2"/>
        <v>145.59000000000003</v>
      </c>
      <c r="J27" s="70">
        <f t="shared" si="1"/>
        <v>128352.14400000003</v>
      </c>
    </row>
    <row r="28" spans="1:12" ht="75" x14ac:dyDescent="0.25">
      <c r="A28" s="66">
        <v>20</v>
      </c>
      <c r="B28" s="85">
        <v>25</v>
      </c>
      <c r="C28" s="68" t="s">
        <v>126</v>
      </c>
      <c r="D28" s="67" t="s">
        <v>110</v>
      </c>
      <c r="E28" s="67">
        <f>E23+(E23*65%)</f>
        <v>957</v>
      </c>
      <c r="F28" s="67"/>
      <c r="G28" s="70">
        <f>'[1]Power Plant'!J343</f>
        <v>10.55</v>
      </c>
      <c r="H28" s="70">
        <f t="shared" si="0"/>
        <v>10096.35</v>
      </c>
      <c r="I28" s="70">
        <f t="shared" si="2"/>
        <v>12.1325</v>
      </c>
      <c r="J28" s="70">
        <f t="shared" si="1"/>
        <v>11610.8025</v>
      </c>
    </row>
    <row r="29" spans="1:12" ht="75" x14ac:dyDescent="0.25">
      <c r="A29" s="66">
        <v>21</v>
      </c>
      <c r="B29" s="72" t="s">
        <v>127</v>
      </c>
      <c r="C29" s="68" t="s">
        <v>128</v>
      </c>
      <c r="D29" s="67" t="s">
        <v>129</v>
      </c>
      <c r="E29" s="67">
        <v>9000</v>
      </c>
      <c r="F29" s="67"/>
      <c r="G29" s="70">
        <f>(((1.5%*G17))*7850)/1000</f>
        <v>33.535082250000009</v>
      </c>
      <c r="H29" s="70">
        <f t="shared" si="0"/>
        <v>301815.74025000009</v>
      </c>
      <c r="I29" s="70">
        <f t="shared" si="2"/>
        <v>38.565344587500007</v>
      </c>
      <c r="J29" s="70">
        <f t="shared" si="1"/>
        <v>347088.10128750006</v>
      </c>
    </row>
    <row r="30" spans="1:12" ht="75" x14ac:dyDescent="0.25">
      <c r="A30" s="66">
        <v>22</v>
      </c>
      <c r="B30" s="72">
        <v>25</v>
      </c>
      <c r="C30" s="68" t="s">
        <v>130</v>
      </c>
      <c r="D30" s="67" t="s">
        <v>129</v>
      </c>
      <c r="E30" s="67">
        <f>E29+(E29*13%)</f>
        <v>10170</v>
      </c>
      <c r="F30" s="67"/>
      <c r="G30" s="70">
        <f>((((1%*G18))*7850)/1000)+4.62332549999999</f>
        <v>39.610657750000001</v>
      </c>
      <c r="H30" s="70">
        <f t="shared" si="0"/>
        <v>402840.3893175</v>
      </c>
      <c r="I30" s="70">
        <f t="shared" si="2"/>
        <v>45.5522564125</v>
      </c>
      <c r="J30" s="70">
        <f t="shared" si="1"/>
        <v>463266.44771512499</v>
      </c>
    </row>
    <row r="31" spans="1:12" ht="75" x14ac:dyDescent="0.25">
      <c r="A31" s="66">
        <v>23</v>
      </c>
      <c r="B31" s="72">
        <v>25</v>
      </c>
      <c r="C31" s="68" t="s">
        <v>131</v>
      </c>
      <c r="D31" s="67" t="s">
        <v>129</v>
      </c>
      <c r="E31" s="67">
        <f>E29+(E29*26%)</f>
        <v>11340</v>
      </c>
      <c r="F31" s="67"/>
      <c r="G31" s="70">
        <f t="shared" ref="G31:G34" si="3">(((1%*G19))*7850)/1000</f>
        <v>2.0912400000000004</v>
      </c>
      <c r="H31" s="70">
        <f t="shared" si="0"/>
        <v>23714.661600000003</v>
      </c>
      <c r="I31" s="70">
        <f t="shared" si="2"/>
        <v>2.4049260000000006</v>
      </c>
      <c r="J31" s="70">
        <f t="shared" si="1"/>
        <v>27271.860840000005</v>
      </c>
    </row>
    <row r="32" spans="1:12" ht="75" x14ac:dyDescent="0.25">
      <c r="A32" s="66">
        <v>24</v>
      </c>
      <c r="B32" s="72">
        <v>25</v>
      </c>
      <c r="C32" s="68" t="s">
        <v>132</v>
      </c>
      <c r="D32" s="67" t="s">
        <v>129</v>
      </c>
      <c r="E32" s="67">
        <f>E29+(E29*39%)</f>
        <v>12510</v>
      </c>
      <c r="F32" s="67"/>
      <c r="G32" s="70">
        <f t="shared" si="3"/>
        <v>1.5024900000000003</v>
      </c>
      <c r="H32" s="70">
        <f t="shared" si="0"/>
        <v>18796.149900000004</v>
      </c>
      <c r="I32" s="70">
        <f t="shared" si="2"/>
        <v>1.7278635000000004</v>
      </c>
      <c r="J32" s="70">
        <f t="shared" si="1"/>
        <v>21615.572385000007</v>
      </c>
    </row>
    <row r="33" spans="1:10" ht="75" x14ac:dyDescent="0.25">
      <c r="A33" s="66">
        <v>25</v>
      </c>
      <c r="B33" s="72">
        <v>25</v>
      </c>
      <c r="C33" s="68" t="s">
        <v>133</v>
      </c>
      <c r="D33" s="67" t="s">
        <v>129</v>
      </c>
      <c r="E33" s="67">
        <f>E29+(E29*52%)</f>
        <v>13680</v>
      </c>
      <c r="F33" s="67"/>
      <c r="G33" s="70">
        <f t="shared" si="3"/>
        <v>1.3847400000000005</v>
      </c>
      <c r="H33" s="70">
        <f t="shared" si="0"/>
        <v>18943.243200000008</v>
      </c>
      <c r="I33" s="70">
        <f t="shared" si="2"/>
        <v>1.5924510000000005</v>
      </c>
      <c r="J33" s="70">
        <f t="shared" si="1"/>
        <v>21784.729680000008</v>
      </c>
    </row>
    <row r="34" spans="1:10" ht="75" x14ac:dyDescent="0.25">
      <c r="A34" s="66">
        <v>26</v>
      </c>
      <c r="B34" s="72">
        <v>25</v>
      </c>
      <c r="C34" s="68" t="s">
        <v>134</v>
      </c>
      <c r="D34" s="67" t="s">
        <v>129</v>
      </c>
      <c r="E34" s="67">
        <f>E29+(E29*65%)</f>
        <v>14850</v>
      </c>
      <c r="F34" s="67"/>
      <c r="G34" s="70">
        <f t="shared" si="3"/>
        <v>0.23079000000000005</v>
      </c>
      <c r="H34" s="70">
        <f t="shared" si="0"/>
        <v>3427.2315000000008</v>
      </c>
      <c r="I34" s="70">
        <f t="shared" si="2"/>
        <v>0.26540850000000005</v>
      </c>
      <c r="J34" s="70">
        <f t="shared" si="1"/>
        <v>3941.3162250000005</v>
      </c>
    </row>
    <row r="35" spans="1:10" x14ac:dyDescent="0.25">
      <c r="A35" s="66">
        <v>27</v>
      </c>
      <c r="B35" s="72">
        <v>20</v>
      </c>
      <c r="C35" s="68" t="s">
        <v>135</v>
      </c>
      <c r="D35" s="67" t="s">
        <v>129</v>
      </c>
      <c r="E35" s="67">
        <v>22000</v>
      </c>
      <c r="F35" s="67"/>
      <c r="G35" s="70">
        <f>414.814814814815/1000</f>
        <v>0.41481481481481502</v>
      </c>
      <c r="H35" s="70">
        <f t="shared" si="0"/>
        <v>9125.9259259259306</v>
      </c>
      <c r="I35" s="70">
        <f t="shared" si="2"/>
        <v>0.47703703703703726</v>
      </c>
      <c r="J35" s="70">
        <f t="shared" si="1"/>
        <v>10494.814814814819</v>
      </c>
    </row>
    <row r="36" spans="1:10" x14ac:dyDescent="0.25">
      <c r="A36" s="66">
        <v>28</v>
      </c>
      <c r="B36" s="72">
        <v>19</v>
      </c>
      <c r="C36" s="68" t="s">
        <v>136</v>
      </c>
      <c r="D36" s="67" t="s">
        <v>129</v>
      </c>
      <c r="E36" s="67">
        <v>21000</v>
      </c>
      <c r="F36" s="67"/>
      <c r="G36" s="70">
        <v>0.93</v>
      </c>
      <c r="H36" s="70">
        <f t="shared" si="0"/>
        <v>19530</v>
      </c>
      <c r="I36" s="70">
        <f t="shared" si="2"/>
        <v>1.0695000000000001</v>
      </c>
      <c r="J36" s="70">
        <f t="shared" si="1"/>
        <v>22459.500000000004</v>
      </c>
    </row>
    <row r="37" spans="1:10" x14ac:dyDescent="0.25">
      <c r="A37" s="87"/>
      <c r="B37" s="87"/>
      <c r="C37" s="87"/>
      <c r="D37" s="88"/>
      <c r="E37" s="88"/>
      <c r="F37" s="88"/>
      <c r="G37" s="89"/>
      <c r="H37" s="89">
        <f>SUM(H9:H36)</f>
        <v>7704217.2820434291</v>
      </c>
      <c r="I37" s="89"/>
      <c r="J37" s="89">
        <f>SUM(J9:J36)</f>
        <v>8859849.8743499462</v>
      </c>
    </row>
  </sheetData>
  <mergeCells count="2">
    <mergeCell ref="G7:H7"/>
    <mergeCell ref="I7:J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1"/>
  <sheetViews>
    <sheetView workbookViewId="0">
      <pane ySplit="5" topLeftCell="A12" activePane="bottomLeft" state="frozen"/>
      <selection pane="bottomLeft" activeCell="M16" sqref="M16"/>
    </sheetView>
  </sheetViews>
  <sheetFormatPr defaultRowHeight="15" x14ac:dyDescent="0.25"/>
  <cols>
    <col min="1" max="1" width="74.7109375" customWidth="1"/>
    <col min="2" max="2" width="12.85546875" customWidth="1"/>
    <col min="3" max="3" width="11" customWidth="1"/>
    <col min="4" max="9" width="10.7109375" customWidth="1"/>
    <col min="10" max="10" width="11.85546875" customWidth="1"/>
    <col min="11" max="11" width="10.7109375" customWidth="1"/>
  </cols>
  <sheetData>
    <row r="1" spans="1:11" x14ac:dyDescent="0.25">
      <c r="A1" s="1" t="s">
        <v>0</v>
      </c>
      <c r="B1" s="1"/>
      <c r="C1" s="1"/>
      <c r="D1" s="1"/>
      <c r="E1" s="1"/>
      <c r="F1" s="1"/>
      <c r="G1" s="1"/>
      <c r="H1" s="1"/>
      <c r="I1" s="1"/>
      <c r="J1" s="1"/>
      <c r="K1" s="90" t="s">
        <v>2</v>
      </c>
    </row>
    <row r="2" spans="1:11" x14ac:dyDescent="0.25">
      <c r="A2" s="1" t="s">
        <v>1</v>
      </c>
      <c r="B2" s="1"/>
      <c r="C2" s="1"/>
      <c r="D2" s="1"/>
      <c r="E2" s="1"/>
      <c r="F2" s="1"/>
      <c r="G2" s="1"/>
      <c r="H2" s="1"/>
      <c r="I2" s="1"/>
      <c r="J2" s="1"/>
      <c r="K2" s="90" t="s">
        <v>3</v>
      </c>
    </row>
    <row r="3" spans="1:11" ht="15.75" thickBot="1" x14ac:dyDescent="0.3"/>
    <row r="4" spans="1:11" ht="19.5" thickTop="1" x14ac:dyDescent="0.25">
      <c r="A4" s="2" t="s">
        <v>4</v>
      </c>
      <c r="B4" s="3" t="s">
        <v>5</v>
      </c>
      <c r="C4" s="2" t="s">
        <v>6</v>
      </c>
      <c r="D4" s="96" t="s">
        <v>7</v>
      </c>
      <c r="E4" s="96"/>
      <c r="F4" s="2" t="s">
        <v>8</v>
      </c>
      <c r="G4" s="2" t="s">
        <v>9</v>
      </c>
      <c r="H4" s="2" t="s">
        <v>10</v>
      </c>
      <c r="I4" s="2" t="s">
        <v>11</v>
      </c>
      <c r="J4" s="2" t="s">
        <v>12</v>
      </c>
      <c r="K4" s="2" t="s">
        <v>13</v>
      </c>
    </row>
    <row r="5" spans="1:11" ht="18.75" x14ac:dyDescent="0.25">
      <c r="A5" s="4"/>
      <c r="B5" s="4"/>
      <c r="C5" s="4"/>
      <c r="D5" s="5" t="s">
        <v>14</v>
      </c>
      <c r="E5" s="5" t="s">
        <v>15</v>
      </c>
      <c r="F5" s="4"/>
      <c r="G5" s="4"/>
      <c r="H5" s="4"/>
      <c r="I5" s="4"/>
      <c r="J5" s="4"/>
      <c r="K5" s="4"/>
    </row>
    <row r="6" spans="1:11" ht="16.5" thickBot="1" x14ac:dyDescent="0.3">
      <c r="A6" s="6" t="s">
        <v>16</v>
      </c>
      <c r="B6" s="6"/>
      <c r="C6" s="6"/>
      <c r="D6" s="6"/>
      <c r="E6" s="6"/>
      <c r="F6" s="6"/>
      <c r="G6" s="6"/>
      <c r="H6" s="6"/>
      <c r="I6" s="6"/>
      <c r="J6" s="6"/>
      <c r="K6" s="6"/>
    </row>
    <row r="7" spans="1:11" ht="46.5" thickTop="1" thickBot="1" x14ac:dyDescent="0.3">
      <c r="A7" s="7" t="s">
        <v>17</v>
      </c>
      <c r="B7" s="8" t="s">
        <v>18</v>
      </c>
      <c r="C7" s="8"/>
      <c r="D7" s="8">
        <v>96.284000000000006</v>
      </c>
      <c r="E7" s="8">
        <v>93.284000000000006</v>
      </c>
      <c r="F7" s="8">
        <v>43.3</v>
      </c>
      <c r="G7" s="8">
        <v>31.6</v>
      </c>
      <c r="H7" s="8">
        <v>3</v>
      </c>
      <c r="I7" s="8">
        <v>1</v>
      </c>
      <c r="J7" s="9">
        <f>PRODUCT(F7:I7)</f>
        <v>4104.84</v>
      </c>
      <c r="K7" s="8" t="s">
        <v>19</v>
      </c>
    </row>
    <row r="8" spans="1:11" ht="16.5" thickTop="1" thickBot="1" x14ac:dyDescent="0.3">
      <c r="A8" s="10" t="s">
        <v>20</v>
      </c>
      <c r="B8" s="11"/>
      <c r="C8" s="11"/>
      <c r="D8" s="11"/>
      <c r="E8" s="11"/>
      <c r="F8" s="11"/>
      <c r="G8" s="11"/>
      <c r="H8" s="11"/>
      <c r="I8" s="11"/>
      <c r="J8" s="11">
        <f>SUM(J7:J7)</f>
        <v>4104.84</v>
      </c>
      <c r="K8" s="11"/>
    </row>
    <row r="9" spans="1:11" ht="46.5" thickTop="1" thickBot="1" x14ac:dyDescent="0.3">
      <c r="A9" s="12" t="s">
        <v>21</v>
      </c>
      <c r="B9" s="8" t="s">
        <v>18</v>
      </c>
      <c r="C9" s="8"/>
      <c r="D9" s="8">
        <v>93.284000000000006</v>
      </c>
      <c r="E9" s="8">
        <v>91.894999999999996</v>
      </c>
      <c r="F9" s="8">
        <f>F7</f>
        <v>43.3</v>
      </c>
      <c r="G9" s="8">
        <f>G7</f>
        <v>31.6</v>
      </c>
      <c r="H9" s="8">
        <f>D9-E9</f>
        <v>1.38900000000001</v>
      </c>
      <c r="I9" s="8">
        <v>1</v>
      </c>
      <c r="J9" s="9">
        <f>PRODUCT(F9:I9)</f>
        <v>1900.5409200000136</v>
      </c>
      <c r="K9" s="8" t="s">
        <v>19</v>
      </c>
    </row>
    <row r="10" spans="1:11" ht="16.5" thickTop="1" thickBot="1" x14ac:dyDescent="0.3">
      <c r="A10" s="10" t="s">
        <v>20</v>
      </c>
      <c r="B10" s="11"/>
      <c r="C10" s="11"/>
      <c r="D10" s="11"/>
      <c r="E10" s="11"/>
      <c r="F10" s="11"/>
      <c r="G10" s="11"/>
      <c r="H10" s="11"/>
      <c r="I10" s="11"/>
      <c r="J10" s="13">
        <f>SUM(J9:J9)</f>
        <v>1900.5409200000136</v>
      </c>
      <c r="K10" s="11"/>
    </row>
    <row r="11" spans="1:11" ht="15.75" thickTop="1" x14ac:dyDescent="0.25">
      <c r="A11" s="14" t="s">
        <v>137</v>
      </c>
      <c r="B11" s="15" t="s">
        <v>22</v>
      </c>
      <c r="C11" s="15"/>
      <c r="D11" s="15">
        <f>E11+H11</f>
        <v>91.894999999999996</v>
      </c>
      <c r="E11" s="15">
        <f>90.685</f>
        <v>90.685000000000002</v>
      </c>
      <c r="F11" s="15">
        <v>23</v>
      </c>
      <c r="G11" s="15">
        <v>28.2</v>
      </c>
      <c r="H11" s="15">
        <v>1.21</v>
      </c>
      <c r="I11" s="15">
        <v>1</v>
      </c>
      <c r="J11" s="16">
        <f>PRODUCT(F11:I11)</f>
        <v>784.80600000000004</v>
      </c>
      <c r="K11" s="15"/>
    </row>
    <row r="12" spans="1:11" ht="15.75" thickBot="1" x14ac:dyDescent="0.3">
      <c r="A12" s="14" t="s">
        <v>138</v>
      </c>
      <c r="B12" s="15" t="s">
        <v>22</v>
      </c>
      <c r="C12" s="15"/>
      <c r="D12" s="15">
        <f>E12+H12</f>
        <v>91.894999999999996</v>
      </c>
      <c r="E12" s="15">
        <f>90.685</f>
        <v>90.685000000000002</v>
      </c>
      <c r="F12" s="15">
        <v>1.8</v>
      </c>
      <c r="G12" s="15">
        <v>23</v>
      </c>
      <c r="H12" s="15">
        <v>1.21</v>
      </c>
      <c r="I12" s="15">
        <v>1</v>
      </c>
      <c r="J12" s="16">
        <f>PRODUCT(F12:I12)</f>
        <v>50.093999999999994</v>
      </c>
      <c r="K12" s="15"/>
    </row>
    <row r="13" spans="1:11" ht="16.5" thickTop="1" thickBot="1" x14ac:dyDescent="0.3">
      <c r="A13" s="10"/>
      <c r="B13" s="11"/>
      <c r="C13" s="11"/>
      <c r="D13" s="11"/>
      <c r="E13" s="11"/>
      <c r="F13" s="11"/>
      <c r="G13" s="11"/>
      <c r="H13" s="11"/>
      <c r="I13" s="11"/>
      <c r="J13" s="13">
        <f>SUM(J11:J12)</f>
        <v>834.90000000000009</v>
      </c>
      <c r="K13" s="11"/>
    </row>
    <row r="14" spans="1:11" ht="15.75" thickTop="1" x14ac:dyDescent="0.25">
      <c r="A14" s="17" t="s">
        <v>23</v>
      </c>
      <c r="B14" s="18" t="s">
        <v>24</v>
      </c>
      <c r="C14" s="18"/>
      <c r="D14" s="18">
        <v>90.685000000000002</v>
      </c>
      <c r="E14" s="18">
        <v>90.685000000000002</v>
      </c>
      <c r="F14" s="18">
        <v>3.2</v>
      </c>
      <c r="G14" s="18">
        <v>2.8</v>
      </c>
      <c r="H14" s="18"/>
      <c r="I14" s="18">
        <v>2</v>
      </c>
      <c r="J14" s="19">
        <f>PRODUCT(F14:I14)</f>
        <v>17.919999999999998</v>
      </c>
      <c r="K14" s="18" t="s">
        <v>25</v>
      </c>
    </row>
    <row r="15" spans="1:11" x14ac:dyDescent="0.25">
      <c r="A15" s="20" t="s">
        <v>23</v>
      </c>
      <c r="B15" s="21" t="s">
        <v>26</v>
      </c>
      <c r="C15" s="21"/>
      <c r="D15" s="18">
        <v>90.685000000000002</v>
      </c>
      <c r="E15" s="18">
        <v>90.685000000000002</v>
      </c>
      <c r="F15" s="21">
        <v>3.6</v>
      </c>
      <c r="G15" s="21">
        <v>3.2</v>
      </c>
      <c r="H15" s="21"/>
      <c r="I15" s="21">
        <v>5</v>
      </c>
      <c r="J15" s="22">
        <f t="shared" ref="J15:J24" si="0">PRODUCT(F15:I15)</f>
        <v>57.600000000000009</v>
      </c>
      <c r="K15" s="21" t="s">
        <v>25</v>
      </c>
    </row>
    <row r="16" spans="1:11" x14ac:dyDescent="0.25">
      <c r="A16" s="20" t="s">
        <v>23</v>
      </c>
      <c r="B16" s="21" t="s">
        <v>27</v>
      </c>
      <c r="C16" s="21"/>
      <c r="D16" s="18">
        <v>90.685000000000002</v>
      </c>
      <c r="E16" s="18">
        <v>90.685000000000002</v>
      </c>
      <c r="F16" s="21">
        <v>2</v>
      </c>
      <c r="G16" s="21">
        <v>2</v>
      </c>
      <c r="H16" s="21"/>
      <c r="I16" s="21">
        <v>7</v>
      </c>
      <c r="J16" s="22">
        <f t="shared" si="0"/>
        <v>28</v>
      </c>
      <c r="K16" s="21" t="s">
        <v>25</v>
      </c>
    </row>
    <row r="17" spans="1:11" x14ac:dyDescent="0.25">
      <c r="A17" s="20" t="s">
        <v>23</v>
      </c>
      <c r="B17" s="21" t="s">
        <v>28</v>
      </c>
      <c r="C17" s="21"/>
      <c r="D17" s="18">
        <v>90.685000000000002</v>
      </c>
      <c r="E17" s="18">
        <v>90.685000000000002</v>
      </c>
      <c r="F17" s="21">
        <v>2.7</v>
      </c>
      <c r="G17" s="21">
        <v>2.7</v>
      </c>
      <c r="H17" s="21"/>
      <c r="I17" s="21">
        <v>2</v>
      </c>
      <c r="J17" s="22">
        <f t="shared" si="0"/>
        <v>14.580000000000002</v>
      </c>
      <c r="K17" s="21" t="s">
        <v>25</v>
      </c>
    </row>
    <row r="18" spans="1:11" x14ac:dyDescent="0.25">
      <c r="A18" s="20" t="s">
        <v>23</v>
      </c>
      <c r="B18" s="21" t="s">
        <v>29</v>
      </c>
      <c r="C18" s="21"/>
      <c r="D18" s="18">
        <v>90.685000000000002</v>
      </c>
      <c r="E18" s="18">
        <v>90.685000000000002</v>
      </c>
      <c r="F18" s="21">
        <v>3.5</v>
      </c>
      <c r="G18" s="21">
        <v>3.7</v>
      </c>
      <c r="H18" s="21"/>
      <c r="I18" s="21">
        <v>1</v>
      </c>
      <c r="J18" s="22">
        <f t="shared" si="0"/>
        <v>12.950000000000001</v>
      </c>
      <c r="K18" s="21" t="s">
        <v>25</v>
      </c>
    </row>
    <row r="19" spans="1:11" x14ac:dyDescent="0.25">
      <c r="A19" s="20" t="s">
        <v>23</v>
      </c>
      <c r="B19" s="21" t="s">
        <v>30</v>
      </c>
      <c r="C19" s="21"/>
      <c r="D19" s="18">
        <v>90.685000000000002</v>
      </c>
      <c r="E19" s="18">
        <v>90.685000000000002</v>
      </c>
      <c r="F19" s="21">
        <v>3.9</v>
      </c>
      <c r="G19" s="21">
        <v>3.6</v>
      </c>
      <c r="H19" s="21"/>
      <c r="I19" s="21">
        <v>4</v>
      </c>
      <c r="J19" s="22">
        <f t="shared" si="0"/>
        <v>56.16</v>
      </c>
      <c r="K19" s="21" t="s">
        <v>25</v>
      </c>
    </row>
    <row r="20" spans="1:11" x14ac:dyDescent="0.25">
      <c r="A20" s="20" t="s">
        <v>23</v>
      </c>
      <c r="B20" s="21" t="s">
        <v>31</v>
      </c>
      <c r="C20" s="21"/>
      <c r="D20" s="18">
        <v>90.685000000000002</v>
      </c>
      <c r="E20" s="18">
        <v>90.685000000000002</v>
      </c>
      <c r="F20" s="21">
        <v>4.3</v>
      </c>
      <c r="G20" s="21">
        <v>3.8</v>
      </c>
      <c r="H20" s="21"/>
      <c r="I20" s="21">
        <v>2</v>
      </c>
      <c r="J20" s="22">
        <f t="shared" si="0"/>
        <v>32.68</v>
      </c>
      <c r="K20" s="21" t="s">
        <v>25</v>
      </c>
    </row>
    <row r="21" spans="1:11" x14ac:dyDescent="0.25">
      <c r="A21" s="20" t="s">
        <v>23</v>
      </c>
      <c r="B21" s="21" t="s">
        <v>32</v>
      </c>
      <c r="C21" s="21"/>
      <c r="D21" s="18">
        <v>90.685000000000002</v>
      </c>
      <c r="E21" s="18">
        <v>90.685000000000002</v>
      </c>
      <c r="F21" s="21">
        <v>5.55</v>
      </c>
      <c r="G21" s="21">
        <v>3.6</v>
      </c>
      <c r="H21" s="21"/>
      <c r="I21" s="21">
        <v>2</v>
      </c>
      <c r="J21" s="22">
        <f t="shared" si="0"/>
        <v>39.96</v>
      </c>
      <c r="K21" s="21" t="s">
        <v>25</v>
      </c>
    </row>
    <row r="22" spans="1:11" x14ac:dyDescent="0.25">
      <c r="A22" s="20" t="s">
        <v>23</v>
      </c>
      <c r="B22" s="21" t="s">
        <v>33</v>
      </c>
      <c r="C22" s="21"/>
      <c r="D22" s="18">
        <v>90.685000000000002</v>
      </c>
      <c r="E22" s="18">
        <v>90.685000000000002</v>
      </c>
      <c r="F22" s="21">
        <v>5.35</v>
      </c>
      <c r="G22" s="21">
        <v>4</v>
      </c>
      <c r="H22" s="21"/>
      <c r="I22" s="21">
        <v>2</v>
      </c>
      <c r="J22" s="22">
        <f t="shared" si="0"/>
        <v>42.8</v>
      </c>
      <c r="K22" s="21" t="s">
        <v>25</v>
      </c>
    </row>
    <row r="23" spans="1:11" x14ac:dyDescent="0.25">
      <c r="A23" s="20" t="s">
        <v>23</v>
      </c>
      <c r="B23" s="21" t="s">
        <v>34</v>
      </c>
      <c r="C23" s="21"/>
      <c r="D23" s="18">
        <v>90.685000000000002</v>
      </c>
      <c r="E23" s="18">
        <v>90.685000000000002</v>
      </c>
      <c r="F23" s="21">
        <v>5.65</v>
      </c>
      <c r="G23" s="21">
        <v>2.8</v>
      </c>
      <c r="H23" s="21"/>
      <c r="I23" s="21">
        <v>1</v>
      </c>
      <c r="J23" s="22">
        <f t="shared" si="0"/>
        <v>15.82</v>
      </c>
      <c r="K23" s="21" t="s">
        <v>25</v>
      </c>
    </row>
    <row r="24" spans="1:11" x14ac:dyDescent="0.25">
      <c r="A24" s="20" t="s">
        <v>23</v>
      </c>
      <c r="B24" s="21" t="s">
        <v>35</v>
      </c>
      <c r="C24" s="21"/>
      <c r="D24" s="18">
        <v>90.685000000000002</v>
      </c>
      <c r="E24" s="18">
        <v>90.685000000000002</v>
      </c>
      <c r="F24" s="21">
        <v>5.45</v>
      </c>
      <c r="G24" s="21">
        <v>3.6</v>
      </c>
      <c r="H24" s="21"/>
      <c r="I24" s="21">
        <v>2</v>
      </c>
      <c r="J24" s="22">
        <f t="shared" si="0"/>
        <v>39.24</v>
      </c>
      <c r="K24" s="21" t="s">
        <v>25</v>
      </c>
    </row>
    <row r="25" spans="1:11" x14ac:dyDescent="0.25">
      <c r="A25" s="20" t="s">
        <v>23</v>
      </c>
      <c r="B25" s="21"/>
      <c r="C25" s="21"/>
      <c r="D25" s="21"/>
      <c r="E25" s="21"/>
      <c r="F25" s="21"/>
      <c r="G25" s="21"/>
      <c r="H25" s="21"/>
      <c r="I25" s="21"/>
      <c r="J25" s="22"/>
      <c r="K25" s="21"/>
    </row>
    <row r="26" spans="1:11" x14ac:dyDescent="0.25">
      <c r="A26" s="20" t="s">
        <v>23</v>
      </c>
      <c r="B26" s="21" t="s">
        <v>18</v>
      </c>
      <c r="C26" s="21"/>
      <c r="D26" s="21">
        <v>92.990000000000009</v>
      </c>
      <c r="E26" s="21">
        <v>93.04</v>
      </c>
      <c r="F26" s="21">
        <v>12.9</v>
      </c>
      <c r="G26" s="21">
        <v>7.4</v>
      </c>
      <c r="H26" s="21"/>
      <c r="I26" s="21">
        <v>1</v>
      </c>
      <c r="J26" s="22">
        <f>PRODUCT(F26:I26)</f>
        <v>95.460000000000008</v>
      </c>
      <c r="K26" s="21" t="s">
        <v>25</v>
      </c>
    </row>
    <row r="27" spans="1:11" x14ac:dyDescent="0.25">
      <c r="A27" s="20" t="s">
        <v>23</v>
      </c>
      <c r="B27" s="21"/>
      <c r="C27" s="21"/>
      <c r="D27" s="21"/>
      <c r="E27" s="21"/>
      <c r="F27" s="21"/>
      <c r="G27" s="21"/>
      <c r="H27" s="21"/>
      <c r="I27" s="21"/>
      <c r="J27" s="22"/>
      <c r="K27" s="21"/>
    </row>
    <row r="28" spans="1:11" x14ac:dyDescent="0.25">
      <c r="A28" s="20" t="s">
        <v>23</v>
      </c>
      <c r="B28" s="21" t="s">
        <v>36</v>
      </c>
      <c r="C28" s="21" t="s">
        <v>37</v>
      </c>
      <c r="D28" s="21">
        <v>90.685000000000002</v>
      </c>
      <c r="E28" s="21">
        <v>90.685000000000002</v>
      </c>
      <c r="F28" s="21">
        <v>13.5</v>
      </c>
      <c r="G28" s="21">
        <v>0.5</v>
      </c>
      <c r="H28" s="21"/>
      <c r="I28" s="21">
        <v>1</v>
      </c>
      <c r="J28" s="22">
        <f t="shared" ref="J28:J39" si="1">PRODUCT(F28:I28)</f>
        <v>6.75</v>
      </c>
      <c r="K28" s="21" t="s">
        <v>25</v>
      </c>
    </row>
    <row r="29" spans="1:11" x14ac:dyDescent="0.25">
      <c r="A29" s="20" t="s">
        <v>23</v>
      </c>
      <c r="B29" s="21" t="s">
        <v>36</v>
      </c>
      <c r="C29" s="21" t="s">
        <v>38</v>
      </c>
      <c r="D29" s="21">
        <v>90.685000000000002</v>
      </c>
      <c r="E29" s="21">
        <v>90.685000000000002</v>
      </c>
      <c r="F29" s="21">
        <v>8.4</v>
      </c>
      <c r="G29" s="21">
        <v>0.5</v>
      </c>
      <c r="H29" s="21"/>
      <c r="I29" s="21">
        <v>2</v>
      </c>
      <c r="J29" s="22">
        <f t="shared" si="1"/>
        <v>8.4</v>
      </c>
      <c r="K29" s="21" t="s">
        <v>25</v>
      </c>
    </row>
    <row r="30" spans="1:11" x14ac:dyDescent="0.25">
      <c r="A30" s="20" t="s">
        <v>23</v>
      </c>
      <c r="B30" s="21" t="s">
        <v>39</v>
      </c>
      <c r="C30" s="21" t="s">
        <v>40</v>
      </c>
      <c r="D30" s="21">
        <v>90.685000000000002</v>
      </c>
      <c r="E30" s="21">
        <v>90.685000000000002</v>
      </c>
      <c r="F30" s="21">
        <v>35.599999999999994</v>
      </c>
      <c r="G30" s="21">
        <v>0.5</v>
      </c>
      <c r="H30" s="21"/>
      <c r="I30" s="21">
        <v>2</v>
      </c>
      <c r="J30" s="22">
        <f t="shared" si="1"/>
        <v>35.599999999999994</v>
      </c>
      <c r="K30" s="21" t="s">
        <v>25</v>
      </c>
    </row>
    <row r="31" spans="1:11" x14ac:dyDescent="0.25">
      <c r="A31" s="20" t="s">
        <v>23</v>
      </c>
      <c r="B31" s="21" t="s">
        <v>41</v>
      </c>
      <c r="C31" s="21" t="s">
        <v>42</v>
      </c>
      <c r="D31" s="21">
        <v>90.685000000000002</v>
      </c>
      <c r="E31" s="21">
        <v>90.685000000000002</v>
      </c>
      <c r="F31" s="21">
        <v>11.4</v>
      </c>
      <c r="G31" s="21">
        <v>0.6</v>
      </c>
      <c r="H31" s="21"/>
      <c r="I31" s="21">
        <v>1</v>
      </c>
      <c r="J31" s="22">
        <f t="shared" si="1"/>
        <v>6.84</v>
      </c>
      <c r="K31" s="21" t="s">
        <v>25</v>
      </c>
    </row>
    <row r="32" spans="1:11" x14ac:dyDescent="0.25">
      <c r="A32" s="20" t="s">
        <v>23</v>
      </c>
      <c r="B32" s="21" t="s">
        <v>43</v>
      </c>
      <c r="C32" s="21" t="s">
        <v>44</v>
      </c>
      <c r="D32" s="21">
        <v>90.685000000000002</v>
      </c>
      <c r="E32" s="21">
        <v>90.685000000000002</v>
      </c>
      <c r="F32" s="21">
        <v>15.7</v>
      </c>
      <c r="G32" s="21">
        <v>0.5</v>
      </c>
      <c r="H32" s="21"/>
      <c r="I32" s="21">
        <v>1</v>
      </c>
      <c r="J32" s="22">
        <f t="shared" si="1"/>
        <v>7.85</v>
      </c>
      <c r="K32" s="21" t="s">
        <v>25</v>
      </c>
    </row>
    <row r="33" spans="1:11" x14ac:dyDescent="0.25">
      <c r="A33" s="20" t="s">
        <v>23</v>
      </c>
      <c r="B33" s="21" t="s">
        <v>43</v>
      </c>
      <c r="C33" s="21" t="s">
        <v>45</v>
      </c>
      <c r="D33" s="21">
        <v>90.685000000000002</v>
      </c>
      <c r="E33" s="21">
        <v>90.685000000000002</v>
      </c>
      <c r="F33" s="21">
        <v>11.55</v>
      </c>
      <c r="G33" s="21">
        <v>0.5</v>
      </c>
      <c r="H33" s="21"/>
      <c r="I33" s="21">
        <v>1</v>
      </c>
      <c r="J33" s="22">
        <f t="shared" si="1"/>
        <v>5.7750000000000004</v>
      </c>
      <c r="K33" s="21" t="s">
        <v>25</v>
      </c>
    </row>
    <row r="34" spans="1:11" x14ac:dyDescent="0.25">
      <c r="A34" s="20" t="s">
        <v>23</v>
      </c>
      <c r="B34" s="21" t="s">
        <v>43</v>
      </c>
      <c r="C34" s="21" t="s">
        <v>46</v>
      </c>
      <c r="D34" s="21">
        <v>90.685000000000002</v>
      </c>
      <c r="E34" s="21">
        <v>90.685000000000002</v>
      </c>
      <c r="F34" s="21">
        <v>11.55</v>
      </c>
      <c r="G34" s="21">
        <v>0.5</v>
      </c>
      <c r="H34" s="21"/>
      <c r="I34" s="21">
        <v>1</v>
      </c>
      <c r="J34" s="22">
        <f t="shared" si="1"/>
        <v>5.7750000000000004</v>
      </c>
      <c r="K34" s="21" t="s">
        <v>25</v>
      </c>
    </row>
    <row r="35" spans="1:11" x14ac:dyDescent="0.25">
      <c r="A35" s="20" t="s">
        <v>23</v>
      </c>
      <c r="B35" s="21" t="s">
        <v>43</v>
      </c>
      <c r="C35" s="21" t="s">
        <v>47</v>
      </c>
      <c r="D35" s="21">
        <v>90.685000000000002</v>
      </c>
      <c r="E35" s="21">
        <v>90.685000000000002</v>
      </c>
      <c r="F35" s="21">
        <v>15.7</v>
      </c>
      <c r="G35" s="21">
        <v>0.5</v>
      </c>
      <c r="H35" s="21"/>
      <c r="I35" s="21">
        <v>1</v>
      </c>
      <c r="J35" s="22">
        <f t="shared" si="1"/>
        <v>7.85</v>
      </c>
      <c r="K35" s="21" t="s">
        <v>25</v>
      </c>
    </row>
    <row r="36" spans="1:11" x14ac:dyDescent="0.25">
      <c r="A36" s="20" t="s">
        <v>23</v>
      </c>
      <c r="B36" s="21" t="s">
        <v>48</v>
      </c>
      <c r="C36" s="21" t="s">
        <v>49</v>
      </c>
      <c r="D36" s="21">
        <v>90.685000000000002</v>
      </c>
      <c r="E36" s="21">
        <v>90.685000000000002</v>
      </c>
      <c r="F36" s="21">
        <v>15.299999999999999</v>
      </c>
      <c r="G36" s="21">
        <v>0.5</v>
      </c>
      <c r="H36" s="21"/>
      <c r="I36" s="21">
        <v>2</v>
      </c>
      <c r="J36" s="22">
        <f t="shared" si="1"/>
        <v>15.299999999999999</v>
      </c>
      <c r="K36" s="21" t="s">
        <v>25</v>
      </c>
    </row>
    <row r="37" spans="1:11" x14ac:dyDescent="0.25">
      <c r="A37" s="20" t="s">
        <v>23</v>
      </c>
      <c r="B37" s="21" t="s">
        <v>50</v>
      </c>
      <c r="C37" s="21" t="s">
        <v>51</v>
      </c>
      <c r="D37" s="21">
        <v>90.685000000000002</v>
      </c>
      <c r="E37" s="21">
        <v>90.685000000000002</v>
      </c>
      <c r="F37" s="21">
        <v>9.6999999999999993</v>
      </c>
      <c r="G37" s="21">
        <v>0.5</v>
      </c>
      <c r="H37" s="21"/>
      <c r="I37" s="21">
        <v>4</v>
      </c>
      <c r="J37" s="22">
        <f t="shared" si="1"/>
        <v>19.399999999999999</v>
      </c>
      <c r="K37" s="21" t="s">
        <v>25</v>
      </c>
    </row>
    <row r="38" spans="1:11" x14ac:dyDescent="0.25">
      <c r="A38" s="20" t="s">
        <v>23</v>
      </c>
      <c r="B38" s="21" t="s">
        <v>52</v>
      </c>
      <c r="C38" s="21" t="s">
        <v>53</v>
      </c>
      <c r="D38" s="21">
        <v>90.685000000000002</v>
      </c>
      <c r="E38" s="21">
        <v>90.685000000000002</v>
      </c>
      <c r="F38" s="21">
        <v>7</v>
      </c>
      <c r="G38" s="21">
        <v>0.5</v>
      </c>
      <c r="H38" s="21"/>
      <c r="I38" s="21">
        <v>3</v>
      </c>
      <c r="J38" s="22">
        <f t="shared" si="1"/>
        <v>10.5</v>
      </c>
      <c r="K38" s="21" t="s">
        <v>25</v>
      </c>
    </row>
    <row r="39" spans="1:11" x14ac:dyDescent="0.25">
      <c r="A39" s="20" t="s">
        <v>23</v>
      </c>
      <c r="B39" s="21" t="s">
        <v>54</v>
      </c>
      <c r="C39" s="21" t="s">
        <v>55</v>
      </c>
      <c r="D39" s="21">
        <v>90.685000000000002</v>
      </c>
      <c r="E39" s="21">
        <v>90.685000000000002</v>
      </c>
      <c r="F39" s="21">
        <v>35.599999999999994</v>
      </c>
      <c r="G39" s="21">
        <v>0.5</v>
      </c>
      <c r="H39" s="21"/>
      <c r="I39" s="21">
        <v>1</v>
      </c>
      <c r="J39" s="22">
        <f t="shared" si="1"/>
        <v>17.799999999999997</v>
      </c>
      <c r="K39" s="21" t="s">
        <v>25</v>
      </c>
    </row>
    <row r="40" spans="1:11" ht="15.75" thickBot="1" x14ac:dyDescent="0.3">
      <c r="A40" s="23"/>
      <c r="B40" s="24"/>
      <c r="C40" s="24"/>
      <c r="D40" s="24"/>
      <c r="E40" s="24"/>
      <c r="F40" s="24"/>
      <c r="G40" s="24"/>
      <c r="H40" s="24"/>
      <c r="I40" s="24"/>
      <c r="J40" s="24"/>
      <c r="K40" s="24"/>
    </row>
    <row r="41" spans="1:11" ht="16.5" thickTop="1" thickBot="1" x14ac:dyDescent="0.3">
      <c r="A41" s="10" t="s">
        <v>20</v>
      </c>
      <c r="B41" s="11"/>
      <c r="C41" s="11"/>
      <c r="D41" s="11"/>
      <c r="E41" s="11"/>
      <c r="F41" s="11"/>
      <c r="G41" s="11"/>
      <c r="H41" s="11"/>
      <c r="I41" s="11"/>
      <c r="J41" s="11">
        <f>SUM(J14:J40)</f>
        <v>601.00999999999988</v>
      </c>
      <c r="K41" s="11" t="s">
        <v>25</v>
      </c>
    </row>
    <row r="42" spans="1:11" ht="15.75" thickTop="1" x14ac:dyDescent="0.25">
      <c r="A42" s="25" t="s">
        <v>56</v>
      </c>
      <c r="B42" s="26"/>
      <c r="C42" s="26"/>
      <c r="D42" s="26"/>
      <c r="E42" s="26"/>
      <c r="F42" s="26"/>
      <c r="G42" s="26"/>
      <c r="H42" s="26"/>
      <c r="I42" s="26"/>
      <c r="J42" s="26"/>
      <c r="K42" s="26"/>
    </row>
    <row r="43" spans="1:11" ht="15.75" thickBot="1" x14ac:dyDescent="0.3">
      <c r="A43" s="27" t="s">
        <v>57</v>
      </c>
      <c r="B43" s="24" t="s">
        <v>18</v>
      </c>
      <c r="C43" s="24"/>
      <c r="D43" s="28">
        <f>E43-H43</f>
        <v>92.990000000000009</v>
      </c>
      <c r="E43" s="28">
        <v>93.04</v>
      </c>
      <c r="F43" s="28">
        <v>12.9</v>
      </c>
      <c r="G43" s="28">
        <v>7.4</v>
      </c>
      <c r="H43" s="28">
        <v>0.05</v>
      </c>
      <c r="I43" s="28"/>
      <c r="J43" s="28">
        <f>PRODUCT(F43:I43)</f>
        <v>4.7730000000000006</v>
      </c>
      <c r="K43" s="28" t="s">
        <v>19</v>
      </c>
    </row>
    <row r="44" spans="1:11" ht="16.5" thickTop="1" thickBot="1" x14ac:dyDescent="0.3">
      <c r="A44" s="10"/>
      <c r="B44" s="11"/>
      <c r="C44" s="11"/>
      <c r="D44" s="11"/>
      <c r="E44" s="11"/>
      <c r="F44" s="11"/>
      <c r="G44" s="11"/>
      <c r="H44" s="11"/>
      <c r="I44" s="11"/>
      <c r="J44" s="11">
        <f>J43</f>
        <v>4.7730000000000006</v>
      </c>
      <c r="K44" s="11" t="s">
        <v>19</v>
      </c>
    </row>
    <row r="45" spans="1:11" ht="15.75" thickTop="1" x14ac:dyDescent="0.25">
      <c r="A45" s="25" t="s">
        <v>58</v>
      </c>
      <c r="B45" s="26"/>
      <c r="C45" s="26"/>
      <c r="D45" s="26"/>
      <c r="E45" s="26"/>
      <c r="F45" s="26"/>
      <c r="G45" s="26"/>
      <c r="H45" s="26"/>
      <c r="I45" s="26"/>
      <c r="J45" s="26"/>
      <c r="K45" s="26"/>
    </row>
    <row r="46" spans="1:11" x14ac:dyDescent="0.25">
      <c r="A46" s="29" t="s">
        <v>59</v>
      </c>
      <c r="B46" s="21" t="s">
        <v>18</v>
      </c>
      <c r="C46" s="21"/>
      <c r="D46" s="22"/>
      <c r="E46" s="22"/>
      <c r="F46" s="22"/>
      <c r="G46" s="22"/>
      <c r="H46" s="22"/>
      <c r="I46" s="22"/>
      <c r="J46" s="22">
        <f>J8+J10</f>
        <v>6005.3809200000142</v>
      </c>
      <c r="K46" s="22" t="s">
        <v>19</v>
      </c>
    </row>
    <row r="47" spans="1:11" x14ac:dyDescent="0.25">
      <c r="A47" s="29" t="s">
        <v>60</v>
      </c>
      <c r="B47" s="21" t="s">
        <v>18</v>
      </c>
      <c r="C47" s="21"/>
      <c r="D47" s="22"/>
      <c r="E47" s="22"/>
      <c r="F47" s="22"/>
      <c r="G47" s="22"/>
      <c r="H47" s="22"/>
      <c r="I47" s="22"/>
      <c r="J47" s="30">
        <f>J13</f>
        <v>834.90000000000009</v>
      </c>
      <c r="K47" s="22" t="s">
        <v>19</v>
      </c>
    </row>
    <row r="48" spans="1:11" ht="15.75" thickBot="1" x14ac:dyDescent="0.3">
      <c r="A48" s="27" t="s">
        <v>61</v>
      </c>
      <c r="B48" s="24" t="s">
        <v>18</v>
      </c>
      <c r="C48" s="24"/>
      <c r="D48" s="28"/>
      <c r="E48" s="28"/>
      <c r="F48" s="28"/>
      <c r="G48" s="28"/>
      <c r="H48" s="28"/>
      <c r="I48" s="28"/>
      <c r="J48" s="28">
        <f>J73+J92</f>
        <v>68.984999999999999</v>
      </c>
      <c r="K48" s="28" t="s">
        <v>19</v>
      </c>
    </row>
    <row r="49" spans="1:11" ht="16.5" thickTop="1" thickBot="1" x14ac:dyDescent="0.3">
      <c r="A49" s="10"/>
      <c r="B49" s="11"/>
      <c r="C49" s="11"/>
      <c r="D49" s="11"/>
      <c r="E49" s="11"/>
      <c r="F49" s="11"/>
      <c r="G49" s="11"/>
      <c r="H49" s="11"/>
      <c r="I49" s="11"/>
      <c r="J49" s="13">
        <f>J46-J47-J48</f>
        <v>5101.4959200000148</v>
      </c>
      <c r="K49" s="11" t="s">
        <v>19</v>
      </c>
    </row>
    <row r="50" spans="1:11" ht="15.75" thickTop="1" x14ac:dyDescent="0.25">
      <c r="A50" s="25" t="s">
        <v>62</v>
      </c>
      <c r="B50" s="26"/>
      <c r="C50" s="26"/>
      <c r="D50" s="26"/>
      <c r="E50" s="26"/>
      <c r="F50" s="26"/>
      <c r="G50" s="26"/>
      <c r="H50" s="26"/>
      <c r="I50" s="26"/>
      <c r="J50" s="26"/>
      <c r="K50" s="26"/>
    </row>
    <row r="51" spans="1:11" x14ac:dyDescent="0.25">
      <c r="A51" s="29"/>
      <c r="B51" s="22"/>
      <c r="C51" s="22"/>
      <c r="D51" s="22"/>
      <c r="E51" s="22"/>
      <c r="F51" s="22"/>
      <c r="G51" s="22"/>
      <c r="H51" s="22"/>
      <c r="I51" s="22"/>
      <c r="J51" s="22"/>
      <c r="K51" s="22"/>
    </row>
    <row r="52" spans="1:11" x14ac:dyDescent="0.25">
      <c r="A52" s="29"/>
      <c r="B52" s="22" t="s">
        <v>63</v>
      </c>
      <c r="C52" s="22"/>
      <c r="D52" s="22">
        <v>95.04</v>
      </c>
      <c r="E52" s="22">
        <v>96.490000000000009</v>
      </c>
      <c r="F52" s="22">
        <v>12.5</v>
      </c>
      <c r="G52" s="22">
        <v>7</v>
      </c>
      <c r="H52" s="22">
        <f>E52-D52</f>
        <v>1.4500000000000028</v>
      </c>
      <c r="I52" s="22">
        <v>1</v>
      </c>
      <c r="J52" s="22">
        <f>PRODUCT(F52:I52)</f>
        <v>126.87500000000026</v>
      </c>
      <c r="K52" s="22" t="s">
        <v>19</v>
      </c>
    </row>
    <row r="53" spans="1:11" x14ac:dyDescent="0.25">
      <c r="A53" s="29" t="s">
        <v>64</v>
      </c>
      <c r="B53" s="22" t="s">
        <v>65</v>
      </c>
      <c r="C53" s="22"/>
      <c r="D53" s="22">
        <v>95.04</v>
      </c>
      <c r="E53" s="22">
        <v>96.490000000000009</v>
      </c>
      <c r="F53" s="22">
        <v>1</v>
      </c>
      <c r="G53" s="22">
        <v>1</v>
      </c>
      <c r="H53" s="22">
        <f t="shared" ref="H53:H55" si="2">E53-D53</f>
        <v>1.4500000000000028</v>
      </c>
      <c r="I53" s="22">
        <v>2</v>
      </c>
      <c r="J53" s="22">
        <f t="shared" ref="J53:J55" si="3">PRODUCT(F53:I53)</f>
        <v>2.9000000000000057</v>
      </c>
      <c r="K53" s="22" t="s">
        <v>19</v>
      </c>
    </row>
    <row r="54" spans="1:11" x14ac:dyDescent="0.25">
      <c r="A54" s="29" t="s">
        <v>64</v>
      </c>
      <c r="B54" s="22" t="s">
        <v>66</v>
      </c>
      <c r="C54" s="22"/>
      <c r="D54" s="22">
        <v>95.04</v>
      </c>
      <c r="E54" s="22">
        <v>96.490000000000009</v>
      </c>
      <c r="F54" s="22">
        <v>1.2</v>
      </c>
      <c r="G54" s="22">
        <v>1.2</v>
      </c>
      <c r="H54" s="22">
        <f t="shared" si="2"/>
        <v>1.4500000000000028</v>
      </c>
      <c r="I54" s="22">
        <v>2</v>
      </c>
      <c r="J54" s="22">
        <f t="shared" si="3"/>
        <v>4.1760000000000081</v>
      </c>
      <c r="K54" s="22" t="s">
        <v>19</v>
      </c>
    </row>
    <row r="55" spans="1:11" x14ac:dyDescent="0.25">
      <c r="A55" s="29" t="s">
        <v>64</v>
      </c>
      <c r="B55" s="22" t="s">
        <v>67</v>
      </c>
      <c r="C55" s="22"/>
      <c r="D55" s="22">
        <v>95.04</v>
      </c>
      <c r="E55" s="22">
        <v>96.490000000000009</v>
      </c>
      <c r="F55" s="22">
        <v>1.4</v>
      </c>
      <c r="G55" s="22">
        <v>1.4</v>
      </c>
      <c r="H55" s="22">
        <f t="shared" si="2"/>
        <v>1.4500000000000028</v>
      </c>
      <c r="I55" s="22">
        <v>2</v>
      </c>
      <c r="J55" s="22">
        <f t="shared" si="3"/>
        <v>5.6840000000000108</v>
      </c>
      <c r="K55" s="22" t="s">
        <v>19</v>
      </c>
    </row>
    <row r="56" spans="1:11" x14ac:dyDescent="0.25">
      <c r="A56" s="31" t="s">
        <v>20</v>
      </c>
      <c r="B56" s="22"/>
      <c r="C56" s="22"/>
      <c r="D56" s="22"/>
      <c r="E56" s="22"/>
      <c r="F56" s="22"/>
      <c r="G56" s="22"/>
      <c r="H56" s="22"/>
      <c r="I56" s="22"/>
      <c r="J56" s="32">
        <f>J52-(SUM(J53:J55))</f>
        <v>114.11500000000024</v>
      </c>
      <c r="K56" s="22" t="s">
        <v>19</v>
      </c>
    </row>
    <row r="57" spans="1:11" ht="15.75" thickBot="1" x14ac:dyDescent="0.3">
      <c r="A57" s="27"/>
      <c r="B57" s="28"/>
      <c r="C57" s="28"/>
      <c r="D57" s="28"/>
      <c r="E57" s="28"/>
      <c r="F57" s="28"/>
      <c r="G57" s="28"/>
      <c r="H57" s="28"/>
      <c r="I57" s="28"/>
      <c r="J57" s="28"/>
      <c r="K57" s="28"/>
    </row>
    <row r="58" spans="1:11" ht="16.5" thickTop="1" thickBot="1" x14ac:dyDescent="0.3">
      <c r="A58" s="10"/>
      <c r="B58" s="11"/>
      <c r="C58" s="11"/>
      <c r="D58" s="11"/>
      <c r="E58" s="11"/>
      <c r="F58" s="11"/>
      <c r="G58" s="11"/>
      <c r="H58" s="11"/>
      <c r="I58" s="11"/>
      <c r="J58" s="11">
        <v>114.11500000000024</v>
      </c>
      <c r="K58" s="11"/>
    </row>
    <row r="59" spans="1:11" ht="16.5" thickTop="1" x14ac:dyDescent="0.25">
      <c r="A59" s="33" t="s">
        <v>68</v>
      </c>
      <c r="B59" s="33"/>
      <c r="C59" s="33"/>
      <c r="D59" s="33"/>
      <c r="E59" s="33"/>
      <c r="F59" s="33"/>
      <c r="G59" s="33"/>
      <c r="H59" s="33"/>
      <c r="I59" s="33"/>
      <c r="J59" s="33"/>
      <c r="K59" s="33"/>
    </row>
    <row r="60" spans="1:11" x14ac:dyDescent="0.25">
      <c r="A60" s="95" t="s">
        <v>69</v>
      </c>
      <c r="B60" s="21" t="s">
        <v>24</v>
      </c>
      <c r="C60" s="21"/>
      <c r="D60" s="21">
        <v>90.9</v>
      </c>
      <c r="E60" s="21">
        <f>D60+H60</f>
        <v>91</v>
      </c>
      <c r="F60" s="21">
        <v>3.2</v>
      </c>
      <c r="G60" s="21">
        <v>2.8</v>
      </c>
      <c r="H60" s="21">
        <v>0.1</v>
      </c>
      <c r="I60" s="21">
        <v>2</v>
      </c>
      <c r="J60" s="21">
        <f t="shared" ref="J60:J72" si="4">PRODUCT(F60:I60)</f>
        <v>1.7919999999999998</v>
      </c>
      <c r="K60" s="21" t="s">
        <v>19</v>
      </c>
    </row>
    <row r="61" spans="1:11" x14ac:dyDescent="0.25">
      <c r="A61" s="95"/>
      <c r="B61" s="21" t="s">
        <v>26</v>
      </c>
      <c r="C61" s="21"/>
      <c r="D61" s="21">
        <v>90.9</v>
      </c>
      <c r="E61" s="21">
        <f t="shared" ref="E61:E70" si="5">D61+H61</f>
        <v>91</v>
      </c>
      <c r="F61" s="21">
        <v>3.6</v>
      </c>
      <c r="G61" s="21">
        <v>3.2</v>
      </c>
      <c r="H61" s="21">
        <v>0.1</v>
      </c>
      <c r="I61" s="21">
        <v>5</v>
      </c>
      <c r="J61" s="21">
        <f t="shared" si="4"/>
        <v>5.7600000000000007</v>
      </c>
      <c r="K61" s="21" t="s">
        <v>19</v>
      </c>
    </row>
    <row r="62" spans="1:11" x14ac:dyDescent="0.25">
      <c r="A62" s="95"/>
      <c r="B62" s="21" t="s">
        <v>27</v>
      </c>
      <c r="C62" s="21"/>
      <c r="D62" s="21">
        <v>90.9</v>
      </c>
      <c r="E62" s="21">
        <f t="shared" si="5"/>
        <v>91</v>
      </c>
      <c r="F62" s="21">
        <v>2</v>
      </c>
      <c r="G62" s="21">
        <v>2</v>
      </c>
      <c r="H62" s="21">
        <v>0.1</v>
      </c>
      <c r="I62" s="21">
        <v>7</v>
      </c>
      <c r="J62" s="21">
        <f t="shared" si="4"/>
        <v>2.8000000000000003</v>
      </c>
      <c r="K62" s="21" t="s">
        <v>19</v>
      </c>
    </row>
    <row r="63" spans="1:11" x14ac:dyDescent="0.25">
      <c r="A63" s="95"/>
      <c r="B63" s="21" t="s">
        <v>28</v>
      </c>
      <c r="C63" s="21"/>
      <c r="D63" s="21">
        <v>90.9</v>
      </c>
      <c r="E63" s="21">
        <f t="shared" si="5"/>
        <v>91</v>
      </c>
      <c r="F63" s="21">
        <v>2.7</v>
      </c>
      <c r="G63" s="21">
        <v>2.7</v>
      </c>
      <c r="H63" s="21">
        <v>0.1</v>
      </c>
      <c r="I63" s="21">
        <v>2</v>
      </c>
      <c r="J63" s="21">
        <f t="shared" si="4"/>
        <v>1.4580000000000002</v>
      </c>
      <c r="K63" s="21" t="s">
        <v>19</v>
      </c>
    </row>
    <row r="64" spans="1:11" x14ac:dyDescent="0.25">
      <c r="A64" s="95"/>
      <c r="B64" s="21" t="s">
        <v>29</v>
      </c>
      <c r="C64" s="21"/>
      <c r="D64" s="21">
        <v>90.9</v>
      </c>
      <c r="E64" s="21">
        <f t="shared" si="5"/>
        <v>91</v>
      </c>
      <c r="F64" s="21">
        <v>3.5</v>
      </c>
      <c r="G64" s="21">
        <v>3.7</v>
      </c>
      <c r="H64" s="21">
        <v>0.1</v>
      </c>
      <c r="I64" s="21">
        <v>1</v>
      </c>
      <c r="J64" s="21">
        <f t="shared" si="4"/>
        <v>1.2950000000000002</v>
      </c>
      <c r="K64" s="21" t="s">
        <v>19</v>
      </c>
    </row>
    <row r="65" spans="1:11" x14ac:dyDescent="0.25">
      <c r="A65" s="95"/>
      <c r="B65" s="21" t="s">
        <v>30</v>
      </c>
      <c r="C65" s="21"/>
      <c r="D65" s="21">
        <v>90.9</v>
      </c>
      <c r="E65" s="21">
        <f t="shared" si="5"/>
        <v>91</v>
      </c>
      <c r="F65" s="21">
        <v>3.9</v>
      </c>
      <c r="G65" s="21">
        <v>3.6</v>
      </c>
      <c r="H65" s="21">
        <v>0.1</v>
      </c>
      <c r="I65" s="21">
        <v>4</v>
      </c>
      <c r="J65" s="21">
        <f t="shared" si="4"/>
        <v>5.6159999999999997</v>
      </c>
      <c r="K65" s="21" t="s">
        <v>19</v>
      </c>
    </row>
    <row r="66" spans="1:11" x14ac:dyDescent="0.25">
      <c r="A66" s="95"/>
      <c r="B66" s="21" t="s">
        <v>31</v>
      </c>
      <c r="C66" s="21"/>
      <c r="D66" s="21">
        <v>90.9</v>
      </c>
      <c r="E66" s="21">
        <f t="shared" si="5"/>
        <v>91</v>
      </c>
      <c r="F66" s="21">
        <v>4.3</v>
      </c>
      <c r="G66" s="21">
        <v>3.8</v>
      </c>
      <c r="H66" s="21">
        <v>0.1</v>
      </c>
      <c r="I66" s="21">
        <v>2</v>
      </c>
      <c r="J66" s="21">
        <f t="shared" si="4"/>
        <v>3.2680000000000002</v>
      </c>
      <c r="K66" s="21" t="s">
        <v>19</v>
      </c>
    </row>
    <row r="67" spans="1:11" x14ac:dyDescent="0.25">
      <c r="A67" s="95"/>
      <c r="B67" s="21" t="s">
        <v>32</v>
      </c>
      <c r="C67" s="21"/>
      <c r="D67" s="21">
        <v>90.9</v>
      </c>
      <c r="E67" s="21">
        <f t="shared" si="5"/>
        <v>91</v>
      </c>
      <c r="F67" s="21">
        <v>5.55</v>
      </c>
      <c r="G67" s="21">
        <v>3.6</v>
      </c>
      <c r="H67" s="21">
        <v>0.1</v>
      </c>
      <c r="I67" s="21">
        <v>2</v>
      </c>
      <c r="J67" s="21">
        <f t="shared" si="4"/>
        <v>3.9960000000000004</v>
      </c>
      <c r="K67" s="21" t="s">
        <v>19</v>
      </c>
    </row>
    <row r="68" spans="1:11" x14ac:dyDescent="0.25">
      <c r="A68" s="95"/>
      <c r="B68" s="21" t="s">
        <v>33</v>
      </c>
      <c r="C68" s="21"/>
      <c r="D68" s="21">
        <v>90.9</v>
      </c>
      <c r="E68" s="21">
        <f t="shared" si="5"/>
        <v>91</v>
      </c>
      <c r="F68" s="21">
        <v>5.35</v>
      </c>
      <c r="G68" s="21">
        <v>4</v>
      </c>
      <c r="H68" s="21">
        <v>0.1</v>
      </c>
      <c r="I68" s="21">
        <v>2</v>
      </c>
      <c r="J68" s="21">
        <f t="shared" si="4"/>
        <v>4.28</v>
      </c>
      <c r="K68" s="21" t="s">
        <v>19</v>
      </c>
    </row>
    <row r="69" spans="1:11" x14ac:dyDescent="0.25">
      <c r="A69" s="95"/>
      <c r="B69" s="21" t="s">
        <v>34</v>
      </c>
      <c r="C69" s="21"/>
      <c r="D69" s="21">
        <v>90.9</v>
      </c>
      <c r="E69" s="21">
        <f t="shared" si="5"/>
        <v>91</v>
      </c>
      <c r="F69" s="21">
        <v>5.65</v>
      </c>
      <c r="G69" s="21">
        <v>2.8</v>
      </c>
      <c r="H69" s="21">
        <v>0.1</v>
      </c>
      <c r="I69" s="21">
        <v>1</v>
      </c>
      <c r="J69" s="21">
        <f t="shared" si="4"/>
        <v>1.5820000000000001</v>
      </c>
      <c r="K69" s="21" t="s">
        <v>19</v>
      </c>
    </row>
    <row r="70" spans="1:11" x14ac:dyDescent="0.25">
      <c r="A70" s="95"/>
      <c r="B70" s="21" t="s">
        <v>35</v>
      </c>
      <c r="C70" s="21"/>
      <c r="D70" s="21">
        <v>90.9</v>
      </c>
      <c r="E70" s="21">
        <f t="shared" si="5"/>
        <v>91</v>
      </c>
      <c r="F70" s="21">
        <v>5.45</v>
      </c>
      <c r="G70" s="21">
        <v>3.6</v>
      </c>
      <c r="H70" s="21">
        <v>0.1</v>
      </c>
      <c r="I70" s="21">
        <v>2</v>
      </c>
      <c r="J70" s="21">
        <f t="shared" si="4"/>
        <v>3.9240000000000004</v>
      </c>
      <c r="K70" s="21" t="s">
        <v>19</v>
      </c>
    </row>
    <row r="71" spans="1:11" x14ac:dyDescent="0.25">
      <c r="A71" s="95"/>
      <c r="B71" s="21" t="s">
        <v>70</v>
      </c>
      <c r="C71" s="21"/>
      <c r="D71" s="21" t="s">
        <v>71</v>
      </c>
      <c r="E71" s="21"/>
      <c r="F71" s="21">
        <v>3.2</v>
      </c>
      <c r="G71" s="21">
        <v>1.9</v>
      </c>
      <c r="H71" s="21">
        <v>0.1</v>
      </c>
      <c r="I71" s="21">
        <v>2</v>
      </c>
      <c r="J71" s="21">
        <f t="shared" si="4"/>
        <v>1.2160000000000002</v>
      </c>
      <c r="K71" s="21" t="s">
        <v>19</v>
      </c>
    </row>
    <row r="72" spans="1:11" ht="15.75" thickBot="1" x14ac:dyDescent="0.3">
      <c r="A72" s="34"/>
      <c r="B72" s="24" t="s">
        <v>57</v>
      </c>
      <c r="C72" s="24"/>
      <c r="D72" s="24"/>
      <c r="E72" s="24"/>
      <c r="F72" s="24">
        <f>12.5+0.3</f>
        <v>12.8</v>
      </c>
      <c r="G72" s="24">
        <f>7+0.3</f>
        <v>7.3</v>
      </c>
      <c r="H72" s="24">
        <v>0.1</v>
      </c>
      <c r="I72" s="24">
        <v>1</v>
      </c>
      <c r="J72" s="24">
        <f t="shared" si="4"/>
        <v>9.3439999999999994</v>
      </c>
      <c r="K72" s="24"/>
    </row>
    <row r="73" spans="1:11" ht="16.5" thickTop="1" thickBot="1" x14ac:dyDescent="0.3">
      <c r="A73" s="10"/>
      <c r="B73" s="11"/>
      <c r="C73" s="11"/>
      <c r="D73" s="11"/>
      <c r="E73" s="11"/>
      <c r="F73" s="11"/>
      <c r="G73" s="11"/>
      <c r="H73" s="11"/>
      <c r="I73" s="11"/>
      <c r="J73" s="11">
        <f>SUM(J60:J72)</f>
        <v>46.331000000000003</v>
      </c>
      <c r="K73" s="11" t="s">
        <v>19</v>
      </c>
    </row>
    <row r="74" spans="1:11" ht="15.75" thickTop="1" x14ac:dyDescent="0.25">
      <c r="A74" s="95" t="s">
        <v>72</v>
      </c>
      <c r="B74" s="18" t="s">
        <v>36</v>
      </c>
      <c r="C74" s="18" t="s">
        <v>37</v>
      </c>
      <c r="D74" s="18">
        <f>E74-H74</f>
        <v>96.340000000000018</v>
      </c>
      <c r="E74" s="18">
        <v>96.440000000000012</v>
      </c>
      <c r="F74" s="18">
        <f>4.75+1.75+6.5+0.4+0.1</f>
        <v>13.5</v>
      </c>
      <c r="G74" s="18">
        <v>0.5</v>
      </c>
      <c r="H74" s="18">
        <v>0.1</v>
      </c>
      <c r="I74" s="18">
        <v>1</v>
      </c>
      <c r="J74" s="18">
        <f t="shared" ref="J74:J85" si="6">PRODUCT(F74:I74)</f>
        <v>0.67500000000000004</v>
      </c>
      <c r="K74" s="18" t="s">
        <v>19</v>
      </c>
    </row>
    <row r="75" spans="1:11" x14ac:dyDescent="0.25">
      <c r="A75" s="95"/>
      <c r="B75" s="21" t="s">
        <v>36</v>
      </c>
      <c r="C75" s="21" t="s">
        <v>38</v>
      </c>
      <c r="D75" s="21">
        <f t="shared" ref="D75:D85" si="7">E75-H75</f>
        <v>96.340000000000018</v>
      </c>
      <c r="E75" s="21">
        <v>96.440000000000012</v>
      </c>
      <c r="F75" s="21">
        <f>8+0.4</f>
        <v>8.4</v>
      </c>
      <c r="G75" s="21">
        <v>0.5</v>
      </c>
      <c r="H75" s="21">
        <v>0.1</v>
      </c>
      <c r="I75" s="21">
        <v>2</v>
      </c>
      <c r="J75" s="21">
        <f t="shared" si="6"/>
        <v>0.84000000000000008</v>
      </c>
      <c r="K75" s="21" t="s">
        <v>19</v>
      </c>
    </row>
    <row r="76" spans="1:11" x14ac:dyDescent="0.25">
      <c r="A76" s="95"/>
      <c r="B76" s="21" t="s">
        <v>39</v>
      </c>
      <c r="C76" s="21" t="s">
        <v>40</v>
      </c>
      <c r="D76" s="21">
        <f t="shared" si="7"/>
        <v>96.340000000000018</v>
      </c>
      <c r="E76" s="21">
        <v>96.440000000000012</v>
      </c>
      <c r="F76" s="21">
        <f>36-0.2-0.2</f>
        <v>35.599999999999994</v>
      </c>
      <c r="G76" s="21">
        <v>0.5</v>
      </c>
      <c r="H76" s="21">
        <v>0.1</v>
      </c>
      <c r="I76" s="21">
        <v>2</v>
      </c>
      <c r="J76" s="21">
        <f t="shared" si="6"/>
        <v>3.5599999999999996</v>
      </c>
      <c r="K76" s="21" t="s">
        <v>19</v>
      </c>
    </row>
    <row r="77" spans="1:11" x14ac:dyDescent="0.25">
      <c r="A77" s="95"/>
      <c r="B77" s="21" t="s">
        <v>41</v>
      </c>
      <c r="C77" s="21" t="s">
        <v>42</v>
      </c>
      <c r="D77" s="21">
        <f t="shared" si="7"/>
        <v>96.340000000000018</v>
      </c>
      <c r="E77" s="21">
        <v>96.440000000000012</v>
      </c>
      <c r="F77" s="21">
        <f>8+0.4+2.15+0.85</f>
        <v>11.4</v>
      </c>
      <c r="G77" s="21">
        <v>0.6</v>
      </c>
      <c r="H77" s="21">
        <v>0.1</v>
      </c>
      <c r="I77" s="21">
        <v>1</v>
      </c>
      <c r="J77" s="21">
        <f t="shared" si="6"/>
        <v>0.68400000000000005</v>
      </c>
      <c r="K77" s="21" t="s">
        <v>19</v>
      </c>
    </row>
    <row r="78" spans="1:11" x14ac:dyDescent="0.25">
      <c r="A78" s="95"/>
      <c r="B78" s="21" t="s">
        <v>43</v>
      </c>
      <c r="C78" s="21" t="s">
        <v>44</v>
      </c>
      <c r="D78" s="21">
        <f t="shared" si="7"/>
        <v>96.440000000000012</v>
      </c>
      <c r="E78" s="21">
        <v>96.54</v>
      </c>
      <c r="F78" s="21">
        <f>4.75+1.75+6.5+0.85+2.15-0.15-0.15</f>
        <v>15.7</v>
      </c>
      <c r="G78" s="21">
        <v>0.5</v>
      </c>
      <c r="H78" s="21">
        <v>0.1</v>
      </c>
      <c r="I78" s="21">
        <v>1</v>
      </c>
      <c r="J78" s="21">
        <f t="shared" si="6"/>
        <v>0.78500000000000003</v>
      </c>
      <c r="K78" s="21" t="s">
        <v>19</v>
      </c>
    </row>
    <row r="79" spans="1:11" x14ac:dyDescent="0.25">
      <c r="A79" s="95"/>
      <c r="B79" s="21" t="s">
        <v>43</v>
      </c>
      <c r="C79" s="21" t="s">
        <v>45</v>
      </c>
      <c r="D79" s="21">
        <f t="shared" si="7"/>
        <v>96.440000000000012</v>
      </c>
      <c r="E79" s="21">
        <v>96.54</v>
      </c>
      <c r="F79" s="21">
        <f>1.75+6.5+0.85+2.15+0.15+0.15</f>
        <v>11.55</v>
      </c>
      <c r="G79" s="21">
        <v>0.5</v>
      </c>
      <c r="H79" s="21">
        <v>0.1</v>
      </c>
      <c r="I79" s="21">
        <v>1</v>
      </c>
      <c r="J79" s="21">
        <f t="shared" si="6"/>
        <v>0.57750000000000001</v>
      </c>
      <c r="K79" s="21" t="s">
        <v>19</v>
      </c>
    </row>
    <row r="80" spans="1:11" x14ac:dyDescent="0.25">
      <c r="A80" s="95"/>
      <c r="B80" s="21" t="s">
        <v>43</v>
      </c>
      <c r="C80" s="21" t="s">
        <v>46</v>
      </c>
      <c r="D80" s="21">
        <f t="shared" si="7"/>
        <v>96.440000000000012</v>
      </c>
      <c r="E80" s="21">
        <v>96.54</v>
      </c>
      <c r="F80" s="21">
        <f>F79</f>
        <v>11.55</v>
      </c>
      <c r="G80" s="21">
        <v>0.5</v>
      </c>
      <c r="H80" s="21">
        <v>0.1</v>
      </c>
      <c r="I80" s="21">
        <v>1</v>
      </c>
      <c r="J80" s="21">
        <f t="shared" si="6"/>
        <v>0.57750000000000001</v>
      </c>
      <c r="K80" s="21" t="s">
        <v>19</v>
      </c>
    </row>
    <row r="81" spans="1:11" x14ac:dyDescent="0.25">
      <c r="A81" s="95"/>
      <c r="B81" s="21" t="s">
        <v>43</v>
      </c>
      <c r="C81" s="21" t="s">
        <v>47</v>
      </c>
      <c r="D81" s="21">
        <f t="shared" si="7"/>
        <v>96.440000000000012</v>
      </c>
      <c r="E81" s="21">
        <v>96.54</v>
      </c>
      <c r="F81" s="21">
        <f>F78</f>
        <v>15.7</v>
      </c>
      <c r="G81" s="21">
        <v>0.5</v>
      </c>
      <c r="H81" s="21">
        <v>0.1</v>
      </c>
      <c r="I81" s="21">
        <v>1</v>
      </c>
      <c r="J81" s="21">
        <f t="shared" si="6"/>
        <v>0.78500000000000003</v>
      </c>
      <c r="K81" s="21" t="s">
        <v>19</v>
      </c>
    </row>
    <row r="82" spans="1:11" x14ac:dyDescent="0.25">
      <c r="A82" s="95"/>
      <c r="B82" s="21" t="s">
        <v>48</v>
      </c>
      <c r="C82" s="21" t="s">
        <v>49</v>
      </c>
      <c r="D82" s="21">
        <f t="shared" si="7"/>
        <v>96.440000000000012</v>
      </c>
      <c r="E82" s="21">
        <v>96.54</v>
      </c>
      <c r="F82" s="21">
        <f>2+6+6+1.6-0.15-0.15</f>
        <v>15.299999999999999</v>
      </c>
      <c r="G82" s="21">
        <v>0.5</v>
      </c>
      <c r="H82" s="21">
        <v>0.1</v>
      </c>
      <c r="I82" s="21">
        <v>2</v>
      </c>
      <c r="J82" s="21">
        <f t="shared" si="6"/>
        <v>1.53</v>
      </c>
      <c r="K82" s="21" t="s">
        <v>19</v>
      </c>
    </row>
    <row r="83" spans="1:11" x14ac:dyDescent="0.25">
      <c r="A83" s="95"/>
      <c r="B83" s="21" t="s">
        <v>50</v>
      </c>
      <c r="C83" s="21" t="s">
        <v>51</v>
      </c>
      <c r="D83" s="21">
        <f t="shared" si="7"/>
        <v>96.440000000000012</v>
      </c>
      <c r="E83" s="21">
        <v>96.54</v>
      </c>
      <c r="F83" s="21">
        <f>6+4-0.15-0.15</f>
        <v>9.6999999999999993</v>
      </c>
      <c r="G83" s="21">
        <v>0.5</v>
      </c>
      <c r="H83" s="21">
        <v>0.1</v>
      </c>
      <c r="I83" s="21">
        <v>4</v>
      </c>
      <c r="J83" s="21">
        <f t="shared" si="6"/>
        <v>1.94</v>
      </c>
      <c r="K83" s="21" t="s">
        <v>19</v>
      </c>
    </row>
    <row r="84" spans="1:11" x14ac:dyDescent="0.25">
      <c r="A84" s="95"/>
      <c r="B84" s="21" t="s">
        <v>52</v>
      </c>
      <c r="C84" s="21" t="s">
        <v>53</v>
      </c>
      <c r="D84" s="21">
        <f t="shared" si="7"/>
        <v>96.440000000000012</v>
      </c>
      <c r="E84" s="21">
        <v>96.54</v>
      </c>
      <c r="F84" s="21">
        <f>8-0.5-0.5</f>
        <v>7</v>
      </c>
      <c r="G84" s="21">
        <v>0.5</v>
      </c>
      <c r="H84" s="21">
        <v>0.1</v>
      </c>
      <c r="I84" s="21">
        <v>3</v>
      </c>
      <c r="J84" s="21">
        <f t="shared" si="6"/>
        <v>1.05</v>
      </c>
      <c r="K84" s="21" t="s">
        <v>19</v>
      </c>
    </row>
    <row r="85" spans="1:11" x14ac:dyDescent="0.25">
      <c r="A85" s="95"/>
      <c r="B85" s="21" t="s">
        <v>54</v>
      </c>
      <c r="C85" s="21" t="s">
        <v>55</v>
      </c>
      <c r="D85" s="21">
        <f t="shared" si="7"/>
        <v>96.340000000000018</v>
      </c>
      <c r="E85" s="21">
        <v>96.440000000000012</v>
      </c>
      <c r="F85" s="21">
        <f>F76</f>
        <v>35.599999999999994</v>
      </c>
      <c r="G85" s="21">
        <v>0.5</v>
      </c>
      <c r="H85" s="21">
        <v>0.1</v>
      </c>
      <c r="I85" s="21">
        <v>1</v>
      </c>
      <c r="J85" s="21">
        <f t="shared" si="6"/>
        <v>1.7799999999999998</v>
      </c>
      <c r="K85" s="21" t="s">
        <v>19</v>
      </c>
    </row>
    <row r="86" spans="1:11" x14ac:dyDescent="0.25">
      <c r="A86" s="35"/>
      <c r="B86" s="21"/>
      <c r="C86" s="21"/>
      <c r="D86" s="21"/>
      <c r="E86" s="21"/>
      <c r="F86" s="21"/>
      <c r="G86" s="21"/>
      <c r="H86" s="21"/>
      <c r="I86" s="21"/>
      <c r="J86" s="21"/>
      <c r="K86" s="21"/>
    </row>
    <row r="87" spans="1:11" x14ac:dyDescent="0.25">
      <c r="A87" s="35"/>
      <c r="B87" s="21" t="s">
        <v>63</v>
      </c>
      <c r="C87" s="21"/>
      <c r="D87" s="21">
        <f>E87-H87</f>
        <v>96.490000000000009</v>
      </c>
      <c r="E87" s="21">
        <f>96.54+0.05</f>
        <v>96.59</v>
      </c>
      <c r="F87" s="21">
        <v>12.5</v>
      </c>
      <c r="G87" s="21">
        <v>7</v>
      </c>
      <c r="H87" s="21">
        <v>0.1</v>
      </c>
      <c r="I87" s="21">
        <v>1</v>
      </c>
      <c r="J87" s="21">
        <f>PRODUCT(F87:I87)</f>
        <v>8.75</v>
      </c>
      <c r="K87" s="21" t="s">
        <v>19</v>
      </c>
    </row>
    <row r="88" spans="1:11" x14ac:dyDescent="0.25">
      <c r="A88" s="35" t="s">
        <v>64</v>
      </c>
      <c r="B88" s="21" t="s">
        <v>65</v>
      </c>
      <c r="C88" s="21"/>
      <c r="D88" s="21">
        <f t="shared" ref="D88:D90" si="8">E88-H88</f>
        <v>96.490000000000009</v>
      </c>
      <c r="E88" s="21">
        <f t="shared" ref="E88:E90" si="9">96.54+0.05</f>
        <v>96.59</v>
      </c>
      <c r="F88" s="21">
        <v>1</v>
      </c>
      <c r="G88" s="21">
        <v>1</v>
      </c>
      <c r="H88" s="21">
        <v>0.1</v>
      </c>
      <c r="I88" s="21">
        <v>2</v>
      </c>
      <c r="J88" s="21">
        <f>PRODUCT(F88:I88)</f>
        <v>0.2</v>
      </c>
      <c r="K88" s="21" t="s">
        <v>19</v>
      </c>
    </row>
    <row r="89" spans="1:11" x14ac:dyDescent="0.25">
      <c r="A89" s="35" t="s">
        <v>64</v>
      </c>
      <c r="B89" s="21" t="s">
        <v>66</v>
      </c>
      <c r="C89" s="21"/>
      <c r="D89" s="21">
        <f t="shared" si="8"/>
        <v>96.490000000000009</v>
      </c>
      <c r="E89" s="21">
        <f t="shared" si="9"/>
        <v>96.59</v>
      </c>
      <c r="F89" s="21">
        <v>1.2</v>
      </c>
      <c r="G89" s="21">
        <v>1.2</v>
      </c>
      <c r="H89" s="21">
        <v>0.1</v>
      </c>
      <c r="I89" s="21">
        <v>2</v>
      </c>
      <c r="J89" s="21">
        <f t="shared" ref="J89:J90" si="10">PRODUCT(F89:I89)</f>
        <v>0.28799999999999998</v>
      </c>
      <c r="K89" s="21" t="s">
        <v>19</v>
      </c>
    </row>
    <row r="90" spans="1:11" x14ac:dyDescent="0.25">
      <c r="A90" s="35" t="s">
        <v>64</v>
      </c>
      <c r="B90" s="21" t="s">
        <v>67</v>
      </c>
      <c r="C90" s="21"/>
      <c r="D90" s="21">
        <f t="shared" si="8"/>
        <v>96.490000000000009</v>
      </c>
      <c r="E90" s="21">
        <f t="shared" si="9"/>
        <v>96.59</v>
      </c>
      <c r="F90" s="21">
        <v>1.4</v>
      </c>
      <c r="G90" s="21">
        <v>1.4</v>
      </c>
      <c r="H90" s="21">
        <v>0.1</v>
      </c>
      <c r="I90" s="21">
        <v>2</v>
      </c>
      <c r="J90" s="21">
        <f t="shared" si="10"/>
        <v>0.39199999999999996</v>
      </c>
      <c r="K90" s="21" t="s">
        <v>19</v>
      </c>
    </row>
    <row r="91" spans="1:11" ht="15.75" thickBot="1" x14ac:dyDescent="0.3">
      <c r="A91" s="36" t="s">
        <v>20</v>
      </c>
      <c r="B91" s="24"/>
      <c r="C91" s="24"/>
      <c r="D91" s="24"/>
      <c r="E91" s="24"/>
      <c r="F91" s="24"/>
      <c r="G91" s="24"/>
      <c r="H91" s="24"/>
      <c r="I91" s="24"/>
      <c r="J91" s="37">
        <f>J87-(SUM(J88:J90))</f>
        <v>7.87</v>
      </c>
      <c r="K91" s="24" t="s">
        <v>19</v>
      </c>
    </row>
    <row r="92" spans="1:11" ht="16.5" thickTop="1" thickBot="1" x14ac:dyDescent="0.3">
      <c r="A92" s="10"/>
      <c r="B92" s="11"/>
      <c r="C92" s="11"/>
      <c r="D92" s="11"/>
      <c r="E92" s="11"/>
      <c r="F92" s="11"/>
      <c r="G92" s="11"/>
      <c r="H92" s="11"/>
      <c r="I92" s="11"/>
      <c r="J92" s="38">
        <f>SUM(J74:J85)+J91</f>
        <v>22.653999999999996</v>
      </c>
      <c r="K92" s="11" t="s">
        <v>19</v>
      </c>
    </row>
    <row r="93" spans="1:11" ht="15.75" thickTop="1" x14ac:dyDescent="0.25">
      <c r="A93" s="95" t="s">
        <v>73</v>
      </c>
      <c r="B93" s="39" t="s">
        <v>24</v>
      </c>
      <c r="C93" s="39"/>
      <c r="D93" s="19">
        <v>91</v>
      </c>
      <c r="E93" s="19">
        <f>D93+H93</f>
        <v>91.5</v>
      </c>
      <c r="F93" s="19">
        <v>3</v>
      </c>
      <c r="G93" s="19">
        <v>2.6</v>
      </c>
      <c r="H93" s="19">
        <v>0.5</v>
      </c>
      <c r="I93" s="19">
        <v>2</v>
      </c>
      <c r="J93" s="22">
        <f t="shared" ref="J93:J111" si="11">PRODUCT(F93:I93)</f>
        <v>7.8000000000000007</v>
      </c>
      <c r="K93" s="19" t="s">
        <v>19</v>
      </c>
    </row>
    <row r="94" spans="1:11" x14ac:dyDescent="0.25">
      <c r="A94" s="95"/>
      <c r="B94" s="41" t="s">
        <v>26</v>
      </c>
      <c r="C94" s="41"/>
      <c r="D94" s="22">
        <v>91</v>
      </c>
      <c r="E94" s="22">
        <f t="shared" ref="E94:E103" si="12">D94+H94</f>
        <v>91.6</v>
      </c>
      <c r="F94" s="22">
        <v>3.4</v>
      </c>
      <c r="G94" s="22">
        <v>3</v>
      </c>
      <c r="H94" s="22">
        <v>0.6</v>
      </c>
      <c r="I94" s="22">
        <v>5</v>
      </c>
      <c r="J94" s="22">
        <f t="shared" si="11"/>
        <v>30.599999999999994</v>
      </c>
      <c r="K94" s="22" t="s">
        <v>19</v>
      </c>
    </row>
    <row r="95" spans="1:11" x14ac:dyDescent="0.25">
      <c r="A95" s="95"/>
      <c r="B95" s="41" t="s">
        <v>27</v>
      </c>
      <c r="C95" s="41"/>
      <c r="D95" s="22">
        <v>91</v>
      </c>
      <c r="E95" s="22">
        <f t="shared" si="12"/>
        <v>91.4</v>
      </c>
      <c r="F95" s="22">
        <v>1.8</v>
      </c>
      <c r="G95" s="22">
        <f>F95</f>
        <v>1.8</v>
      </c>
      <c r="H95" s="22">
        <v>0.4</v>
      </c>
      <c r="I95" s="22">
        <v>7</v>
      </c>
      <c r="J95" s="22">
        <f t="shared" si="11"/>
        <v>9.0720000000000027</v>
      </c>
      <c r="K95" s="22" t="s">
        <v>19</v>
      </c>
    </row>
    <row r="96" spans="1:11" x14ac:dyDescent="0.25">
      <c r="A96" s="95"/>
      <c r="B96" s="41" t="s">
        <v>28</v>
      </c>
      <c r="C96" s="41"/>
      <c r="D96" s="22">
        <v>91</v>
      </c>
      <c r="E96" s="22">
        <f t="shared" si="12"/>
        <v>91.5</v>
      </c>
      <c r="F96" s="22">
        <v>2.5</v>
      </c>
      <c r="G96" s="22">
        <v>2.5</v>
      </c>
      <c r="H96" s="22">
        <v>0.5</v>
      </c>
      <c r="I96" s="22">
        <v>2</v>
      </c>
      <c r="J96" s="22">
        <f t="shared" si="11"/>
        <v>6.25</v>
      </c>
      <c r="K96" s="22" t="s">
        <v>19</v>
      </c>
    </row>
    <row r="97" spans="1:11" x14ac:dyDescent="0.25">
      <c r="A97" s="95"/>
      <c r="B97" s="41" t="s">
        <v>29</v>
      </c>
      <c r="C97" s="41"/>
      <c r="D97" s="22">
        <v>91</v>
      </c>
      <c r="E97" s="22">
        <f t="shared" si="12"/>
        <v>91.6</v>
      </c>
      <c r="F97" s="22">
        <v>3.3</v>
      </c>
      <c r="G97" s="22">
        <v>3.5</v>
      </c>
      <c r="H97" s="22">
        <v>0.6</v>
      </c>
      <c r="I97" s="22">
        <v>1</v>
      </c>
      <c r="J97" s="22">
        <f t="shared" si="11"/>
        <v>6.9299999999999988</v>
      </c>
      <c r="K97" s="22" t="s">
        <v>19</v>
      </c>
    </row>
    <row r="98" spans="1:11" x14ac:dyDescent="0.25">
      <c r="A98" s="95"/>
      <c r="B98" s="41" t="s">
        <v>30</v>
      </c>
      <c r="C98" s="41"/>
      <c r="D98" s="22">
        <v>91</v>
      </c>
      <c r="E98" s="22">
        <f t="shared" si="12"/>
        <v>91.7</v>
      </c>
      <c r="F98" s="22">
        <v>3.7</v>
      </c>
      <c r="G98" s="22">
        <v>3.4</v>
      </c>
      <c r="H98" s="22">
        <v>0.7</v>
      </c>
      <c r="I98" s="22">
        <v>4</v>
      </c>
      <c r="J98" s="22">
        <f t="shared" si="11"/>
        <v>35.223999999999997</v>
      </c>
      <c r="K98" s="22" t="s">
        <v>19</v>
      </c>
    </row>
    <row r="99" spans="1:11" x14ac:dyDescent="0.25">
      <c r="A99" s="95"/>
      <c r="B99" s="41" t="s">
        <v>31</v>
      </c>
      <c r="C99" s="41"/>
      <c r="D99" s="22">
        <v>91</v>
      </c>
      <c r="E99" s="22">
        <f t="shared" si="12"/>
        <v>91.75</v>
      </c>
      <c r="F99" s="22">
        <v>4.0999999999999996</v>
      </c>
      <c r="G99" s="22">
        <v>3.6</v>
      </c>
      <c r="H99" s="22">
        <v>0.75</v>
      </c>
      <c r="I99" s="22">
        <v>2</v>
      </c>
      <c r="J99" s="22">
        <f t="shared" si="11"/>
        <v>22.14</v>
      </c>
      <c r="K99" s="22" t="s">
        <v>19</v>
      </c>
    </row>
    <row r="100" spans="1:11" x14ac:dyDescent="0.25">
      <c r="A100" s="95"/>
      <c r="B100" s="41" t="s">
        <v>32</v>
      </c>
      <c r="C100" s="41"/>
      <c r="D100" s="22">
        <v>91</v>
      </c>
      <c r="E100" s="22">
        <f t="shared" si="12"/>
        <v>91.7</v>
      </c>
      <c r="F100" s="22">
        <v>5.35</v>
      </c>
      <c r="G100" s="22">
        <v>3.4</v>
      </c>
      <c r="H100" s="22">
        <f>H98</f>
        <v>0.7</v>
      </c>
      <c r="I100" s="22">
        <v>2</v>
      </c>
      <c r="J100" s="22">
        <f t="shared" si="11"/>
        <v>25.465999999999994</v>
      </c>
      <c r="K100" s="22" t="s">
        <v>19</v>
      </c>
    </row>
    <row r="101" spans="1:11" x14ac:dyDescent="0.25">
      <c r="A101" s="95"/>
      <c r="B101" s="41" t="s">
        <v>33</v>
      </c>
      <c r="C101" s="41"/>
      <c r="D101" s="22">
        <v>91</v>
      </c>
      <c r="E101" s="22">
        <f t="shared" si="12"/>
        <v>91.75</v>
      </c>
      <c r="F101" s="22">
        <v>5.15</v>
      </c>
      <c r="G101" s="22">
        <v>3.8</v>
      </c>
      <c r="H101" s="22">
        <v>0.75</v>
      </c>
      <c r="I101" s="22">
        <v>2</v>
      </c>
      <c r="J101" s="22">
        <f t="shared" si="11"/>
        <v>29.355</v>
      </c>
      <c r="K101" s="22" t="s">
        <v>19</v>
      </c>
    </row>
    <row r="102" spans="1:11" x14ac:dyDescent="0.25">
      <c r="A102" s="95"/>
      <c r="B102" s="22" t="s">
        <v>34</v>
      </c>
      <c r="C102" s="22"/>
      <c r="D102" s="22">
        <v>91</v>
      </c>
      <c r="E102" s="22">
        <f t="shared" si="12"/>
        <v>91.95</v>
      </c>
      <c r="F102" s="22">
        <v>5.45</v>
      </c>
      <c r="G102" s="22">
        <v>2.6</v>
      </c>
      <c r="H102" s="22">
        <v>0.95</v>
      </c>
      <c r="I102" s="22">
        <v>1</v>
      </c>
      <c r="J102" s="22">
        <f t="shared" si="11"/>
        <v>13.461500000000001</v>
      </c>
      <c r="K102" s="22" t="s">
        <v>19</v>
      </c>
    </row>
    <row r="103" spans="1:11" x14ac:dyDescent="0.25">
      <c r="A103" s="95"/>
      <c r="B103" s="22" t="s">
        <v>35</v>
      </c>
      <c r="C103" s="22"/>
      <c r="D103" s="22">
        <v>91</v>
      </c>
      <c r="E103" s="22">
        <f t="shared" si="12"/>
        <v>91.9</v>
      </c>
      <c r="F103" s="22">
        <v>5.25</v>
      </c>
      <c r="G103" s="22">
        <v>3.4</v>
      </c>
      <c r="H103" s="22">
        <v>0.9</v>
      </c>
      <c r="I103" s="22">
        <v>2</v>
      </c>
      <c r="J103" s="22">
        <f t="shared" si="11"/>
        <v>32.129999999999995</v>
      </c>
      <c r="K103" s="22" t="s">
        <v>19</v>
      </c>
    </row>
    <row r="104" spans="1:11" x14ac:dyDescent="0.25">
      <c r="A104" s="95"/>
      <c r="B104" s="22" t="s">
        <v>70</v>
      </c>
      <c r="C104" s="22" t="s">
        <v>71</v>
      </c>
      <c r="D104" s="22"/>
      <c r="E104" s="22"/>
      <c r="F104" s="22">
        <v>3</v>
      </c>
      <c r="G104" s="22">
        <v>1.7</v>
      </c>
      <c r="H104" s="22">
        <v>0.5</v>
      </c>
      <c r="I104" s="22">
        <v>2</v>
      </c>
      <c r="J104" s="22">
        <f t="shared" si="11"/>
        <v>5.0999999999999996</v>
      </c>
      <c r="K104" s="22" t="s">
        <v>19</v>
      </c>
    </row>
    <row r="105" spans="1:11" x14ac:dyDescent="0.25">
      <c r="A105" s="95"/>
      <c r="B105" s="42" t="s">
        <v>65</v>
      </c>
      <c r="C105" s="42"/>
      <c r="D105" s="42">
        <v>91.6</v>
      </c>
      <c r="E105" s="42">
        <v>93.54</v>
      </c>
      <c r="F105" s="42">
        <v>0.8</v>
      </c>
      <c r="G105" s="42">
        <v>0.4</v>
      </c>
      <c r="H105" s="42">
        <f>E105-D105</f>
        <v>1.9400000000000119</v>
      </c>
      <c r="I105" s="42">
        <v>7</v>
      </c>
      <c r="J105" s="42">
        <f t="shared" si="11"/>
        <v>4.3456000000000277</v>
      </c>
      <c r="K105" s="42" t="s">
        <v>19</v>
      </c>
    </row>
    <row r="106" spans="1:11" x14ac:dyDescent="0.25">
      <c r="A106" s="95"/>
      <c r="B106" s="42" t="s">
        <v>66</v>
      </c>
      <c r="C106" s="42"/>
      <c r="D106" s="42">
        <v>91.7</v>
      </c>
      <c r="E106" s="42">
        <v>93.54</v>
      </c>
      <c r="F106" s="42">
        <f>F105</f>
        <v>0.8</v>
      </c>
      <c r="G106" s="42">
        <v>0.5</v>
      </c>
      <c r="H106" s="42">
        <f t="shared" ref="H106:H111" si="13">E106-D106</f>
        <v>1.8400000000000034</v>
      </c>
      <c r="I106" s="42">
        <v>5</v>
      </c>
      <c r="J106" s="42">
        <f t="shared" si="11"/>
        <v>3.6800000000000073</v>
      </c>
      <c r="K106" s="42" t="s">
        <v>19</v>
      </c>
    </row>
    <row r="107" spans="1:11" x14ac:dyDescent="0.25">
      <c r="A107" s="95"/>
      <c r="B107" s="42" t="s">
        <v>74</v>
      </c>
      <c r="C107" s="42"/>
      <c r="D107" s="42">
        <v>91.7</v>
      </c>
      <c r="E107" s="42">
        <v>93.54</v>
      </c>
      <c r="F107" s="42">
        <f>F106</f>
        <v>0.8</v>
      </c>
      <c r="G107" s="42">
        <f>G106</f>
        <v>0.5</v>
      </c>
      <c r="H107" s="42">
        <f t="shared" si="13"/>
        <v>1.8400000000000034</v>
      </c>
      <c r="I107" s="42">
        <v>5</v>
      </c>
      <c r="J107" s="42">
        <f t="shared" si="11"/>
        <v>3.6800000000000073</v>
      </c>
      <c r="K107" s="42" t="s">
        <v>19</v>
      </c>
    </row>
    <row r="108" spans="1:11" x14ac:dyDescent="0.25">
      <c r="A108" s="95"/>
      <c r="B108" s="42" t="s">
        <v>67</v>
      </c>
      <c r="C108" s="42"/>
      <c r="D108" s="42">
        <v>91.9</v>
      </c>
      <c r="E108" s="42">
        <v>93.54</v>
      </c>
      <c r="F108" s="42">
        <v>1</v>
      </c>
      <c r="G108" s="42">
        <v>0.5</v>
      </c>
      <c r="H108" s="42">
        <f t="shared" si="13"/>
        <v>1.6400000000000006</v>
      </c>
      <c r="I108" s="42">
        <v>2</v>
      </c>
      <c r="J108" s="42">
        <f t="shared" si="11"/>
        <v>1.6400000000000006</v>
      </c>
      <c r="K108" s="42" t="s">
        <v>19</v>
      </c>
    </row>
    <row r="109" spans="1:11" x14ac:dyDescent="0.25">
      <c r="A109" s="95"/>
      <c r="B109" s="42" t="s">
        <v>75</v>
      </c>
      <c r="C109" s="42"/>
      <c r="D109" s="42">
        <v>91.75</v>
      </c>
      <c r="E109" s="42">
        <v>93.54</v>
      </c>
      <c r="F109" s="42">
        <f>F108</f>
        <v>1</v>
      </c>
      <c r="G109" s="42">
        <f>G108</f>
        <v>0.5</v>
      </c>
      <c r="H109" s="42">
        <f t="shared" si="13"/>
        <v>1.7900000000000063</v>
      </c>
      <c r="I109" s="42">
        <v>2</v>
      </c>
      <c r="J109" s="42">
        <f t="shared" si="11"/>
        <v>1.7900000000000063</v>
      </c>
      <c r="K109" s="42" t="s">
        <v>19</v>
      </c>
    </row>
    <row r="110" spans="1:11" x14ac:dyDescent="0.25">
      <c r="A110" s="95"/>
      <c r="B110" s="42" t="s">
        <v>76</v>
      </c>
      <c r="C110" s="42"/>
      <c r="D110" s="42">
        <v>91.4</v>
      </c>
      <c r="E110" s="42">
        <v>93.54</v>
      </c>
      <c r="F110" s="42">
        <v>0.4</v>
      </c>
      <c r="G110" s="42">
        <v>0.4</v>
      </c>
      <c r="H110" s="42">
        <f t="shared" si="13"/>
        <v>2.1400000000000006</v>
      </c>
      <c r="I110" s="42">
        <v>12</v>
      </c>
      <c r="J110" s="42">
        <f t="shared" si="11"/>
        <v>4.1088000000000022</v>
      </c>
      <c r="K110" s="42" t="s">
        <v>19</v>
      </c>
    </row>
    <row r="111" spans="1:11" x14ac:dyDescent="0.25">
      <c r="A111" s="95"/>
      <c r="B111" s="42" t="s">
        <v>77</v>
      </c>
      <c r="C111" s="42"/>
      <c r="D111" s="42">
        <v>91.5</v>
      </c>
      <c r="E111" s="42">
        <v>93.54</v>
      </c>
      <c r="F111" s="42">
        <f>F110</f>
        <v>0.4</v>
      </c>
      <c r="G111" s="42">
        <f>G110</f>
        <v>0.4</v>
      </c>
      <c r="H111" s="42">
        <f t="shared" si="13"/>
        <v>2.0400000000000063</v>
      </c>
      <c r="I111" s="42">
        <v>4</v>
      </c>
      <c r="J111" s="42">
        <f t="shared" si="11"/>
        <v>1.3056000000000043</v>
      </c>
      <c r="K111" s="42" t="s">
        <v>19</v>
      </c>
    </row>
    <row r="112" spans="1:11" x14ac:dyDescent="0.25">
      <c r="A112" s="95"/>
      <c r="B112" s="21"/>
      <c r="C112" s="21"/>
      <c r="D112" s="21"/>
      <c r="E112" s="21"/>
      <c r="F112" s="21"/>
      <c r="G112" s="21"/>
      <c r="H112" s="21"/>
      <c r="I112" s="21"/>
      <c r="J112" s="21"/>
      <c r="K112" s="22"/>
    </row>
    <row r="113" spans="1:11" x14ac:dyDescent="0.25">
      <c r="A113" s="95"/>
      <c r="B113" s="22" t="s">
        <v>65</v>
      </c>
      <c r="C113" s="22"/>
      <c r="D113" s="22">
        <v>99.54</v>
      </c>
      <c r="E113" s="22">
        <f>D113+H113</f>
        <v>102.54</v>
      </c>
      <c r="F113" s="22">
        <v>0.8</v>
      </c>
      <c r="G113" s="22">
        <v>0.4</v>
      </c>
      <c r="H113" s="22">
        <v>3</v>
      </c>
      <c r="I113" s="22">
        <v>7</v>
      </c>
      <c r="J113" s="22">
        <f>PRODUCT(F113:I113)</f>
        <v>6.7200000000000015</v>
      </c>
      <c r="K113" s="22" t="s">
        <v>19</v>
      </c>
    </row>
    <row r="114" spans="1:11" x14ac:dyDescent="0.25">
      <c r="A114" s="95"/>
      <c r="B114" s="22" t="s">
        <v>66</v>
      </c>
      <c r="C114" s="22"/>
      <c r="D114" s="22">
        <v>99.54</v>
      </c>
      <c r="E114" s="22">
        <f>D114+H114</f>
        <v>102.54</v>
      </c>
      <c r="F114" s="22">
        <v>0.8</v>
      </c>
      <c r="G114" s="22">
        <v>0.5</v>
      </c>
      <c r="H114" s="22">
        <v>3</v>
      </c>
      <c r="I114" s="22">
        <v>5</v>
      </c>
      <c r="J114" s="22">
        <f t="shared" ref="J114:J119" si="14">PRODUCT(F114:I114)</f>
        <v>6.0000000000000009</v>
      </c>
      <c r="K114" s="22" t="s">
        <v>19</v>
      </c>
    </row>
    <row r="115" spans="1:11" x14ac:dyDescent="0.25">
      <c r="A115" s="95"/>
      <c r="B115" s="22" t="s">
        <v>67</v>
      </c>
      <c r="C115" s="22"/>
      <c r="D115" s="22">
        <v>99.54</v>
      </c>
      <c r="E115" s="22">
        <f>D115+H115</f>
        <v>102.54</v>
      </c>
      <c r="F115" s="22">
        <v>1</v>
      </c>
      <c r="G115" s="22">
        <v>0.5</v>
      </c>
      <c r="H115" s="22">
        <v>3</v>
      </c>
      <c r="I115" s="22">
        <v>2</v>
      </c>
      <c r="J115" s="22">
        <f t="shared" si="14"/>
        <v>3</v>
      </c>
      <c r="K115" s="22" t="s">
        <v>19</v>
      </c>
    </row>
    <row r="116" spans="1:11" x14ac:dyDescent="0.25">
      <c r="A116" s="95"/>
      <c r="B116" s="22" t="s">
        <v>77</v>
      </c>
      <c r="C116" s="22"/>
      <c r="D116" s="22">
        <v>99.54</v>
      </c>
      <c r="E116" s="22">
        <f>D116+H116</f>
        <v>102.54</v>
      </c>
      <c r="F116" s="22">
        <v>0.4</v>
      </c>
      <c r="G116" s="22">
        <v>0.4</v>
      </c>
      <c r="H116" s="22">
        <v>3</v>
      </c>
      <c r="I116" s="22">
        <v>4</v>
      </c>
      <c r="J116" s="22">
        <f t="shared" si="14"/>
        <v>1.9200000000000004</v>
      </c>
      <c r="K116" s="22" t="s">
        <v>19</v>
      </c>
    </row>
    <row r="117" spans="1:11" x14ac:dyDescent="0.25">
      <c r="A117" s="95"/>
      <c r="B117" s="22" t="s">
        <v>74</v>
      </c>
      <c r="C117" s="22"/>
      <c r="D117" s="22">
        <v>99.54</v>
      </c>
      <c r="E117" s="22">
        <f t="shared" ref="E117:E119" si="15">D117+H117</f>
        <v>102.54</v>
      </c>
      <c r="F117" s="22">
        <v>0.8</v>
      </c>
      <c r="G117" s="22">
        <v>0.5</v>
      </c>
      <c r="H117" s="22">
        <v>3</v>
      </c>
      <c r="I117" s="22">
        <v>5</v>
      </c>
      <c r="J117" s="22">
        <f t="shared" si="14"/>
        <v>6.0000000000000009</v>
      </c>
      <c r="K117" s="22" t="s">
        <v>19</v>
      </c>
    </row>
    <row r="118" spans="1:11" x14ac:dyDescent="0.25">
      <c r="A118" s="95"/>
      <c r="B118" s="22" t="s">
        <v>75</v>
      </c>
      <c r="C118" s="22"/>
      <c r="D118" s="22">
        <v>99.54</v>
      </c>
      <c r="E118" s="22">
        <f t="shared" si="15"/>
        <v>102.54</v>
      </c>
      <c r="F118" s="22">
        <v>1</v>
      </c>
      <c r="G118" s="22">
        <v>0.5</v>
      </c>
      <c r="H118" s="22">
        <v>3</v>
      </c>
      <c r="I118" s="22">
        <v>2</v>
      </c>
      <c r="J118" s="22">
        <f t="shared" si="14"/>
        <v>3</v>
      </c>
      <c r="K118" s="22" t="s">
        <v>19</v>
      </c>
    </row>
    <row r="119" spans="1:11" x14ac:dyDescent="0.25">
      <c r="A119" s="95"/>
      <c r="B119" s="22" t="s">
        <v>76</v>
      </c>
      <c r="C119" s="22"/>
      <c r="D119" s="22">
        <v>99.54</v>
      </c>
      <c r="E119" s="22">
        <f t="shared" si="15"/>
        <v>101.04</v>
      </c>
      <c r="F119" s="22">
        <v>0.4</v>
      </c>
      <c r="G119" s="22">
        <v>0.4</v>
      </c>
      <c r="H119" s="22">
        <v>1.5</v>
      </c>
      <c r="I119" s="22">
        <v>12</v>
      </c>
      <c r="J119" s="22">
        <f t="shared" si="14"/>
        <v>2.8800000000000008</v>
      </c>
      <c r="K119" s="22" t="s">
        <v>19</v>
      </c>
    </row>
    <row r="120" spans="1:11" x14ac:dyDescent="0.25">
      <c r="A120" s="95"/>
      <c r="B120" s="21"/>
      <c r="C120" s="21"/>
      <c r="D120" s="21"/>
      <c r="E120" s="21"/>
      <c r="F120" s="21"/>
      <c r="G120" s="21"/>
      <c r="H120" s="21"/>
      <c r="I120" s="21"/>
      <c r="J120" s="21"/>
      <c r="K120" s="22"/>
    </row>
    <row r="121" spans="1:11" x14ac:dyDescent="0.25">
      <c r="A121" s="95"/>
      <c r="B121" s="21" t="s">
        <v>57</v>
      </c>
      <c r="C121" s="21"/>
      <c r="D121" s="21">
        <f>E121-H121</f>
        <v>91.54</v>
      </c>
      <c r="E121" s="21">
        <v>93.54</v>
      </c>
      <c r="F121" s="21">
        <v>12.5</v>
      </c>
      <c r="G121" s="21">
        <v>7</v>
      </c>
      <c r="H121" s="21">
        <v>2</v>
      </c>
      <c r="I121" s="21">
        <v>1</v>
      </c>
      <c r="J121" s="21">
        <f>PRODUCT(F121:I121)</f>
        <v>175</v>
      </c>
      <c r="K121" s="22" t="s">
        <v>19</v>
      </c>
    </row>
    <row r="122" spans="1:11" x14ac:dyDescent="0.25">
      <c r="A122" s="95"/>
      <c r="B122" s="21" t="s">
        <v>78</v>
      </c>
      <c r="C122" s="21"/>
      <c r="D122" s="21">
        <v>99.54</v>
      </c>
      <c r="E122" s="21">
        <v>99.79</v>
      </c>
      <c r="F122" s="21">
        <v>1</v>
      </c>
      <c r="G122" s="21">
        <v>1</v>
      </c>
      <c r="H122" s="21">
        <f>E122-D122</f>
        <v>0.25</v>
      </c>
      <c r="I122" s="21">
        <v>2</v>
      </c>
      <c r="J122" s="21">
        <f t="shared" ref="J122:J124" si="16">PRODUCT(F122:I122)</f>
        <v>0.5</v>
      </c>
      <c r="K122" s="22" t="s">
        <v>19</v>
      </c>
    </row>
    <row r="123" spans="1:11" x14ac:dyDescent="0.25">
      <c r="A123" s="95"/>
      <c r="B123" s="21" t="s">
        <v>79</v>
      </c>
      <c r="C123" s="21"/>
      <c r="D123" s="21">
        <v>99.54</v>
      </c>
      <c r="E123" s="21">
        <v>99.79</v>
      </c>
      <c r="F123" s="21">
        <v>1.2</v>
      </c>
      <c r="G123" s="21">
        <v>1.2</v>
      </c>
      <c r="H123" s="21">
        <f t="shared" ref="H123:H124" si="17">E123-D123</f>
        <v>0.25</v>
      </c>
      <c r="I123" s="21">
        <v>2</v>
      </c>
      <c r="J123" s="21">
        <f t="shared" si="16"/>
        <v>0.72</v>
      </c>
      <c r="K123" s="22" t="s">
        <v>19</v>
      </c>
    </row>
    <row r="124" spans="1:11" x14ac:dyDescent="0.25">
      <c r="A124" s="95"/>
      <c r="B124" s="21" t="s">
        <v>80</v>
      </c>
      <c r="C124" s="21"/>
      <c r="D124" s="21">
        <v>99.54</v>
      </c>
      <c r="E124" s="21">
        <v>99.79</v>
      </c>
      <c r="F124" s="21">
        <v>1.4</v>
      </c>
      <c r="G124" s="21">
        <v>1.4</v>
      </c>
      <c r="H124" s="21">
        <f t="shared" si="17"/>
        <v>0.25</v>
      </c>
      <c r="I124" s="21">
        <v>2</v>
      </c>
      <c r="J124" s="21">
        <f t="shared" si="16"/>
        <v>0.97999999999999987</v>
      </c>
      <c r="K124" s="22" t="s">
        <v>19</v>
      </c>
    </row>
    <row r="125" spans="1:11" x14ac:dyDescent="0.25">
      <c r="A125" s="35"/>
      <c r="B125" s="21"/>
      <c r="C125" s="21"/>
      <c r="D125" s="21"/>
      <c r="E125" s="21"/>
      <c r="F125" s="21"/>
      <c r="G125" s="21"/>
      <c r="H125" s="21"/>
      <c r="I125" s="21"/>
      <c r="J125" s="21"/>
      <c r="K125" s="22"/>
    </row>
    <row r="126" spans="1:11" x14ac:dyDescent="0.25">
      <c r="A126" s="43" t="s">
        <v>81</v>
      </c>
      <c r="B126" s="32" t="s">
        <v>82</v>
      </c>
      <c r="C126" s="32"/>
      <c r="D126" s="32">
        <v>99.79</v>
      </c>
      <c r="E126" s="32">
        <f>D126+H126</f>
        <v>101.29</v>
      </c>
      <c r="F126" s="32">
        <v>12.5</v>
      </c>
      <c r="G126" s="32">
        <v>7</v>
      </c>
      <c r="H126" s="32">
        <v>1.5</v>
      </c>
      <c r="I126" s="32">
        <v>1</v>
      </c>
      <c r="J126" s="32">
        <f>PRODUCT(F126:I126)</f>
        <v>131.25</v>
      </c>
      <c r="K126" s="32"/>
    </row>
    <row r="127" spans="1:11" x14ac:dyDescent="0.25">
      <c r="A127" s="35"/>
      <c r="B127" s="21"/>
      <c r="C127" s="21"/>
      <c r="D127" s="21"/>
      <c r="E127" s="21"/>
      <c r="F127" s="21"/>
      <c r="G127" s="21"/>
      <c r="H127" s="21"/>
      <c r="I127" s="21"/>
      <c r="J127" s="21"/>
      <c r="K127" s="22"/>
    </row>
    <row r="128" spans="1:11" ht="15.75" thickBot="1" x14ac:dyDescent="0.3">
      <c r="A128" s="34"/>
      <c r="B128" s="24"/>
      <c r="C128" s="24"/>
      <c r="D128" s="24"/>
      <c r="E128" s="24"/>
      <c r="F128" s="24"/>
      <c r="G128" s="24"/>
      <c r="H128" s="24"/>
      <c r="I128" s="24"/>
      <c r="J128" s="24"/>
      <c r="K128" s="28"/>
    </row>
    <row r="129" spans="1:11" ht="16.5" thickTop="1" thickBot="1" x14ac:dyDescent="0.3">
      <c r="A129" s="44"/>
      <c r="B129" s="11"/>
      <c r="C129" s="11"/>
      <c r="D129" s="11"/>
      <c r="E129" s="11"/>
      <c r="F129" s="11"/>
      <c r="G129" s="11"/>
      <c r="H129" s="11"/>
      <c r="I129" s="11"/>
      <c r="J129" s="38">
        <f>SUM(J93:J126)</f>
        <v>582.0485000000001</v>
      </c>
      <c r="K129" s="11" t="s">
        <v>19</v>
      </c>
    </row>
    <row r="130" spans="1:11" ht="15.75" thickTop="1" x14ac:dyDescent="0.25">
      <c r="A130" s="95" t="s">
        <v>83</v>
      </c>
      <c r="B130" s="19" t="s">
        <v>65</v>
      </c>
      <c r="C130" s="19"/>
      <c r="D130" s="19">
        <v>93.54</v>
      </c>
      <c r="E130" s="19">
        <f>D130+H130</f>
        <v>99.54</v>
      </c>
      <c r="F130" s="19">
        <v>0.8</v>
      </c>
      <c r="G130" s="19">
        <v>0.4</v>
      </c>
      <c r="H130" s="19">
        <v>6</v>
      </c>
      <c r="I130" s="19">
        <v>7</v>
      </c>
      <c r="J130" s="19">
        <f t="shared" ref="J130:J140" si="18">PRODUCT(F130:I130)</f>
        <v>13.440000000000003</v>
      </c>
      <c r="K130" s="19" t="s">
        <v>19</v>
      </c>
    </row>
    <row r="131" spans="1:11" x14ac:dyDescent="0.25">
      <c r="A131" s="95"/>
      <c r="B131" s="22" t="s">
        <v>66</v>
      </c>
      <c r="C131" s="22"/>
      <c r="D131" s="22">
        <v>93.54</v>
      </c>
      <c r="E131" s="22">
        <f t="shared" ref="E131:E136" si="19">D131+H131</f>
        <v>99.54</v>
      </c>
      <c r="F131" s="22">
        <f>F130</f>
        <v>0.8</v>
      </c>
      <c r="G131" s="22">
        <v>0.5</v>
      </c>
      <c r="H131" s="22">
        <v>6</v>
      </c>
      <c r="I131" s="22">
        <v>5</v>
      </c>
      <c r="J131" s="22">
        <f t="shared" si="18"/>
        <v>12.000000000000002</v>
      </c>
      <c r="K131" s="22" t="s">
        <v>19</v>
      </c>
    </row>
    <row r="132" spans="1:11" x14ac:dyDescent="0.25">
      <c r="A132" s="95"/>
      <c r="B132" s="22" t="s">
        <v>74</v>
      </c>
      <c r="C132" s="22"/>
      <c r="D132" s="22">
        <v>93.54</v>
      </c>
      <c r="E132" s="22">
        <f t="shared" si="19"/>
        <v>99.54</v>
      </c>
      <c r="F132" s="22">
        <f>F131</f>
        <v>0.8</v>
      </c>
      <c r="G132" s="22">
        <f>G131</f>
        <v>0.5</v>
      </c>
      <c r="H132" s="22">
        <v>6</v>
      </c>
      <c r="I132" s="22">
        <v>5</v>
      </c>
      <c r="J132" s="22">
        <f t="shared" si="18"/>
        <v>12.000000000000002</v>
      </c>
      <c r="K132" s="22" t="s">
        <v>19</v>
      </c>
    </row>
    <row r="133" spans="1:11" x14ac:dyDescent="0.25">
      <c r="A133" s="95"/>
      <c r="B133" s="22" t="s">
        <v>67</v>
      </c>
      <c r="C133" s="22"/>
      <c r="D133" s="22">
        <v>93.54</v>
      </c>
      <c r="E133" s="22">
        <f t="shared" si="19"/>
        <v>99.54</v>
      </c>
      <c r="F133" s="22">
        <v>1</v>
      </c>
      <c r="G133" s="22">
        <v>0.5</v>
      </c>
      <c r="H133" s="22">
        <v>6</v>
      </c>
      <c r="I133" s="22">
        <v>2</v>
      </c>
      <c r="J133" s="22">
        <f t="shared" si="18"/>
        <v>6</v>
      </c>
      <c r="K133" s="22" t="s">
        <v>19</v>
      </c>
    </row>
    <row r="134" spans="1:11" x14ac:dyDescent="0.25">
      <c r="A134" s="95"/>
      <c r="B134" s="22" t="s">
        <v>75</v>
      </c>
      <c r="C134" s="22"/>
      <c r="D134" s="22">
        <v>93.54</v>
      </c>
      <c r="E134" s="22">
        <f t="shared" si="19"/>
        <v>99.54</v>
      </c>
      <c r="F134" s="22">
        <f>F133</f>
        <v>1</v>
      </c>
      <c r="G134" s="22">
        <f>G133</f>
        <v>0.5</v>
      </c>
      <c r="H134" s="22">
        <v>6</v>
      </c>
      <c r="I134" s="22">
        <v>2</v>
      </c>
      <c r="J134" s="22">
        <f t="shared" si="18"/>
        <v>6</v>
      </c>
      <c r="K134" s="22" t="s">
        <v>19</v>
      </c>
    </row>
    <row r="135" spans="1:11" x14ac:dyDescent="0.25">
      <c r="A135" s="95"/>
      <c r="B135" s="22" t="s">
        <v>76</v>
      </c>
      <c r="C135" s="22"/>
      <c r="D135" s="22">
        <v>93.54</v>
      </c>
      <c r="E135" s="22">
        <f t="shared" si="19"/>
        <v>99.54</v>
      </c>
      <c r="F135" s="22">
        <v>0.4</v>
      </c>
      <c r="G135" s="22">
        <v>0.4</v>
      </c>
      <c r="H135" s="22">
        <v>6</v>
      </c>
      <c r="I135" s="22">
        <v>12</v>
      </c>
      <c r="J135" s="22">
        <f t="shared" si="18"/>
        <v>11.520000000000003</v>
      </c>
      <c r="K135" s="22" t="s">
        <v>19</v>
      </c>
    </row>
    <row r="136" spans="1:11" x14ac:dyDescent="0.25">
      <c r="A136" s="95"/>
      <c r="B136" s="22" t="s">
        <v>77</v>
      </c>
      <c r="C136" s="22"/>
      <c r="D136" s="22">
        <v>93.54</v>
      </c>
      <c r="E136" s="22">
        <f t="shared" si="19"/>
        <v>99.54</v>
      </c>
      <c r="F136" s="22">
        <f>F135</f>
        <v>0.4</v>
      </c>
      <c r="G136" s="22">
        <f>G135</f>
        <v>0.4</v>
      </c>
      <c r="H136" s="22">
        <v>6</v>
      </c>
      <c r="I136" s="22">
        <v>4</v>
      </c>
      <c r="J136" s="22">
        <f t="shared" si="18"/>
        <v>3.8400000000000007</v>
      </c>
      <c r="K136" s="22" t="s">
        <v>19</v>
      </c>
    </row>
    <row r="137" spans="1:11" x14ac:dyDescent="0.25">
      <c r="A137" s="95"/>
      <c r="B137" s="21"/>
      <c r="C137" s="21"/>
      <c r="D137" s="21"/>
      <c r="E137" s="21"/>
      <c r="F137" s="21"/>
      <c r="G137" s="21"/>
      <c r="H137" s="21"/>
      <c r="I137" s="21"/>
      <c r="J137" s="21"/>
      <c r="K137" s="22"/>
    </row>
    <row r="138" spans="1:11" x14ac:dyDescent="0.25">
      <c r="A138" s="95"/>
      <c r="B138" s="22" t="s">
        <v>78</v>
      </c>
      <c r="C138" s="22"/>
      <c r="D138" s="22">
        <v>95.04</v>
      </c>
      <c r="E138" s="22">
        <v>99.54</v>
      </c>
      <c r="F138" s="22">
        <v>1</v>
      </c>
      <c r="G138" s="22">
        <v>1</v>
      </c>
      <c r="H138" s="22">
        <f>E138-D138</f>
        <v>4.5</v>
      </c>
      <c r="I138" s="22">
        <v>2</v>
      </c>
      <c r="J138" s="22">
        <f t="shared" si="18"/>
        <v>9</v>
      </c>
      <c r="K138" s="22" t="s">
        <v>19</v>
      </c>
    </row>
    <row r="139" spans="1:11" x14ac:dyDescent="0.25">
      <c r="A139" s="95"/>
      <c r="B139" s="22" t="s">
        <v>79</v>
      </c>
      <c r="C139" s="22"/>
      <c r="D139" s="22">
        <v>95.04</v>
      </c>
      <c r="E139" s="22">
        <v>99.54</v>
      </c>
      <c r="F139" s="22">
        <v>1.2</v>
      </c>
      <c r="G139" s="22">
        <v>1.2</v>
      </c>
      <c r="H139" s="22">
        <f t="shared" ref="H139:H140" si="20">E139-D139</f>
        <v>4.5</v>
      </c>
      <c r="I139" s="22">
        <v>2</v>
      </c>
      <c r="J139" s="22">
        <f t="shared" si="18"/>
        <v>12.959999999999999</v>
      </c>
      <c r="K139" s="22" t="s">
        <v>19</v>
      </c>
    </row>
    <row r="140" spans="1:11" x14ac:dyDescent="0.25">
      <c r="A140" s="95"/>
      <c r="B140" s="22" t="s">
        <v>80</v>
      </c>
      <c r="C140" s="22"/>
      <c r="D140" s="22">
        <v>95.04</v>
      </c>
      <c r="E140" s="22">
        <v>99.54</v>
      </c>
      <c r="F140" s="22">
        <v>1.4</v>
      </c>
      <c r="G140" s="22">
        <v>1.4</v>
      </c>
      <c r="H140" s="22">
        <f t="shared" si="20"/>
        <v>4.5</v>
      </c>
      <c r="I140" s="22">
        <v>2</v>
      </c>
      <c r="J140" s="22">
        <f t="shared" si="18"/>
        <v>17.639999999999997</v>
      </c>
      <c r="K140" s="22" t="s">
        <v>19</v>
      </c>
    </row>
    <row r="141" spans="1:11" x14ac:dyDescent="0.25">
      <c r="A141" s="95"/>
      <c r="B141" s="21"/>
      <c r="C141" s="21"/>
      <c r="D141" s="21"/>
      <c r="E141" s="22"/>
      <c r="F141" s="21"/>
      <c r="G141" s="21"/>
      <c r="H141" s="21"/>
      <c r="I141" s="21"/>
      <c r="J141" s="21"/>
      <c r="K141" s="22"/>
    </row>
    <row r="142" spans="1:11" x14ac:dyDescent="0.25">
      <c r="A142" s="95"/>
      <c r="B142" s="21"/>
      <c r="C142" s="21"/>
      <c r="D142" s="21"/>
      <c r="E142" s="22"/>
      <c r="F142" s="21"/>
      <c r="G142" s="21"/>
      <c r="H142" s="21"/>
      <c r="I142" s="21"/>
      <c r="J142" s="21"/>
      <c r="K142" s="22"/>
    </row>
    <row r="143" spans="1:11" x14ac:dyDescent="0.25">
      <c r="A143" s="95"/>
      <c r="B143" s="21" t="s">
        <v>36</v>
      </c>
      <c r="C143" s="21" t="s">
        <v>37</v>
      </c>
      <c r="D143" s="21">
        <f>E143-H143</f>
        <v>96.440000000000012</v>
      </c>
      <c r="E143" s="22">
        <v>97.04</v>
      </c>
      <c r="F143" s="21">
        <v>13.5</v>
      </c>
      <c r="G143" s="21">
        <v>0.3</v>
      </c>
      <c r="H143" s="21">
        <v>0.6</v>
      </c>
      <c r="I143" s="21">
        <v>1</v>
      </c>
      <c r="J143" s="21">
        <f>PRODUCT(F143:I143)</f>
        <v>2.4299999999999997</v>
      </c>
      <c r="K143" s="22" t="s">
        <v>19</v>
      </c>
    </row>
    <row r="144" spans="1:11" x14ac:dyDescent="0.25">
      <c r="A144" s="95"/>
      <c r="B144" s="21" t="s">
        <v>36</v>
      </c>
      <c r="C144" s="21" t="s">
        <v>38</v>
      </c>
      <c r="D144" s="21">
        <f t="shared" ref="D144:D154" si="21">E144-H144</f>
        <v>96.440000000000012</v>
      </c>
      <c r="E144" s="22">
        <v>97.04</v>
      </c>
      <c r="F144" s="21">
        <v>8.4</v>
      </c>
      <c r="G144" s="21">
        <v>0.3</v>
      </c>
      <c r="H144" s="21">
        <v>0.6</v>
      </c>
      <c r="I144" s="21">
        <v>2</v>
      </c>
      <c r="J144" s="21">
        <f t="shared" ref="J144:J154" si="22">PRODUCT(F144:I144)</f>
        <v>3.024</v>
      </c>
      <c r="K144" s="22" t="s">
        <v>19</v>
      </c>
    </row>
    <row r="145" spans="1:11" x14ac:dyDescent="0.25">
      <c r="A145" s="95"/>
      <c r="B145" s="21" t="s">
        <v>39</v>
      </c>
      <c r="C145" s="21" t="s">
        <v>40</v>
      </c>
      <c r="D145" s="21">
        <f t="shared" si="21"/>
        <v>96.440000000000012</v>
      </c>
      <c r="E145" s="22">
        <v>97.04</v>
      </c>
      <c r="F145" s="21">
        <v>35.599999999999994</v>
      </c>
      <c r="G145" s="21">
        <v>0.3</v>
      </c>
      <c r="H145" s="21">
        <v>0.6</v>
      </c>
      <c r="I145" s="21">
        <v>2</v>
      </c>
      <c r="J145" s="21">
        <f t="shared" si="22"/>
        <v>12.815999999999997</v>
      </c>
      <c r="K145" s="22" t="s">
        <v>19</v>
      </c>
    </row>
    <row r="146" spans="1:11" x14ac:dyDescent="0.25">
      <c r="A146" s="95"/>
      <c r="B146" s="21" t="s">
        <v>41</v>
      </c>
      <c r="C146" s="21" t="s">
        <v>42</v>
      </c>
      <c r="D146" s="21">
        <f t="shared" si="21"/>
        <v>96.440000000000012</v>
      </c>
      <c r="E146" s="22">
        <v>97.04</v>
      </c>
      <c r="F146" s="21">
        <v>11.4</v>
      </c>
      <c r="G146" s="21">
        <v>0.4</v>
      </c>
      <c r="H146" s="21">
        <v>0.6</v>
      </c>
      <c r="I146" s="21">
        <v>1</v>
      </c>
      <c r="J146" s="21">
        <f t="shared" si="22"/>
        <v>2.7360000000000002</v>
      </c>
      <c r="K146" s="22" t="s">
        <v>19</v>
      </c>
    </row>
    <row r="147" spans="1:11" x14ac:dyDescent="0.25">
      <c r="A147" s="95"/>
      <c r="B147" s="21" t="s">
        <v>43</v>
      </c>
      <c r="C147" s="21" t="s">
        <v>44</v>
      </c>
      <c r="D147" s="21">
        <f t="shared" si="21"/>
        <v>96.54</v>
      </c>
      <c r="E147" s="22">
        <v>97.04</v>
      </c>
      <c r="F147" s="21">
        <v>15.7</v>
      </c>
      <c r="G147" s="21">
        <v>0.3</v>
      </c>
      <c r="H147" s="21">
        <v>0.5</v>
      </c>
      <c r="I147" s="21">
        <v>1</v>
      </c>
      <c r="J147" s="21">
        <f t="shared" si="22"/>
        <v>2.355</v>
      </c>
      <c r="K147" s="22" t="s">
        <v>19</v>
      </c>
    </row>
    <row r="148" spans="1:11" x14ac:dyDescent="0.25">
      <c r="A148" s="95"/>
      <c r="B148" s="21" t="s">
        <v>43</v>
      </c>
      <c r="C148" s="21" t="s">
        <v>45</v>
      </c>
      <c r="D148" s="21">
        <f t="shared" si="21"/>
        <v>96.54</v>
      </c>
      <c r="E148" s="22">
        <v>97.04</v>
      </c>
      <c r="F148" s="21">
        <v>11.55</v>
      </c>
      <c r="G148" s="21">
        <v>0.3</v>
      </c>
      <c r="H148" s="21">
        <v>0.5</v>
      </c>
      <c r="I148" s="21">
        <v>1</v>
      </c>
      <c r="J148" s="21">
        <f t="shared" si="22"/>
        <v>1.7325000000000002</v>
      </c>
      <c r="K148" s="22" t="s">
        <v>19</v>
      </c>
    </row>
    <row r="149" spans="1:11" x14ac:dyDescent="0.25">
      <c r="A149" s="95"/>
      <c r="B149" s="21" t="s">
        <v>43</v>
      </c>
      <c r="C149" s="21" t="s">
        <v>46</v>
      </c>
      <c r="D149" s="21">
        <f t="shared" si="21"/>
        <v>96.54</v>
      </c>
      <c r="E149" s="22">
        <v>97.04</v>
      </c>
      <c r="F149" s="21">
        <v>11.55</v>
      </c>
      <c r="G149" s="21">
        <v>0.3</v>
      </c>
      <c r="H149" s="21">
        <v>0.5</v>
      </c>
      <c r="I149" s="21">
        <v>1</v>
      </c>
      <c r="J149" s="21">
        <f t="shared" si="22"/>
        <v>1.7325000000000002</v>
      </c>
      <c r="K149" s="22" t="s">
        <v>19</v>
      </c>
    </row>
    <row r="150" spans="1:11" x14ac:dyDescent="0.25">
      <c r="A150" s="95"/>
      <c r="B150" s="21" t="s">
        <v>43</v>
      </c>
      <c r="C150" s="21" t="s">
        <v>47</v>
      </c>
      <c r="D150" s="21">
        <f t="shared" si="21"/>
        <v>96.54</v>
      </c>
      <c r="E150" s="22">
        <v>97.04</v>
      </c>
      <c r="F150" s="21">
        <v>15.7</v>
      </c>
      <c r="G150" s="21">
        <v>0.3</v>
      </c>
      <c r="H150" s="21">
        <v>0.5</v>
      </c>
      <c r="I150" s="21">
        <v>1</v>
      </c>
      <c r="J150" s="21">
        <f t="shared" si="22"/>
        <v>2.355</v>
      </c>
      <c r="K150" s="22" t="s">
        <v>19</v>
      </c>
    </row>
    <row r="151" spans="1:11" x14ac:dyDescent="0.25">
      <c r="A151" s="95"/>
      <c r="B151" s="21" t="s">
        <v>48</v>
      </c>
      <c r="C151" s="21" t="s">
        <v>49</v>
      </c>
      <c r="D151" s="21">
        <f t="shared" si="21"/>
        <v>96.54</v>
      </c>
      <c r="E151" s="22">
        <v>97.04</v>
      </c>
      <c r="F151" s="21">
        <v>15.299999999999999</v>
      </c>
      <c r="G151" s="21">
        <v>0.3</v>
      </c>
      <c r="H151" s="21">
        <v>0.5</v>
      </c>
      <c r="I151" s="21">
        <v>2</v>
      </c>
      <c r="J151" s="21">
        <f t="shared" si="22"/>
        <v>4.59</v>
      </c>
      <c r="K151" s="22" t="s">
        <v>19</v>
      </c>
    </row>
    <row r="152" spans="1:11" x14ac:dyDescent="0.25">
      <c r="A152" s="95"/>
      <c r="B152" s="21" t="s">
        <v>50</v>
      </c>
      <c r="C152" s="21" t="s">
        <v>51</v>
      </c>
      <c r="D152" s="21">
        <f t="shared" si="21"/>
        <v>96.54</v>
      </c>
      <c r="E152" s="22">
        <v>97.04</v>
      </c>
      <c r="F152" s="21">
        <v>9.6999999999999993</v>
      </c>
      <c r="G152" s="21">
        <v>0.3</v>
      </c>
      <c r="H152" s="21">
        <v>0.5</v>
      </c>
      <c r="I152" s="21">
        <v>4</v>
      </c>
      <c r="J152" s="21">
        <f t="shared" si="22"/>
        <v>5.8199999999999994</v>
      </c>
      <c r="K152" s="22" t="s">
        <v>19</v>
      </c>
    </row>
    <row r="153" spans="1:11" x14ac:dyDescent="0.25">
      <c r="A153" s="95"/>
      <c r="B153" s="21" t="s">
        <v>52</v>
      </c>
      <c r="C153" s="21" t="s">
        <v>53</v>
      </c>
      <c r="D153" s="21">
        <f t="shared" si="21"/>
        <v>96.54</v>
      </c>
      <c r="E153" s="22">
        <v>97.04</v>
      </c>
      <c r="F153" s="21">
        <v>7</v>
      </c>
      <c r="G153" s="21">
        <v>0.3</v>
      </c>
      <c r="H153" s="21">
        <v>0.5</v>
      </c>
      <c r="I153" s="21">
        <v>3</v>
      </c>
      <c r="J153" s="21">
        <f t="shared" si="22"/>
        <v>3.1500000000000004</v>
      </c>
      <c r="K153" s="22" t="s">
        <v>19</v>
      </c>
    </row>
    <row r="154" spans="1:11" ht="15.75" thickBot="1" x14ac:dyDescent="0.3">
      <c r="A154" s="95"/>
      <c r="B154" s="24" t="s">
        <v>54</v>
      </c>
      <c r="C154" s="24" t="s">
        <v>55</v>
      </c>
      <c r="D154" s="24">
        <f t="shared" si="21"/>
        <v>96.440000000000012</v>
      </c>
      <c r="E154" s="28">
        <v>97.04</v>
      </c>
      <c r="F154" s="24">
        <v>35.599999999999994</v>
      </c>
      <c r="G154" s="24">
        <v>0.3</v>
      </c>
      <c r="H154" s="24">
        <v>0.6</v>
      </c>
      <c r="I154" s="24">
        <v>1</v>
      </c>
      <c r="J154" s="24">
        <f t="shared" si="22"/>
        <v>6.4079999999999986</v>
      </c>
      <c r="K154" s="28" t="s">
        <v>19</v>
      </c>
    </row>
    <row r="155" spans="1:11" ht="16.5" thickTop="1" thickBot="1" x14ac:dyDescent="0.3">
      <c r="A155" s="44"/>
      <c r="B155" s="11"/>
      <c r="C155" s="11"/>
      <c r="D155" s="11"/>
      <c r="E155" s="11"/>
      <c r="F155" s="11"/>
      <c r="G155" s="11"/>
      <c r="H155" s="11"/>
      <c r="I155" s="11"/>
      <c r="J155" s="11">
        <f>SUM(J130:J154)</f>
        <v>153.54899999999998</v>
      </c>
      <c r="K155" s="11" t="s">
        <v>19</v>
      </c>
    </row>
    <row r="156" spans="1:11" ht="15.75" thickTop="1" x14ac:dyDescent="0.25">
      <c r="A156" s="94" t="s">
        <v>85</v>
      </c>
      <c r="B156" s="19" t="s">
        <v>65</v>
      </c>
      <c r="C156" s="19"/>
      <c r="D156" s="19">
        <v>102.54</v>
      </c>
      <c r="E156" s="19">
        <f>D156+H156</f>
        <v>105.54</v>
      </c>
      <c r="F156" s="19">
        <v>0.8</v>
      </c>
      <c r="G156" s="19">
        <v>0.4</v>
      </c>
      <c r="H156" s="19">
        <v>3</v>
      </c>
      <c r="I156" s="19">
        <v>7</v>
      </c>
      <c r="J156" s="19">
        <f>PRODUCT(F156:I156)</f>
        <v>6.7200000000000015</v>
      </c>
      <c r="K156" s="19" t="s">
        <v>19</v>
      </c>
    </row>
    <row r="157" spans="1:11" x14ac:dyDescent="0.25">
      <c r="A157" s="94"/>
      <c r="B157" s="22" t="s">
        <v>66</v>
      </c>
      <c r="C157" s="22"/>
      <c r="D157" s="22">
        <v>102.54</v>
      </c>
      <c r="E157" s="22">
        <f t="shared" ref="E157:E162" si="23">D157+H157</f>
        <v>105.54</v>
      </c>
      <c r="F157" s="22">
        <v>0.8</v>
      </c>
      <c r="G157" s="22">
        <v>0.5</v>
      </c>
      <c r="H157" s="22">
        <v>3</v>
      </c>
      <c r="I157" s="22">
        <v>5</v>
      </c>
      <c r="J157" s="22">
        <f t="shared" ref="J157:J162" si="24">PRODUCT(F157:I157)</f>
        <v>6.0000000000000009</v>
      </c>
      <c r="K157" s="22" t="s">
        <v>19</v>
      </c>
    </row>
    <row r="158" spans="1:11" x14ac:dyDescent="0.25">
      <c r="A158" s="94"/>
      <c r="B158" s="22" t="s">
        <v>74</v>
      </c>
      <c r="C158" s="22"/>
      <c r="D158" s="22">
        <v>102.54</v>
      </c>
      <c r="E158" s="22">
        <f t="shared" si="23"/>
        <v>105.54</v>
      </c>
      <c r="F158" s="22">
        <v>0.8</v>
      </c>
      <c r="G158" s="22">
        <v>0.5</v>
      </c>
      <c r="H158" s="22">
        <v>3</v>
      </c>
      <c r="I158" s="22">
        <v>5</v>
      </c>
      <c r="J158" s="22">
        <f t="shared" si="24"/>
        <v>6.0000000000000009</v>
      </c>
      <c r="K158" s="22" t="s">
        <v>19</v>
      </c>
    </row>
    <row r="159" spans="1:11" x14ac:dyDescent="0.25">
      <c r="A159" s="94"/>
      <c r="B159" s="22" t="s">
        <v>67</v>
      </c>
      <c r="C159" s="22"/>
      <c r="D159" s="22">
        <v>102.54</v>
      </c>
      <c r="E159" s="22">
        <f t="shared" si="23"/>
        <v>105.54</v>
      </c>
      <c r="F159" s="22">
        <v>1</v>
      </c>
      <c r="G159" s="22">
        <v>0.5</v>
      </c>
      <c r="H159" s="22">
        <v>3</v>
      </c>
      <c r="I159" s="22">
        <v>2</v>
      </c>
      <c r="J159" s="22">
        <f t="shared" si="24"/>
        <v>3</v>
      </c>
      <c r="K159" s="22" t="s">
        <v>19</v>
      </c>
    </row>
    <row r="160" spans="1:11" x14ac:dyDescent="0.25">
      <c r="A160" s="94"/>
      <c r="B160" s="22" t="s">
        <v>75</v>
      </c>
      <c r="C160" s="22"/>
      <c r="D160" s="22">
        <v>102.54</v>
      </c>
      <c r="E160" s="22">
        <f t="shared" si="23"/>
        <v>105.54</v>
      </c>
      <c r="F160" s="22">
        <v>1</v>
      </c>
      <c r="G160" s="22">
        <v>0.5</v>
      </c>
      <c r="H160" s="22">
        <v>3</v>
      </c>
      <c r="I160" s="22">
        <v>2</v>
      </c>
      <c r="J160" s="22">
        <f t="shared" si="24"/>
        <v>3</v>
      </c>
      <c r="K160" s="22" t="s">
        <v>19</v>
      </c>
    </row>
    <row r="161" spans="1:11" x14ac:dyDescent="0.25">
      <c r="A161" s="94"/>
      <c r="B161" s="22"/>
      <c r="C161" s="22"/>
      <c r="D161" s="45"/>
      <c r="E161" s="22"/>
      <c r="F161" s="22"/>
      <c r="G161" s="22"/>
      <c r="H161" s="22"/>
      <c r="I161" s="22"/>
      <c r="J161" s="22"/>
      <c r="K161" s="22"/>
    </row>
    <row r="162" spans="1:11" ht="15.75" thickBot="1" x14ac:dyDescent="0.3">
      <c r="A162" s="94"/>
      <c r="B162" s="28" t="s">
        <v>77</v>
      </c>
      <c r="C162" s="28"/>
      <c r="D162" s="28">
        <v>102.54</v>
      </c>
      <c r="E162" s="28">
        <f t="shared" si="23"/>
        <v>105.54</v>
      </c>
      <c r="F162" s="28">
        <v>0.4</v>
      </c>
      <c r="G162" s="28">
        <v>0.4</v>
      </c>
      <c r="H162" s="28">
        <v>3</v>
      </c>
      <c r="I162" s="28">
        <v>4</v>
      </c>
      <c r="J162" s="28">
        <f t="shared" si="24"/>
        <v>1.9200000000000004</v>
      </c>
      <c r="K162" s="28" t="s">
        <v>19</v>
      </c>
    </row>
    <row r="163" spans="1:11" ht="16.5" thickTop="1" thickBot="1" x14ac:dyDescent="0.3">
      <c r="A163" s="44"/>
      <c r="B163" s="11"/>
      <c r="C163" s="11"/>
      <c r="D163" s="11"/>
      <c r="E163" s="11"/>
      <c r="F163" s="11"/>
      <c r="G163" s="11"/>
      <c r="H163" s="11"/>
      <c r="I163" s="11"/>
      <c r="J163" s="11">
        <f>SUM(J156:J162)</f>
        <v>26.640000000000004</v>
      </c>
      <c r="K163" s="11" t="s">
        <v>19</v>
      </c>
    </row>
    <row r="164" spans="1:11" ht="15.75" thickTop="1" x14ac:dyDescent="0.25">
      <c r="A164" s="94" t="s">
        <v>86</v>
      </c>
      <c r="B164" s="19" t="s">
        <v>65</v>
      </c>
      <c r="C164" s="19"/>
      <c r="D164" s="19">
        <v>105.54</v>
      </c>
      <c r="E164" s="19">
        <f>D164+H164</f>
        <v>108.54</v>
      </c>
      <c r="F164" s="19">
        <v>0.8</v>
      </c>
      <c r="G164" s="19">
        <v>0.4</v>
      </c>
      <c r="H164" s="19">
        <v>3</v>
      </c>
      <c r="I164" s="19">
        <v>7</v>
      </c>
      <c r="J164" s="19">
        <f>PRODUCT(F164:I164)</f>
        <v>6.7200000000000015</v>
      </c>
      <c r="K164" s="19" t="s">
        <v>19</v>
      </c>
    </row>
    <row r="165" spans="1:11" x14ac:dyDescent="0.25">
      <c r="A165" s="94"/>
      <c r="B165" s="22" t="s">
        <v>66</v>
      </c>
      <c r="C165" s="22"/>
      <c r="D165" s="22">
        <v>105.54</v>
      </c>
      <c r="E165" s="22">
        <f t="shared" ref="E165:E168" si="25">D165+H165</f>
        <v>108.54</v>
      </c>
      <c r="F165" s="22">
        <v>0.8</v>
      </c>
      <c r="G165" s="22">
        <v>0.5</v>
      </c>
      <c r="H165" s="22">
        <v>3</v>
      </c>
      <c r="I165" s="22">
        <v>5</v>
      </c>
      <c r="J165" s="19">
        <f t="shared" ref="J165:J170" si="26">PRODUCT(F165:I165)</f>
        <v>6.0000000000000009</v>
      </c>
      <c r="K165" s="22" t="s">
        <v>19</v>
      </c>
    </row>
    <row r="166" spans="1:11" x14ac:dyDescent="0.25">
      <c r="A166" s="94"/>
      <c r="B166" s="22" t="s">
        <v>74</v>
      </c>
      <c r="C166" s="22"/>
      <c r="D166" s="22">
        <v>105.54</v>
      </c>
      <c r="E166" s="22">
        <f t="shared" si="25"/>
        <v>106.04</v>
      </c>
      <c r="F166" s="22">
        <v>0.8</v>
      </c>
      <c r="G166" s="22">
        <v>0.5</v>
      </c>
      <c r="H166" s="22">
        <v>0.5</v>
      </c>
      <c r="I166" s="22">
        <v>5</v>
      </c>
      <c r="J166" s="19">
        <f t="shared" si="26"/>
        <v>1</v>
      </c>
      <c r="K166" s="22" t="s">
        <v>19</v>
      </c>
    </row>
    <row r="167" spans="1:11" x14ac:dyDescent="0.25">
      <c r="A167" s="94"/>
      <c r="B167" s="22" t="s">
        <v>67</v>
      </c>
      <c r="C167" s="22"/>
      <c r="D167" s="22">
        <v>105.54</v>
      </c>
      <c r="E167" s="22">
        <f t="shared" si="25"/>
        <v>108.54</v>
      </c>
      <c r="F167" s="22">
        <v>1</v>
      </c>
      <c r="G167" s="22">
        <v>0.5</v>
      </c>
      <c r="H167" s="22">
        <v>3</v>
      </c>
      <c r="I167" s="22">
        <v>2</v>
      </c>
      <c r="J167" s="19">
        <f t="shared" si="26"/>
        <v>3</v>
      </c>
      <c r="K167" s="22" t="s">
        <v>19</v>
      </c>
    </row>
    <row r="168" spans="1:11" x14ac:dyDescent="0.25">
      <c r="A168" s="94"/>
      <c r="B168" s="22" t="s">
        <v>75</v>
      </c>
      <c r="C168" s="22"/>
      <c r="D168" s="22">
        <v>105.54</v>
      </c>
      <c r="E168" s="22">
        <f t="shared" si="25"/>
        <v>106.04</v>
      </c>
      <c r="F168" s="22">
        <v>1</v>
      </c>
      <c r="G168" s="22">
        <v>0.5</v>
      </c>
      <c r="H168" s="22">
        <v>0.5</v>
      </c>
      <c r="I168" s="22">
        <v>2</v>
      </c>
      <c r="J168" s="19">
        <f t="shared" si="26"/>
        <v>0.5</v>
      </c>
      <c r="K168" s="22" t="s">
        <v>19</v>
      </c>
    </row>
    <row r="169" spans="1:11" x14ac:dyDescent="0.25">
      <c r="A169" s="94"/>
      <c r="B169" s="22"/>
      <c r="C169" s="22"/>
      <c r="D169" s="22"/>
      <c r="E169" s="22"/>
      <c r="F169" s="22"/>
      <c r="G169" s="22"/>
      <c r="H169" s="22"/>
      <c r="I169" s="22"/>
      <c r="J169" s="19"/>
      <c r="K169" s="22"/>
    </row>
    <row r="170" spans="1:11" ht="15.75" thickBot="1" x14ac:dyDescent="0.3">
      <c r="A170" s="94"/>
      <c r="B170" s="28" t="s">
        <v>77</v>
      </c>
      <c r="C170" s="28"/>
      <c r="D170" s="28">
        <v>105.54</v>
      </c>
      <c r="E170" s="28">
        <f>D170+H170</f>
        <v>108.54</v>
      </c>
      <c r="F170" s="28">
        <v>0.4</v>
      </c>
      <c r="G170" s="28">
        <v>0.4</v>
      </c>
      <c r="H170" s="28">
        <v>3</v>
      </c>
      <c r="I170" s="28">
        <v>4</v>
      </c>
      <c r="J170" s="19">
        <f t="shared" si="26"/>
        <v>1.9200000000000004</v>
      </c>
      <c r="K170" s="28" t="s">
        <v>19</v>
      </c>
    </row>
    <row r="171" spans="1:11" ht="16.5" thickTop="1" thickBot="1" x14ac:dyDescent="0.3">
      <c r="A171" s="44"/>
      <c r="B171" s="11"/>
      <c r="C171" s="11"/>
      <c r="D171" s="11"/>
      <c r="E171" s="11"/>
      <c r="F171" s="11"/>
      <c r="G171" s="11"/>
      <c r="H171" s="11"/>
      <c r="I171" s="11"/>
      <c r="J171" s="11">
        <f>SUM(J164:J170)</f>
        <v>19.140000000000004</v>
      </c>
      <c r="K171" s="11" t="s">
        <v>19</v>
      </c>
    </row>
    <row r="172" spans="1:11" ht="15.75" thickTop="1" x14ac:dyDescent="0.25">
      <c r="A172" s="94" t="s">
        <v>87</v>
      </c>
      <c r="B172" s="19" t="s">
        <v>65</v>
      </c>
      <c r="C172" s="19"/>
      <c r="D172" s="19">
        <v>108.54</v>
      </c>
      <c r="E172" s="19">
        <f>D172+H172</f>
        <v>111.54</v>
      </c>
      <c r="F172" s="19">
        <v>0.8</v>
      </c>
      <c r="G172" s="19">
        <v>0.4</v>
      </c>
      <c r="H172" s="19">
        <v>3</v>
      </c>
      <c r="I172" s="19">
        <v>7</v>
      </c>
      <c r="J172" s="19">
        <f>PRODUCT(F172:I172)</f>
        <v>6.7200000000000015</v>
      </c>
      <c r="K172" s="19" t="s">
        <v>19</v>
      </c>
    </row>
    <row r="173" spans="1:11" x14ac:dyDescent="0.25">
      <c r="A173" s="94"/>
      <c r="B173" s="22" t="s">
        <v>66</v>
      </c>
      <c r="C173" s="22"/>
      <c r="D173" s="22">
        <v>108.54</v>
      </c>
      <c r="E173" s="22">
        <f t="shared" ref="E173:E175" si="27">D173+H173</f>
        <v>111.54</v>
      </c>
      <c r="F173" s="22">
        <v>0.8</v>
      </c>
      <c r="G173" s="22">
        <v>0.5</v>
      </c>
      <c r="H173" s="22">
        <v>3</v>
      </c>
      <c r="I173" s="22">
        <v>5</v>
      </c>
      <c r="J173" s="22">
        <f t="shared" ref="J173:J175" si="28">PRODUCT(F173:I173)</f>
        <v>6.0000000000000009</v>
      </c>
      <c r="K173" s="22" t="s">
        <v>19</v>
      </c>
    </row>
    <row r="174" spans="1:11" x14ac:dyDescent="0.25">
      <c r="A174" s="94"/>
      <c r="B174" s="22" t="s">
        <v>67</v>
      </c>
      <c r="C174" s="22"/>
      <c r="D174" s="22">
        <v>108.54</v>
      </c>
      <c r="E174" s="22">
        <f t="shared" si="27"/>
        <v>111.54</v>
      </c>
      <c r="F174" s="22">
        <v>1</v>
      </c>
      <c r="G174" s="22">
        <v>0.5</v>
      </c>
      <c r="H174" s="22">
        <v>3</v>
      </c>
      <c r="I174" s="22">
        <v>2</v>
      </c>
      <c r="J174" s="22">
        <f t="shared" si="28"/>
        <v>3</v>
      </c>
      <c r="K174" s="22" t="s">
        <v>19</v>
      </c>
    </row>
    <row r="175" spans="1:11" ht="15.75" thickBot="1" x14ac:dyDescent="0.3">
      <c r="A175" s="94"/>
      <c r="B175" s="28" t="s">
        <v>77</v>
      </c>
      <c r="C175" s="28"/>
      <c r="D175" s="28">
        <v>108.54</v>
      </c>
      <c r="E175" s="28">
        <f t="shared" si="27"/>
        <v>111.54</v>
      </c>
      <c r="F175" s="28">
        <v>0.4</v>
      </c>
      <c r="G175" s="28">
        <v>0.4</v>
      </c>
      <c r="H175" s="28">
        <v>3</v>
      </c>
      <c r="I175" s="28">
        <v>4</v>
      </c>
      <c r="J175" s="28">
        <f t="shared" si="28"/>
        <v>1.9200000000000004</v>
      </c>
      <c r="K175" s="28" t="s">
        <v>19</v>
      </c>
    </row>
    <row r="176" spans="1:11" ht="16.5" thickTop="1" thickBot="1" x14ac:dyDescent="0.3">
      <c r="A176" s="44"/>
      <c r="B176" s="11"/>
      <c r="C176" s="11"/>
      <c r="D176" s="11"/>
      <c r="E176" s="11"/>
      <c r="F176" s="11"/>
      <c r="G176" s="11"/>
      <c r="H176" s="11"/>
      <c r="I176" s="11"/>
      <c r="J176" s="11">
        <f>SUM(J172:J175)</f>
        <v>17.640000000000004</v>
      </c>
      <c r="K176" s="11" t="s">
        <v>19</v>
      </c>
    </row>
    <row r="177" spans="1:11" ht="15.75" thickTop="1" x14ac:dyDescent="0.25">
      <c r="A177" s="94" t="s">
        <v>88</v>
      </c>
      <c r="B177" s="19" t="s">
        <v>65</v>
      </c>
      <c r="C177" s="19"/>
      <c r="D177" s="19">
        <v>111.54</v>
      </c>
      <c r="E177" s="19">
        <f>D177+H177</f>
        <v>112.04</v>
      </c>
      <c r="F177" s="19">
        <v>0.8</v>
      </c>
      <c r="G177" s="19">
        <v>0.4</v>
      </c>
      <c r="H177" s="19">
        <v>0.5</v>
      </c>
      <c r="I177" s="19">
        <v>7</v>
      </c>
      <c r="J177" s="19">
        <f>PRODUCT(F177:I177)</f>
        <v>1.1200000000000001</v>
      </c>
      <c r="K177" s="19" t="s">
        <v>19</v>
      </c>
    </row>
    <row r="178" spans="1:11" x14ac:dyDescent="0.25">
      <c r="A178" s="94"/>
      <c r="B178" s="22" t="s">
        <v>66</v>
      </c>
      <c r="C178" s="22"/>
      <c r="D178" s="22">
        <v>111.54</v>
      </c>
      <c r="E178" s="22">
        <f t="shared" ref="E178:E180" si="29">D178+H178</f>
        <v>112.04</v>
      </c>
      <c r="F178" s="22">
        <v>0.8</v>
      </c>
      <c r="G178" s="22">
        <v>0.5</v>
      </c>
      <c r="H178" s="22">
        <v>0.5</v>
      </c>
      <c r="I178" s="22">
        <v>5</v>
      </c>
      <c r="J178" s="22">
        <f t="shared" ref="J178:J180" si="30">PRODUCT(F178:I178)</f>
        <v>1</v>
      </c>
      <c r="K178" s="22" t="s">
        <v>19</v>
      </c>
    </row>
    <row r="179" spans="1:11" x14ac:dyDescent="0.25">
      <c r="A179" s="94"/>
      <c r="B179" s="22" t="s">
        <v>67</v>
      </c>
      <c r="C179" s="22"/>
      <c r="D179" s="22">
        <v>111.54</v>
      </c>
      <c r="E179" s="22">
        <f t="shared" si="29"/>
        <v>112.04</v>
      </c>
      <c r="F179" s="22">
        <v>1</v>
      </c>
      <c r="G179" s="22">
        <v>0.5</v>
      </c>
      <c r="H179" s="22">
        <v>0.5</v>
      </c>
      <c r="I179" s="22">
        <v>2</v>
      </c>
      <c r="J179" s="22">
        <f t="shared" si="30"/>
        <v>0.5</v>
      </c>
      <c r="K179" s="22" t="s">
        <v>19</v>
      </c>
    </row>
    <row r="180" spans="1:11" ht="15.75" thickBot="1" x14ac:dyDescent="0.3">
      <c r="A180" s="94"/>
      <c r="B180" s="28" t="s">
        <v>77</v>
      </c>
      <c r="C180" s="28"/>
      <c r="D180" s="28">
        <v>111.54</v>
      </c>
      <c r="E180" s="28">
        <f t="shared" si="29"/>
        <v>112.04</v>
      </c>
      <c r="F180" s="28">
        <v>0.4</v>
      </c>
      <c r="G180" s="28">
        <v>0.4</v>
      </c>
      <c r="H180" s="28">
        <v>0.5</v>
      </c>
      <c r="I180" s="28">
        <v>4</v>
      </c>
      <c r="J180" s="28">
        <f t="shared" si="30"/>
        <v>0.32000000000000006</v>
      </c>
      <c r="K180" s="28" t="s">
        <v>19</v>
      </c>
    </row>
    <row r="181" spans="1:11" ht="16.5" thickTop="1" thickBot="1" x14ac:dyDescent="0.3">
      <c r="A181" s="44"/>
      <c r="B181" s="11"/>
      <c r="C181" s="11"/>
      <c r="D181" s="11"/>
      <c r="E181" s="11"/>
      <c r="F181" s="11"/>
      <c r="G181" s="11"/>
      <c r="H181" s="11"/>
      <c r="I181" s="11"/>
      <c r="J181" s="11">
        <f>SUM(J177:J180)</f>
        <v>2.9400000000000004</v>
      </c>
      <c r="K181" s="11" t="s">
        <v>19</v>
      </c>
    </row>
    <row r="182" spans="1:11" ht="15.75" thickTop="1" x14ac:dyDescent="0.25">
      <c r="A182" s="46" t="s">
        <v>89</v>
      </c>
      <c r="B182" s="26"/>
      <c r="C182" s="26"/>
      <c r="D182" s="26"/>
      <c r="E182" s="26"/>
      <c r="F182" s="26"/>
      <c r="G182" s="26"/>
      <c r="H182" s="26"/>
      <c r="I182" s="26"/>
      <c r="J182" s="26"/>
      <c r="K182" s="26"/>
    </row>
    <row r="183" spans="1:11" x14ac:dyDescent="0.25">
      <c r="A183" s="95" t="s">
        <v>90</v>
      </c>
      <c r="B183" s="41" t="s">
        <v>65</v>
      </c>
      <c r="C183" s="41"/>
      <c r="D183" s="21">
        <v>93.54</v>
      </c>
      <c r="E183" s="21">
        <v>99.54</v>
      </c>
      <c r="F183" s="21">
        <v>0.8</v>
      </c>
      <c r="G183" s="21"/>
      <c r="H183" s="21">
        <v>6</v>
      </c>
      <c r="I183" s="21">
        <f>7*2</f>
        <v>14</v>
      </c>
      <c r="J183" s="21">
        <f>PRODUCT(F183:I183)</f>
        <v>67.200000000000017</v>
      </c>
      <c r="K183" s="22" t="s">
        <v>25</v>
      </c>
    </row>
    <row r="184" spans="1:11" x14ac:dyDescent="0.25">
      <c r="A184" s="95"/>
      <c r="B184" s="41" t="s">
        <v>66</v>
      </c>
      <c r="C184" s="41"/>
      <c r="D184" s="21">
        <v>93.54</v>
      </c>
      <c r="E184" s="21">
        <v>99.54</v>
      </c>
      <c r="F184" s="21">
        <v>0.8</v>
      </c>
      <c r="G184" s="21"/>
      <c r="H184" s="21">
        <v>6</v>
      </c>
      <c r="I184" s="21">
        <v>10</v>
      </c>
      <c r="J184" s="21">
        <f t="shared" ref="J184:J197" si="31">PRODUCT(F184:I184)</f>
        <v>48.000000000000007</v>
      </c>
      <c r="K184" s="22" t="s">
        <v>25</v>
      </c>
    </row>
    <row r="185" spans="1:11" x14ac:dyDescent="0.25">
      <c r="A185" s="95"/>
      <c r="B185" s="41" t="s">
        <v>74</v>
      </c>
      <c r="C185" s="41"/>
      <c r="D185" s="21">
        <v>93.54</v>
      </c>
      <c r="E185" s="21">
        <v>99.54</v>
      </c>
      <c r="F185" s="21">
        <v>0.8</v>
      </c>
      <c r="G185" s="21"/>
      <c r="H185" s="21">
        <v>6</v>
      </c>
      <c r="I185" s="21">
        <v>10</v>
      </c>
      <c r="J185" s="21">
        <f t="shared" si="31"/>
        <v>48.000000000000007</v>
      </c>
      <c r="K185" s="22" t="s">
        <v>25</v>
      </c>
    </row>
    <row r="186" spans="1:11" x14ac:dyDescent="0.25">
      <c r="A186" s="95"/>
      <c r="B186" s="41" t="s">
        <v>67</v>
      </c>
      <c r="C186" s="41"/>
      <c r="D186" s="21">
        <v>93.54</v>
      </c>
      <c r="E186" s="21">
        <v>99.54</v>
      </c>
      <c r="F186" s="21">
        <v>1</v>
      </c>
      <c r="G186" s="21"/>
      <c r="H186" s="21">
        <v>6</v>
      </c>
      <c r="I186" s="21">
        <v>4</v>
      </c>
      <c r="J186" s="21">
        <f t="shared" si="31"/>
        <v>24</v>
      </c>
      <c r="K186" s="22" t="s">
        <v>25</v>
      </c>
    </row>
    <row r="187" spans="1:11" x14ac:dyDescent="0.25">
      <c r="A187" s="95"/>
      <c r="B187" s="41" t="s">
        <v>75</v>
      </c>
      <c r="C187" s="41"/>
      <c r="D187" s="21">
        <v>93.54</v>
      </c>
      <c r="E187" s="21">
        <v>99.54</v>
      </c>
      <c r="F187" s="21">
        <v>1</v>
      </c>
      <c r="G187" s="21"/>
      <c r="H187" s="21">
        <v>6</v>
      </c>
      <c r="I187" s="21">
        <v>4</v>
      </c>
      <c r="J187" s="21">
        <f t="shared" si="31"/>
        <v>24</v>
      </c>
      <c r="K187" s="22" t="s">
        <v>25</v>
      </c>
    </row>
    <row r="188" spans="1:11" x14ac:dyDescent="0.25">
      <c r="A188" s="95"/>
      <c r="B188" s="41" t="s">
        <v>76</v>
      </c>
      <c r="C188" s="41"/>
      <c r="D188" s="21">
        <v>93.54</v>
      </c>
      <c r="E188" s="21">
        <v>99.54</v>
      </c>
      <c r="F188" s="21">
        <v>0.4</v>
      </c>
      <c r="G188" s="21"/>
      <c r="H188" s="21">
        <v>6</v>
      </c>
      <c r="I188" s="21">
        <v>24</v>
      </c>
      <c r="J188" s="21">
        <f t="shared" si="31"/>
        <v>57.600000000000009</v>
      </c>
      <c r="K188" s="22" t="s">
        <v>25</v>
      </c>
    </row>
    <row r="189" spans="1:11" x14ac:dyDescent="0.25">
      <c r="A189" s="95"/>
      <c r="B189" s="47" t="s">
        <v>77</v>
      </c>
      <c r="C189" s="47"/>
      <c r="D189" s="21">
        <v>93.54</v>
      </c>
      <c r="E189" s="21">
        <v>99.54</v>
      </c>
      <c r="F189" s="21">
        <v>0.4</v>
      </c>
      <c r="G189" s="21"/>
      <c r="H189" s="21">
        <v>6</v>
      </c>
      <c r="I189" s="21">
        <v>8</v>
      </c>
      <c r="J189" s="21">
        <f t="shared" si="31"/>
        <v>19.200000000000003</v>
      </c>
      <c r="K189" s="22" t="s">
        <v>25</v>
      </c>
    </row>
    <row r="190" spans="1:11" x14ac:dyDescent="0.25">
      <c r="A190" s="95"/>
      <c r="B190" s="47"/>
      <c r="C190" s="47"/>
      <c r="D190" s="21"/>
      <c r="E190" s="21"/>
      <c r="F190" s="21"/>
      <c r="G190" s="21"/>
      <c r="H190" s="21"/>
      <c r="I190" s="21"/>
      <c r="J190" s="21"/>
      <c r="K190" s="22"/>
    </row>
    <row r="191" spans="1:11" x14ac:dyDescent="0.25">
      <c r="A191" s="95"/>
      <c r="B191" s="41" t="s">
        <v>65</v>
      </c>
      <c r="C191" s="41"/>
      <c r="D191" s="21">
        <v>93.54</v>
      </c>
      <c r="E191" s="21">
        <v>99.54</v>
      </c>
      <c r="F191" s="21"/>
      <c r="G191" s="21">
        <v>0.4</v>
      </c>
      <c r="H191" s="21">
        <v>6</v>
      </c>
      <c r="I191" s="21">
        <v>14</v>
      </c>
      <c r="J191" s="21">
        <f t="shared" si="31"/>
        <v>33.600000000000009</v>
      </c>
      <c r="K191" s="22" t="s">
        <v>25</v>
      </c>
    </row>
    <row r="192" spans="1:11" x14ac:dyDescent="0.25">
      <c r="A192" s="95"/>
      <c r="B192" s="41" t="s">
        <v>66</v>
      </c>
      <c r="C192" s="41"/>
      <c r="D192" s="21">
        <v>93.54</v>
      </c>
      <c r="E192" s="21">
        <v>99.54</v>
      </c>
      <c r="F192" s="21"/>
      <c r="G192" s="21">
        <v>0.5</v>
      </c>
      <c r="H192" s="21">
        <v>6</v>
      </c>
      <c r="I192" s="21">
        <v>10</v>
      </c>
      <c r="J192" s="21">
        <f t="shared" si="31"/>
        <v>30</v>
      </c>
      <c r="K192" s="22" t="s">
        <v>25</v>
      </c>
    </row>
    <row r="193" spans="1:11" x14ac:dyDescent="0.25">
      <c r="A193" s="95"/>
      <c r="B193" s="41" t="s">
        <v>74</v>
      </c>
      <c r="C193" s="41"/>
      <c r="D193" s="21">
        <v>93.54</v>
      </c>
      <c r="E193" s="21">
        <v>99.54</v>
      </c>
      <c r="F193" s="21"/>
      <c r="G193" s="21">
        <v>0.5</v>
      </c>
      <c r="H193" s="21">
        <v>6</v>
      </c>
      <c r="I193" s="21">
        <v>10</v>
      </c>
      <c r="J193" s="21">
        <f t="shared" si="31"/>
        <v>30</v>
      </c>
      <c r="K193" s="22" t="s">
        <v>25</v>
      </c>
    </row>
    <row r="194" spans="1:11" x14ac:dyDescent="0.25">
      <c r="A194" s="95"/>
      <c r="B194" s="41" t="s">
        <v>67</v>
      </c>
      <c r="C194" s="41"/>
      <c r="D194" s="21">
        <v>93.54</v>
      </c>
      <c r="E194" s="21">
        <v>99.54</v>
      </c>
      <c r="F194" s="21"/>
      <c r="G194" s="21">
        <v>0.5</v>
      </c>
      <c r="H194" s="21">
        <v>6</v>
      </c>
      <c r="I194" s="21">
        <v>4</v>
      </c>
      <c r="J194" s="21">
        <f t="shared" si="31"/>
        <v>12</v>
      </c>
      <c r="K194" s="22" t="s">
        <v>25</v>
      </c>
    </row>
    <row r="195" spans="1:11" x14ac:dyDescent="0.25">
      <c r="A195" s="95"/>
      <c r="B195" s="41" t="s">
        <v>75</v>
      </c>
      <c r="C195" s="41"/>
      <c r="D195" s="21">
        <v>93.54</v>
      </c>
      <c r="E195" s="21">
        <v>99.54</v>
      </c>
      <c r="F195" s="21"/>
      <c r="G195" s="21">
        <v>0.5</v>
      </c>
      <c r="H195" s="21">
        <v>6</v>
      </c>
      <c r="I195" s="21">
        <v>4</v>
      </c>
      <c r="J195" s="21">
        <f t="shared" si="31"/>
        <v>12</v>
      </c>
      <c r="K195" s="22" t="s">
        <v>25</v>
      </c>
    </row>
    <row r="196" spans="1:11" x14ac:dyDescent="0.25">
      <c r="A196" s="95"/>
      <c r="B196" s="41" t="s">
        <v>76</v>
      </c>
      <c r="C196" s="41"/>
      <c r="D196" s="21">
        <v>93.54</v>
      </c>
      <c r="E196" s="21">
        <v>99.54</v>
      </c>
      <c r="F196" s="21"/>
      <c r="G196" s="21">
        <v>0.4</v>
      </c>
      <c r="H196" s="21">
        <v>6</v>
      </c>
      <c r="I196" s="21">
        <v>24</v>
      </c>
      <c r="J196" s="21">
        <f t="shared" si="31"/>
        <v>57.600000000000009</v>
      </c>
      <c r="K196" s="22" t="s">
        <v>25</v>
      </c>
    </row>
    <row r="197" spans="1:11" x14ac:dyDescent="0.25">
      <c r="A197" s="95"/>
      <c r="B197" s="47" t="s">
        <v>77</v>
      </c>
      <c r="C197" s="47"/>
      <c r="D197" s="21">
        <v>93.54</v>
      </c>
      <c r="E197" s="21">
        <v>99.54</v>
      </c>
      <c r="F197" s="21"/>
      <c r="G197" s="21">
        <v>0.4</v>
      </c>
      <c r="H197" s="21">
        <v>6</v>
      </c>
      <c r="I197" s="21">
        <v>8</v>
      </c>
      <c r="J197" s="21">
        <f t="shared" si="31"/>
        <v>19.200000000000003</v>
      </c>
      <c r="K197" s="22" t="s">
        <v>25</v>
      </c>
    </row>
    <row r="198" spans="1:11" x14ac:dyDescent="0.25">
      <c r="A198" s="95"/>
      <c r="B198" s="21"/>
      <c r="C198" s="21"/>
      <c r="D198" s="21"/>
      <c r="E198" s="21"/>
      <c r="F198" s="21"/>
      <c r="G198" s="21"/>
      <c r="H198" s="21"/>
      <c r="I198" s="21"/>
      <c r="J198" s="21"/>
      <c r="K198" s="22"/>
    </row>
    <row r="199" spans="1:11" x14ac:dyDescent="0.25">
      <c r="A199" s="95"/>
      <c r="B199" s="21" t="s">
        <v>84</v>
      </c>
      <c r="C199" s="21"/>
      <c r="D199" s="21">
        <v>93.54</v>
      </c>
      <c r="E199" s="21">
        <v>95.04</v>
      </c>
      <c r="F199" s="21">
        <v>12.5</v>
      </c>
      <c r="G199" s="21"/>
      <c r="H199" s="21">
        <v>1.5</v>
      </c>
      <c r="I199" s="21">
        <v>2</v>
      </c>
      <c r="J199" s="21">
        <f t="shared" ref="J199:J207" si="32">PRODUCT(F199:I199)</f>
        <v>37.5</v>
      </c>
      <c r="K199" s="22" t="s">
        <v>25</v>
      </c>
    </row>
    <row r="200" spans="1:11" x14ac:dyDescent="0.25">
      <c r="A200" s="95"/>
      <c r="B200" s="21" t="s">
        <v>78</v>
      </c>
      <c r="C200" s="21"/>
      <c r="D200" s="21">
        <v>95.04</v>
      </c>
      <c r="E200" s="21">
        <v>99.54</v>
      </c>
      <c r="F200" s="21">
        <v>1</v>
      </c>
      <c r="G200" s="21"/>
      <c r="H200" s="21">
        <v>4.5</v>
      </c>
      <c r="I200" s="21">
        <v>4</v>
      </c>
      <c r="J200" s="21">
        <f t="shared" si="32"/>
        <v>18</v>
      </c>
      <c r="K200" s="22" t="s">
        <v>25</v>
      </c>
    </row>
    <row r="201" spans="1:11" x14ac:dyDescent="0.25">
      <c r="A201" s="95"/>
      <c r="B201" s="21" t="s">
        <v>79</v>
      </c>
      <c r="C201" s="21"/>
      <c r="D201" s="21">
        <v>95.04</v>
      </c>
      <c r="E201" s="21">
        <v>99.54</v>
      </c>
      <c r="F201" s="21">
        <v>1.2</v>
      </c>
      <c r="G201" s="21"/>
      <c r="H201" s="21">
        <v>4.5</v>
      </c>
      <c r="I201" s="21">
        <v>4</v>
      </c>
      <c r="J201" s="21">
        <f t="shared" si="32"/>
        <v>21.599999999999998</v>
      </c>
      <c r="K201" s="22" t="s">
        <v>25</v>
      </c>
    </row>
    <row r="202" spans="1:11" x14ac:dyDescent="0.25">
      <c r="A202" s="95"/>
      <c r="B202" s="21" t="s">
        <v>80</v>
      </c>
      <c r="C202" s="21"/>
      <c r="D202" s="21">
        <v>95.04</v>
      </c>
      <c r="E202" s="21">
        <v>99.54</v>
      </c>
      <c r="F202" s="21">
        <v>1.4</v>
      </c>
      <c r="G202" s="21"/>
      <c r="H202" s="21">
        <v>4.5</v>
      </c>
      <c r="I202" s="21">
        <v>4</v>
      </c>
      <c r="J202" s="21">
        <f t="shared" si="32"/>
        <v>25.2</v>
      </c>
      <c r="K202" s="22" t="s">
        <v>25</v>
      </c>
    </row>
    <row r="203" spans="1:11" x14ac:dyDescent="0.25">
      <c r="A203" s="95"/>
      <c r="B203" s="21"/>
      <c r="C203" s="21"/>
      <c r="D203" s="21"/>
      <c r="E203" s="21"/>
      <c r="F203" s="21"/>
      <c r="G203" s="21"/>
      <c r="H203" s="21"/>
      <c r="I203" s="21"/>
      <c r="J203" s="21"/>
      <c r="K203" s="22"/>
    </row>
    <row r="204" spans="1:11" x14ac:dyDescent="0.25">
      <c r="A204" s="95"/>
      <c r="B204" s="21" t="s">
        <v>84</v>
      </c>
      <c r="C204" s="21"/>
      <c r="D204" s="21">
        <v>93.54</v>
      </c>
      <c r="E204" s="21">
        <v>95.04</v>
      </c>
      <c r="F204" s="21"/>
      <c r="G204" s="21">
        <v>7</v>
      </c>
      <c r="H204" s="21">
        <v>1.5</v>
      </c>
      <c r="I204" s="21">
        <v>2</v>
      </c>
      <c r="J204" s="21">
        <f t="shared" si="32"/>
        <v>21</v>
      </c>
      <c r="K204" s="22" t="s">
        <v>25</v>
      </c>
    </row>
    <row r="205" spans="1:11" x14ac:dyDescent="0.25">
      <c r="A205" s="95"/>
      <c r="B205" s="21" t="s">
        <v>78</v>
      </c>
      <c r="C205" s="21"/>
      <c r="D205" s="21">
        <v>95.04</v>
      </c>
      <c r="E205" s="21">
        <v>99.54</v>
      </c>
      <c r="F205" s="21"/>
      <c r="G205" s="21">
        <v>1</v>
      </c>
      <c r="H205" s="21">
        <v>4.5</v>
      </c>
      <c r="I205" s="21">
        <v>4</v>
      </c>
      <c r="J205" s="21">
        <f t="shared" si="32"/>
        <v>18</v>
      </c>
      <c r="K205" s="22" t="s">
        <v>25</v>
      </c>
    </row>
    <row r="206" spans="1:11" x14ac:dyDescent="0.25">
      <c r="A206" s="95"/>
      <c r="B206" s="21" t="s">
        <v>79</v>
      </c>
      <c r="C206" s="21"/>
      <c r="D206" s="21">
        <v>95.04</v>
      </c>
      <c r="E206" s="21">
        <v>99.54</v>
      </c>
      <c r="F206" s="21"/>
      <c r="G206" s="21">
        <v>1.2</v>
      </c>
      <c r="H206" s="21">
        <v>4.5</v>
      </c>
      <c r="I206" s="21">
        <v>4</v>
      </c>
      <c r="J206" s="21">
        <f t="shared" si="32"/>
        <v>21.599999999999998</v>
      </c>
      <c r="K206" s="22" t="s">
        <v>25</v>
      </c>
    </row>
    <row r="207" spans="1:11" x14ac:dyDescent="0.25">
      <c r="A207" s="95"/>
      <c r="B207" s="21" t="s">
        <v>80</v>
      </c>
      <c r="C207" s="21"/>
      <c r="D207" s="21">
        <v>95.04</v>
      </c>
      <c r="E207" s="21">
        <v>99.54</v>
      </c>
      <c r="F207" s="21"/>
      <c r="G207" s="21">
        <v>1.4</v>
      </c>
      <c r="H207" s="21">
        <v>4.5</v>
      </c>
      <c r="I207" s="21">
        <v>4</v>
      </c>
      <c r="J207" s="21">
        <f t="shared" si="32"/>
        <v>25.2</v>
      </c>
      <c r="K207" s="22" t="s">
        <v>25</v>
      </c>
    </row>
    <row r="208" spans="1:11" x14ac:dyDescent="0.25">
      <c r="A208" s="95"/>
      <c r="B208" s="21"/>
      <c r="C208" s="21"/>
      <c r="D208" s="21"/>
      <c r="E208" s="21"/>
      <c r="F208" s="21"/>
      <c r="G208" s="21"/>
      <c r="H208" s="21"/>
      <c r="I208" s="21"/>
      <c r="J208" s="21"/>
      <c r="K208" s="22"/>
    </row>
    <row r="209" spans="1:11" x14ac:dyDescent="0.25">
      <c r="A209" s="95"/>
      <c r="B209" s="21" t="s">
        <v>36</v>
      </c>
      <c r="C209" s="21" t="s">
        <v>37</v>
      </c>
      <c r="D209" s="21">
        <v>96.440000000000012</v>
      </c>
      <c r="E209" s="21">
        <v>97.04</v>
      </c>
      <c r="F209" s="21">
        <v>13.5</v>
      </c>
      <c r="G209" s="21"/>
      <c r="H209" s="21">
        <v>0.6</v>
      </c>
      <c r="I209" s="21">
        <v>2</v>
      </c>
      <c r="J209" s="21">
        <f t="shared" ref="J209:J220" si="33">PRODUCT(F209:I209)</f>
        <v>16.2</v>
      </c>
      <c r="K209" s="22" t="s">
        <v>25</v>
      </c>
    </row>
    <row r="210" spans="1:11" x14ac:dyDescent="0.25">
      <c r="A210" s="95"/>
      <c r="B210" s="21" t="s">
        <v>36</v>
      </c>
      <c r="C210" s="21" t="s">
        <v>38</v>
      </c>
      <c r="D210" s="21">
        <v>96.440000000000012</v>
      </c>
      <c r="E210" s="21">
        <v>97.04</v>
      </c>
      <c r="F210" s="21">
        <v>8.4</v>
      </c>
      <c r="G210" s="21"/>
      <c r="H210" s="21">
        <v>0.6</v>
      </c>
      <c r="I210" s="21">
        <v>4</v>
      </c>
      <c r="J210" s="21">
        <f t="shared" si="33"/>
        <v>20.16</v>
      </c>
      <c r="K210" s="22" t="s">
        <v>25</v>
      </c>
    </row>
    <row r="211" spans="1:11" x14ac:dyDescent="0.25">
      <c r="A211" s="95"/>
      <c r="B211" s="21" t="s">
        <v>39</v>
      </c>
      <c r="C211" s="21" t="s">
        <v>40</v>
      </c>
      <c r="D211" s="21">
        <v>96.440000000000012</v>
      </c>
      <c r="E211" s="21">
        <v>97.04</v>
      </c>
      <c r="F211" s="21">
        <v>35.599999999999994</v>
      </c>
      <c r="G211" s="21"/>
      <c r="H211" s="21">
        <v>0.6</v>
      </c>
      <c r="I211" s="21">
        <v>4</v>
      </c>
      <c r="J211" s="21">
        <f t="shared" si="33"/>
        <v>85.439999999999984</v>
      </c>
      <c r="K211" s="22" t="s">
        <v>25</v>
      </c>
    </row>
    <row r="212" spans="1:11" x14ac:dyDescent="0.25">
      <c r="A212" s="95"/>
      <c r="B212" s="21" t="s">
        <v>41</v>
      </c>
      <c r="C212" s="21" t="s">
        <v>42</v>
      </c>
      <c r="D212" s="21">
        <v>96.440000000000012</v>
      </c>
      <c r="E212" s="21">
        <v>97.04</v>
      </c>
      <c r="F212" s="21">
        <v>11.4</v>
      </c>
      <c r="G212" s="21"/>
      <c r="H212" s="21">
        <v>0.6</v>
      </c>
      <c r="I212" s="21">
        <v>2</v>
      </c>
      <c r="J212" s="21">
        <f t="shared" si="33"/>
        <v>13.68</v>
      </c>
      <c r="K212" s="22" t="s">
        <v>25</v>
      </c>
    </row>
    <row r="213" spans="1:11" x14ac:dyDescent="0.25">
      <c r="A213" s="95"/>
      <c r="B213" s="21" t="s">
        <v>43</v>
      </c>
      <c r="C213" s="21" t="s">
        <v>44</v>
      </c>
      <c r="D213" s="21">
        <v>96.54</v>
      </c>
      <c r="E213" s="21">
        <v>97.04</v>
      </c>
      <c r="F213" s="21">
        <v>15.7</v>
      </c>
      <c r="G213" s="21"/>
      <c r="H213" s="21">
        <v>0.5</v>
      </c>
      <c r="I213" s="21">
        <v>2</v>
      </c>
      <c r="J213" s="21">
        <f t="shared" si="33"/>
        <v>15.7</v>
      </c>
      <c r="K213" s="22" t="s">
        <v>25</v>
      </c>
    </row>
    <row r="214" spans="1:11" x14ac:dyDescent="0.25">
      <c r="A214" s="95"/>
      <c r="B214" s="48" t="s">
        <v>43</v>
      </c>
      <c r="C214" s="47" t="s">
        <v>45</v>
      </c>
      <c r="D214" s="49">
        <v>96.54</v>
      </c>
      <c r="E214" s="49">
        <v>97.04</v>
      </c>
      <c r="F214" s="49">
        <v>11.55</v>
      </c>
      <c r="G214" s="49"/>
      <c r="H214" s="49">
        <v>0.5</v>
      </c>
      <c r="I214" s="49">
        <v>2</v>
      </c>
      <c r="J214" s="21">
        <f t="shared" si="33"/>
        <v>11.55</v>
      </c>
      <c r="K214" s="22" t="s">
        <v>25</v>
      </c>
    </row>
    <row r="215" spans="1:11" x14ac:dyDescent="0.25">
      <c r="A215" s="95"/>
      <c r="B215" s="41" t="s">
        <v>43</v>
      </c>
      <c r="C215" s="41" t="s">
        <v>46</v>
      </c>
      <c r="D215" s="21">
        <v>96.54</v>
      </c>
      <c r="E215" s="21">
        <v>97.04</v>
      </c>
      <c r="F215" s="21">
        <v>11.55</v>
      </c>
      <c r="G215" s="21"/>
      <c r="H215" s="21">
        <v>0.5</v>
      </c>
      <c r="I215" s="21">
        <v>2</v>
      </c>
      <c r="J215" s="21">
        <f t="shared" si="33"/>
        <v>11.55</v>
      </c>
      <c r="K215" s="22" t="s">
        <v>25</v>
      </c>
    </row>
    <row r="216" spans="1:11" x14ac:dyDescent="0.25">
      <c r="A216" s="95"/>
      <c r="B216" s="41" t="s">
        <v>43</v>
      </c>
      <c r="C216" s="41" t="s">
        <v>47</v>
      </c>
      <c r="D216" s="21">
        <v>96.54</v>
      </c>
      <c r="E216" s="21">
        <v>97.04</v>
      </c>
      <c r="F216" s="21">
        <v>15.7</v>
      </c>
      <c r="G216" s="21"/>
      <c r="H216" s="21">
        <v>0.5</v>
      </c>
      <c r="I216" s="21">
        <v>2</v>
      </c>
      <c r="J216" s="21">
        <f t="shared" si="33"/>
        <v>15.7</v>
      </c>
      <c r="K216" s="22" t="s">
        <v>25</v>
      </c>
    </row>
    <row r="217" spans="1:11" x14ac:dyDescent="0.25">
      <c r="A217" s="95"/>
      <c r="B217" s="41" t="s">
        <v>48</v>
      </c>
      <c r="C217" s="41" t="s">
        <v>49</v>
      </c>
      <c r="D217" s="21">
        <v>96.54</v>
      </c>
      <c r="E217" s="21">
        <v>97.04</v>
      </c>
      <c r="F217" s="21">
        <v>15.299999999999999</v>
      </c>
      <c r="G217" s="21"/>
      <c r="H217" s="21">
        <v>0.5</v>
      </c>
      <c r="I217" s="21">
        <v>4</v>
      </c>
      <c r="J217" s="21">
        <f t="shared" si="33"/>
        <v>30.599999999999998</v>
      </c>
      <c r="K217" s="22" t="s">
        <v>25</v>
      </c>
    </row>
    <row r="218" spans="1:11" x14ac:dyDescent="0.25">
      <c r="A218" s="95"/>
      <c r="B218" s="41" t="s">
        <v>50</v>
      </c>
      <c r="C218" s="41" t="s">
        <v>51</v>
      </c>
      <c r="D218" s="21">
        <v>96.54</v>
      </c>
      <c r="E218" s="21">
        <v>97.04</v>
      </c>
      <c r="F218" s="21">
        <v>9.6999999999999993</v>
      </c>
      <c r="G218" s="21"/>
      <c r="H218" s="21">
        <v>0.5</v>
      </c>
      <c r="I218" s="21">
        <v>8</v>
      </c>
      <c r="J218" s="21">
        <f t="shared" si="33"/>
        <v>38.799999999999997</v>
      </c>
      <c r="K218" s="22" t="s">
        <v>25</v>
      </c>
    </row>
    <row r="219" spans="1:11" x14ac:dyDescent="0.25">
      <c r="A219" s="95"/>
      <c r="B219" s="41" t="s">
        <v>52</v>
      </c>
      <c r="C219" s="41" t="s">
        <v>53</v>
      </c>
      <c r="D219" s="21">
        <v>96.54</v>
      </c>
      <c r="E219" s="21">
        <v>97.04</v>
      </c>
      <c r="F219" s="21">
        <v>7</v>
      </c>
      <c r="G219" s="21"/>
      <c r="H219" s="21">
        <v>0.5</v>
      </c>
      <c r="I219" s="21">
        <v>6</v>
      </c>
      <c r="J219" s="21">
        <f t="shared" si="33"/>
        <v>21</v>
      </c>
      <c r="K219" s="22" t="s">
        <v>25</v>
      </c>
    </row>
    <row r="220" spans="1:11" ht="15.75" thickBot="1" x14ac:dyDescent="0.3">
      <c r="A220" s="95"/>
      <c r="B220" s="50" t="s">
        <v>54</v>
      </c>
      <c r="C220" s="50" t="s">
        <v>55</v>
      </c>
      <c r="D220" s="24">
        <v>96.440000000000012</v>
      </c>
      <c r="E220" s="24">
        <v>97.04</v>
      </c>
      <c r="F220" s="24">
        <v>35.599999999999994</v>
      </c>
      <c r="G220" s="24"/>
      <c r="H220" s="24">
        <v>0.6</v>
      </c>
      <c r="I220" s="24">
        <v>2</v>
      </c>
      <c r="J220" s="24">
        <f t="shared" si="33"/>
        <v>42.719999999999992</v>
      </c>
      <c r="K220" s="28" t="s">
        <v>25</v>
      </c>
    </row>
    <row r="221" spans="1:11" ht="16.5" thickTop="1" thickBot="1" x14ac:dyDescent="0.3">
      <c r="A221" s="51"/>
      <c r="B221" s="52"/>
      <c r="C221" s="52"/>
      <c r="D221" s="11"/>
      <c r="E221" s="11"/>
      <c r="F221" s="11"/>
      <c r="G221" s="11"/>
      <c r="H221" s="11"/>
      <c r="I221" s="11"/>
      <c r="J221" s="11">
        <f>SUM(J183:J220)</f>
        <v>993.60000000000014</v>
      </c>
      <c r="K221" s="11" t="s">
        <v>25</v>
      </c>
    </row>
    <row r="222" spans="1:11" ht="15.75" thickTop="1" x14ac:dyDescent="0.25">
      <c r="A222" s="95" t="s">
        <v>91</v>
      </c>
      <c r="B222" s="39" t="s">
        <v>24</v>
      </c>
      <c r="C222" s="39"/>
      <c r="D222" s="18">
        <v>91</v>
      </c>
      <c r="E222" s="18">
        <v>91.5</v>
      </c>
      <c r="F222" s="18">
        <v>3</v>
      </c>
      <c r="G222" s="18"/>
      <c r="H222" s="18">
        <v>0.5</v>
      </c>
      <c r="I222" s="18">
        <v>4</v>
      </c>
      <c r="J222" s="18">
        <f>PRODUCT(F222:I222)</f>
        <v>6</v>
      </c>
      <c r="K222" s="19" t="s">
        <v>25</v>
      </c>
    </row>
    <row r="223" spans="1:11" x14ac:dyDescent="0.25">
      <c r="A223" s="95"/>
      <c r="B223" s="21" t="s">
        <v>26</v>
      </c>
      <c r="C223" s="21"/>
      <c r="D223" s="21">
        <v>91</v>
      </c>
      <c r="E223" s="21">
        <v>91.6</v>
      </c>
      <c r="F223" s="21">
        <v>3.4</v>
      </c>
      <c r="G223" s="21"/>
      <c r="H223" s="21">
        <v>0.6</v>
      </c>
      <c r="I223" s="21">
        <v>10</v>
      </c>
      <c r="J223" s="21">
        <f t="shared" ref="J223:J245" si="34">PRODUCT(F223:I223)</f>
        <v>20.399999999999999</v>
      </c>
      <c r="K223" s="22" t="s">
        <v>25</v>
      </c>
    </row>
    <row r="224" spans="1:11" x14ac:dyDescent="0.25">
      <c r="A224" s="95"/>
      <c r="B224" s="21" t="s">
        <v>27</v>
      </c>
      <c r="C224" s="21"/>
      <c r="D224" s="21">
        <v>91</v>
      </c>
      <c r="E224" s="21">
        <v>91.4</v>
      </c>
      <c r="F224" s="21">
        <v>1.8</v>
      </c>
      <c r="G224" s="21"/>
      <c r="H224" s="21">
        <v>0.4</v>
      </c>
      <c r="I224" s="21">
        <v>14</v>
      </c>
      <c r="J224" s="21">
        <f t="shared" si="34"/>
        <v>10.080000000000002</v>
      </c>
      <c r="K224" s="22" t="s">
        <v>25</v>
      </c>
    </row>
    <row r="225" spans="1:11" x14ac:dyDescent="0.25">
      <c r="A225" s="95"/>
      <c r="B225" s="21" t="s">
        <v>28</v>
      </c>
      <c r="C225" s="21"/>
      <c r="D225" s="21">
        <v>91</v>
      </c>
      <c r="E225" s="21">
        <v>91.5</v>
      </c>
      <c r="F225" s="21">
        <v>2.5</v>
      </c>
      <c r="G225" s="21"/>
      <c r="H225" s="21">
        <v>0.5</v>
      </c>
      <c r="I225" s="21">
        <v>4</v>
      </c>
      <c r="J225" s="21">
        <f t="shared" si="34"/>
        <v>5</v>
      </c>
      <c r="K225" s="22" t="s">
        <v>25</v>
      </c>
    </row>
    <row r="226" spans="1:11" x14ac:dyDescent="0.25">
      <c r="A226" s="95"/>
      <c r="B226" s="21" t="s">
        <v>29</v>
      </c>
      <c r="C226" s="21"/>
      <c r="D226" s="21">
        <v>91</v>
      </c>
      <c r="E226" s="21">
        <v>91.6</v>
      </c>
      <c r="F226" s="21">
        <v>3.3</v>
      </c>
      <c r="G226" s="21"/>
      <c r="H226" s="21">
        <v>0.6</v>
      </c>
      <c r="I226" s="21">
        <v>2</v>
      </c>
      <c r="J226" s="21">
        <f t="shared" si="34"/>
        <v>3.9599999999999995</v>
      </c>
      <c r="K226" s="22" t="s">
        <v>25</v>
      </c>
    </row>
    <row r="227" spans="1:11" x14ac:dyDescent="0.25">
      <c r="A227" s="95"/>
      <c r="B227" s="21" t="s">
        <v>30</v>
      </c>
      <c r="C227" s="21"/>
      <c r="D227" s="21">
        <v>91</v>
      </c>
      <c r="E227" s="21">
        <v>91.7</v>
      </c>
      <c r="F227" s="21">
        <v>3.7</v>
      </c>
      <c r="G227" s="21"/>
      <c r="H227" s="21">
        <v>0.7</v>
      </c>
      <c r="I227" s="21">
        <v>8</v>
      </c>
      <c r="J227" s="21">
        <f t="shared" si="34"/>
        <v>20.72</v>
      </c>
      <c r="K227" s="22" t="s">
        <v>25</v>
      </c>
    </row>
    <row r="228" spans="1:11" x14ac:dyDescent="0.25">
      <c r="A228" s="95"/>
      <c r="B228" s="21" t="s">
        <v>31</v>
      </c>
      <c r="C228" s="21"/>
      <c r="D228" s="21">
        <v>91</v>
      </c>
      <c r="E228" s="21">
        <v>91.75</v>
      </c>
      <c r="F228" s="21">
        <v>4.0999999999999996</v>
      </c>
      <c r="G228" s="21"/>
      <c r="H228" s="21">
        <v>0.75</v>
      </c>
      <c r="I228" s="21">
        <v>4</v>
      </c>
      <c r="J228" s="21">
        <f t="shared" si="34"/>
        <v>12.299999999999999</v>
      </c>
      <c r="K228" s="22" t="s">
        <v>25</v>
      </c>
    </row>
    <row r="229" spans="1:11" x14ac:dyDescent="0.25">
      <c r="A229" s="95"/>
      <c r="B229" s="21" t="s">
        <v>32</v>
      </c>
      <c r="C229" s="21"/>
      <c r="D229" s="21">
        <v>91</v>
      </c>
      <c r="E229" s="21">
        <v>91.7</v>
      </c>
      <c r="F229" s="21">
        <v>5.35</v>
      </c>
      <c r="G229" s="21"/>
      <c r="H229" s="21">
        <v>0.7</v>
      </c>
      <c r="I229" s="21">
        <v>4</v>
      </c>
      <c r="J229" s="21">
        <f t="shared" si="34"/>
        <v>14.979999999999999</v>
      </c>
      <c r="K229" s="22" t="s">
        <v>25</v>
      </c>
    </row>
    <row r="230" spans="1:11" x14ac:dyDescent="0.25">
      <c r="A230" s="95"/>
      <c r="B230" s="21" t="s">
        <v>33</v>
      </c>
      <c r="C230" s="21"/>
      <c r="D230" s="21">
        <v>91</v>
      </c>
      <c r="E230" s="21">
        <v>91.75</v>
      </c>
      <c r="F230" s="21">
        <v>5.15</v>
      </c>
      <c r="G230" s="21"/>
      <c r="H230" s="21">
        <v>0.75</v>
      </c>
      <c r="I230" s="21">
        <v>4</v>
      </c>
      <c r="J230" s="21">
        <f t="shared" si="34"/>
        <v>15.450000000000001</v>
      </c>
      <c r="K230" s="22" t="s">
        <v>25</v>
      </c>
    </row>
    <row r="231" spans="1:11" x14ac:dyDescent="0.25">
      <c r="A231" s="95"/>
      <c r="B231" s="21" t="s">
        <v>34</v>
      </c>
      <c r="C231" s="21"/>
      <c r="D231" s="21">
        <v>91</v>
      </c>
      <c r="E231" s="21">
        <v>91.95</v>
      </c>
      <c r="F231" s="21">
        <v>5.45</v>
      </c>
      <c r="G231" s="21"/>
      <c r="H231" s="21">
        <v>0.95</v>
      </c>
      <c r="I231" s="21">
        <v>2</v>
      </c>
      <c r="J231" s="21">
        <f t="shared" si="34"/>
        <v>10.355</v>
      </c>
      <c r="K231" s="22" t="s">
        <v>25</v>
      </c>
    </row>
    <row r="232" spans="1:11" x14ac:dyDescent="0.25">
      <c r="A232" s="95"/>
      <c r="B232" s="21" t="s">
        <v>35</v>
      </c>
      <c r="C232" s="21"/>
      <c r="D232" s="21">
        <v>91</v>
      </c>
      <c r="E232" s="21">
        <v>91.9</v>
      </c>
      <c r="F232" s="21">
        <v>5.25</v>
      </c>
      <c r="G232" s="21"/>
      <c r="H232" s="21">
        <v>0.9</v>
      </c>
      <c r="I232" s="21">
        <v>4</v>
      </c>
      <c r="J232" s="21">
        <f t="shared" si="34"/>
        <v>18.900000000000002</v>
      </c>
      <c r="K232" s="22" t="s">
        <v>25</v>
      </c>
    </row>
    <row r="233" spans="1:11" x14ac:dyDescent="0.25">
      <c r="A233" s="95"/>
      <c r="B233" s="21" t="s">
        <v>70</v>
      </c>
      <c r="C233" s="21" t="s">
        <v>71</v>
      </c>
      <c r="D233" s="21"/>
      <c r="E233" s="21"/>
      <c r="F233" s="21"/>
      <c r="G233" s="21"/>
      <c r="H233" s="21"/>
      <c r="I233" s="21"/>
      <c r="J233" s="21"/>
      <c r="K233" s="22"/>
    </row>
    <row r="234" spans="1:11" x14ac:dyDescent="0.25">
      <c r="A234" s="95"/>
      <c r="B234" s="21"/>
      <c r="C234" s="21"/>
      <c r="D234" s="21"/>
      <c r="E234" s="21"/>
      <c r="F234" s="21"/>
      <c r="G234" s="21"/>
      <c r="H234" s="21"/>
      <c r="I234" s="21"/>
      <c r="J234" s="21"/>
      <c r="K234" s="22"/>
    </row>
    <row r="235" spans="1:11" x14ac:dyDescent="0.25">
      <c r="A235" s="95"/>
      <c r="B235" s="21" t="s">
        <v>24</v>
      </c>
      <c r="C235" s="21"/>
      <c r="D235" s="21">
        <v>91</v>
      </c>
      <c r="E235" s="21">
        <v>91.5</v>
      </c>
      <c r="F235" s="21"/>
      <c r="G235" s="21">
        <v>2.6</v>
      </c>
      <c r="H235" s="21">
        <v>0.5</v>
      </c>
      <c r="I235" s="21">
        <v>4</v>
      </c>
      <c r="J235" s="21">
        <f t="shared" si="34"/>
        <v>5.2</v>
      </c>
      <c r="K235" s="22" t="s">
        <v>25</v>
      </c>
    </row>
    <row r="236" spans="1:11" x14ac:dyDescent="0.25">
      <c r="A236" s="95"/>
      <c r="B236" s="21" t="s">
        <v>26</v>
      </c>
      <c r="C236" s="21"/>
      <c r="D236" s="21">
        <v>91</v>
      </c>
      <c r="E236" s="21">
        <v>91.6</v>
      </c>
      <c r="F236" s="21"/>
      <c r="G236" s="21">
        <v>3</v>
      </c>
      <c r="H236" s="21">
        <v>0.6</v>
      </c>
      <c r="I236" s="21">
        <v>10</v>
      </c>
      <c r="J236" s="21">
        <f t="shared" si="34"/>
        <v>18</v>
      </c>
      <c r="K236" s="22" t="s">
        <v>25</v>
      </c>
    </row>
    <row r="237" spans="1:11" x14ac:dyDescent="0.25">
      <c r="A237" s="95"/>
      <c r="B237" s="21" t="s">
        <v>27</v>
      </c>
      <c r="C237" s="21"/>
      <c r="D237" s="21">
        <v>91</v>
      </c>
      <c r="E237" s="21">
        <v>91.4</v>
      </c>
      <c r="F237" s="21"/>
      <c r="G237" s="21">
        <v>1.8</v>
      </c>
      <c r="H237" s="21">
        <v>0.4</v>
      </c>
      <c r="I237" s="21">
        <v>14</v>
      </c>
      <c r="J237" s="21">
        <f t="shared" si="34"/>
        <v>10.080000000000002</v>
      </c>
      <c r="K237" s="22" t="s">
        <v>25</v>
      </c>
    </row>
    <row r="238" spans="1:11" x14ac:dyDescent="0.25">
      <c r="A238" s="95"/>
      <c r="B238" s="21" t="s">
        <v>28</v>
      </c>
      <c r="C238" s="21"/>
      <c r="D238" s="21">
        <v>91</v>
      </c>
      <c r="E238" s="21">
        <v>91.5</v>
      </c>
      <c r="F238" s="21"/>
      <c r="G238" s="21">
        <v>2.5</v>
      </c>
      <c r="H238" s="21">
        <v>0.5</v>
      </c>
      <c r="I238" s="21">
        <v>4</v>
      </c>
      <c r="J238" s="21">
        <f t="shared" si="34"/>
        <v>5</v>
      </c>
      <c r="K238" s="22" t="s">
        <v>25</v>
      </c>
    </row>
    <row r="239" spans="1:11" x14ac:dyDescent="0.25">
      <c r="A239" s="95"/>
      <c r="B239" s="21" t="s">
        <v>29</v>
      </c>
      <c r="C239" s="21"/>
      <c r="D239" s="21">
        <v>91</v>
      </c>
      <c r="E239" s="21">
        <v>91.6</v>
      </c>
      <c r="F239" s="21"/>
      <c r="G239" s="21">
        <v>3.5</v>
      </c>
      <c r="H239" s="21">
        <v>0.6</v>
      </c>
      <c r="I239" s="21">
        <v>2</v>
      </c>
      <c r="J239" s="21">
        <f t="shared" si="34"/>
        <v>4.2</v>
      </c>
      <c r="K239" s="22" t="s">
        <v>25</v>
      </c>
    </row>
    <row r="240" spans="1:11" x14ac:dyDescent="0.25">
      <c r="A240" s="95"/>
      <c r="B240" s="21" t="s">
        <v>30</v>
      </c>
      <c r="C240" s="21"/>
      <c r="D240" s="21">
        <v>91</v>
      </c>
      <c r="E240" s="21">
        <v>91.7</v>
      </c>
      <c r="F240" s="21"/>
      <c r="G240" s="21">
        <v>3.4</v>
      </c>
      <c r="H240" s="21">
        <v>0.7</v>
      </c>
      <c r="I240" s="21">
        <v>8</v>
      </c>
      <c r="J240" s="21">
        <f t="shared" si="34"/>
        <v>19.04</v>
      </c>
      <c r="K240" s="22" t="s">
        <v>25</v>
      </c>
    </row>
    <row r="241" spans="1:11" x14ac:dyDescent="0.25">
      <c r="A241" s="95"/>
      <c r="B241" s="21" t="s">
        <v>31</v>
      </c>
      <c r="C241" s="21"/>
      <c r="D241" s="21">
        <v>91</v>
      </c>
      <c r="E241" s="21">
        <v>91.75</v>
      </c>
      <c r="F241" s="21"/>
      <c r="G241" s="21">
        <v>3.6</v>
      </c>
      <c r="H241" s="21">
        <v>0.75</v>
      </c>
      <c r="I241" s="21">
        <v>4</v>
      </c>
      <c r="J241" s="21">
        <f t="shared" si="34"/>
        <v>10.8</v>
      </c>
      <c r="K241" s="22" t="s">
        <v>25</v>
      </c>
    </row>
    <row r="242" spans="1:11" x14ac:dyDescent="0.25">
      <c r="A242" s="95"/>
      <c r="B242" s="21" t="s">
        <v>32</v>
      </c>
      <c r="C242" s="21"/>
      <c r="D242" s="21">
        <v>91</v>
      </c>
      <c r="E242" s="21">
        <v>91.7</v>
      </c>
      <c r="F242" s="21"/>
      <c r="G242" s="21">
        <v>3.4</v>
      </c>
      <c r="H242" s="21">
        <v>0.7</v>
      </c>
      <c r="I242" s="21">
        <v>4</v>
      </c>
      <c r="J242" s="21">
        <f t="shared" si="34"/>
        <v>9.52</v>
      </c>
      <c r="K242" s="22" t="s">
        <v>25</v>
      </c>
    </row>
    <row r="243" spans="1:11" x14ac:dyDescent="0.25">
      <c r="A243" s="95"/>
      <c r="B243" s="21" t="s">
        <v>33</v>
      </c>
      <c r="C243" s="21"/>
      <c r="D243" s="21">
        <v>91</v>
      </c>
      <c r="E243" s="21">
        <v>91.75</v>
      </c>
      <c r="F243" s="21"/>
      <c r="G243" s="21">
        <v>3.8</v>
      </c>
      <c r="H243" s="21">
        <v>0.75</v>
      </c>
      <c r="I243" s="21">
        <v>4</v>
      </c>
      <c r="J243" s="21">
        <f t="shared" si="34"/>
        <v>11.399999999999999</v>
      </c>
      <c r="K243" s="22" t="s">
        <v>25</v>
      </c>
    </row>
    <row r="244" spans="1:11" x14ac:dyDescent="0.25">
      <c r="A244" s="95"/>
      <c r="B244" s="21" t="s">
        <v>34</v>
      </c>
      <c r="C244" s="21"/>
      <c r="D244" s="21">
        <v>91</v>
      </c>
      <c r="E244" s="21">
        <v>91.95</v>
      </c>
      <c r="F244" s="21"/>
      <c r="G244" s="21">
        <v>2.6</v>
      </c>
      <c r="H244" s="21">
        <v>0.95</v>
      </c>
      <c r="I244" s="21">
        <v>2</v>
      </c>
      <c r="J244" s="21">
        <f t="shared" si="34"/>
        <v>4.9399999999999995</v>
      </c>
      <c r="K244" s="22" t="s">
        <v>25</v>
      </c>
    </row>
    <row r="245" spans="1:11" x14ac:dyDescent="0.25">
      <c r="A245" s="95"/>
      <c r="B245" s="21" t="s">
        <v>35</v>
      </c>
      <c r="C245" s="21"/>
      <c r="D245" s="21">
        <v>91</v>
      </c>
      <c r="E245" s="21">
        <v>91.9</v>
      </c>
      <c r="F245" s="21"/>
      <c r="G245" s="21">
        <v>3.4</v>
      </c>
      <c r="H245" s="21">
        <v>0.9</v>
      </c>
      <c r="I245" s="21">
        <v>4</v>
      </c>
      <c r="J245" s="21">
        <f t="shared" si="34"/>
        <v>12.24</v>
      </c>
      <c r="K245" s="22" t="s">
        <v>25</v>
      </c>
    </row>
    <row r="246" spans="1:11" x14ac:dyDescent="0.25">
      <c r="A246" s="95"/>
      <c r="B246" s="21" t="s">
        <v>70</v>
      </c>
      <c r="C246" s="48" t="s">
        <v>71</v>
      </c>
      <c r="D246" s="48"/>
      <c r="E246" s="48"/>
      <c r="F246" s="48"/>
      <c r="G246" s="48"/>
      <c r="H246" s="48"/>
      <c r="I246" s="48"/>
      <c r="J246" s="21"/>
      <c r="K246" s="22"/>
    </row>
    <row r="247" spans="1:11" x14ac:dyDescent="0.25">
      <c r="A247" s="95"/>
      <c r="B247" s="48"/>
      <c r="C247" s="48"/>
      <c r="D247" s="48"/>
      <c r="E247" s="48"/>
      <c r="F247" s="48"/>
      <c r="G247" s="48"/>
      <c r="H247" s="48"/>
      <c r="I247" s="48"/>
      <c r="J247" s="21"/>
      <c r="K247" s="22"/>
    </row>
    <row r="248" spans="1:11" x14ac:dyDescent="0.25">
      <c r="A248" s="95"/>
      <c r="B248" s="49" t="s">
        <v>65</v>
      </c>
      <c r="C248" s="49"/>
      <c r="D248" s="49">
        <v>91.6</v>
      </c>
      <c r="E248" s="49">
        <v>93.54</v>
      </c>
      <c r="F248" s="49">
        <v>0.8</v>
      </c>
      <c r="G248" s="49"/>
      <c r="H248" s="49">
        <v>1.9400000000000119</v>
      </c>
      <c r="I248" s="49">
        <v>14</v>
      </c>
      <c r="J248" s="21">
        <f t="shared" ref="J248:J262" si="35">PRODUCT(F248:I248)</f>
        <v>21.728000000000133</v>
      </c>
      <c r="K248" s="22" t="s">
        <v>25</v>
      </c>
    </row>
    <row r="249" spans="1:11" x14ac:dyDescent="0.25">
      <c r="A249" s="95"/>
      <c r="B249" s="49" t="s">
        <v>66</v>
      </c>
      <c r="C249" s="49"/>
      <c r="D249" s="49">
        <v>91.7</v>
      </c>
      <c r="E249" s="49">
        <v>93.54</v>
      </c>
      <c r="F249" s="49">
        <v>0.8</v>
      </c>
      <c r="G249" s="49"/>
      <c r="H249" s="49">
        <v>1.8400000000000034</v>
      </c>
      <c r="I249" s="49">
        <v>10</v>
      </c>
      <c r="J249" s="21">
        <f t="shared" si="35"/>
        <v>14.720000000000029</v>
      </c>
      <c r="K249" s="22" t="s">
        <v>25</v>
      </c>
    </row>
    <row r="250" spans="1:11" x14ac:dyDescent="0.25">
      <c r="A250" s="95"/>
      <c r="B250" s="49" t="s">
        <v>74</v>
      </c>
      <c r="C250" s="49"/>
      <c r="D250" s="49">
        <v>91.7</v>
      </c>
      <c r="E250" s="49">
        <v>93.54</v>
      </c>
      <c r="F250" s="49">
        <v>0.8</v>
      </c>
      <c r="G250" s="49"/>
      <c r="H250" s="49">
        <v>1.8400000000000034</v>
      </c>
      <c r="I250" s="49">
        <v>10</v>
      </c>
      <c r="J250" s="21">
        <f t="shared" si="35"/>
        <v>14.720000000000029</v>
      </c>
      <c r="K250" s="22" t="s">
        <v>25</v>
      </c>
    </row>
    <row r="251" spans="1:11" x14ac:dyDescent="0.25">
      <c r="A251" s="95"/>
      <c r="B251" s="49" t="s">
        <v>67</v>
      </c>
      <c r="C251" s="49"/>
      <c r="D251" s="49">
        <v>91.9</v>
      </c>
      <c r="E251" s="49">
        <v>93.54</v>
      </c>
      <c r="F251" s="49">
        <v>1</v>
      </c>
      <c r="G251" s="49"/>
      <c r="H251" s="49">
        <v>1.6400000000000006</v>
      </c>
      <c r="I251" s="49">
        <v>4</v>
      </c>
      <c r="J251" s="21">
        <f t="shared" si="35"/>
        <v>6.5600000000000023</v>
      </c>
      <c r="K251" s="22" t="s">
        <v>25</v>
      </c>
    </row>
    <row r="252" spans="1:11" x14ac:dyDescent="0.25">
      <c r="A252" s="95"/>
      <c r="B252" s="49" t="s">
        <v>75</v>
      </c>
      <c r="C252" s="49"/>
      <c r="D252" s="49">
        <v>91.75</v>
      </c>
      <c r="E252" s="49">
        <v>93.54</v>
      </c>
      <c r="F252" s="49">
        <v>1</v>
      </c>
      <c r="G252" s="49"/>
      <c r="H252" s="49">
        <v>1.7900000000000063</v>
      </c>
      <c r="I252" s="49">
        <v>4</v>
      </c>
      <c r="J252" s="21">
        <f t="shared" si="35"/>
        <v>7.160000000000025</v>
      </c>
      <c r="K252" s="22" t="s">
        <v>25</v>
      </c>
    </row>
    <row r="253" spans="1:11" x14ac:dyDescent="0.25">
      <c r="A253" s="95"/>
      <c r="B253" s="49" t="s">
        <v>76</v>
      </c>
      <c r="C253" s="49"/>
      <c r="D253" s="49">
        <v>91.4</v>
      </c>
      <c r="E253" s="49">
        <v>93.54</v>
      </c>
      <c r="F253" s="49">
        <v>0.4</v>
      </c>
      <c r="G253" s="49"/>
      <c r="H253" s="49">
        <v>2.1400000000000006</v>
      </c>
      <c r="I253" s="49">
        <v>24</v>
      </c>
      <c r="J253" s="21">
        <f t="shared" si="35"/>
        <v>20.544000000000008</v>
      </c>
      <c r="K253" s="22" t="s">
        <v>25</v>
      </c>
    </row>
    <row r="254" spans="1:11" x14ac:dyDescent="0.25">
      <c r="A254" s="95"/>
      <c r="B254" s="49" t="s">
        <v>77</v>
      </c>
      <c r="C254" s="49"/>
      <c r="D254" s="49">
        <v>91.5</v>
      </c>
      <c r="E254" s="49">
        <v>93.54</v>
      </c>
      <c r="F254" s="49">
        <v>0.4</v>
      </c>
      <c r="G254" s="49"/>
      <c r="H254" s="49">
        <v>2.0400000000000063</v>
      </c>
      <c r="I254" s="49">
        <v>8</v>
      </c>
      <c r="J254" s="21">
        <f t="shared" si="35"/>
        <v>6.52800000000002</v>
      </c>
      <c r="K254" s="22" t="s">
        <v>25</v>
      </c>
    </row>
    <row r="255" spans="1:11" x14ac:dyDescent="0.25">
      <c r="A255" s="95"/>
      <c r="B255" s="48"/>
      <c r="C255" s="48"/>
      <c r="D255" s="48"/>
      <c r="E255" s="48"/>
      <c r="F255" s="48"/>
      <c r="G255" s="48"/>
      <c r="H255" s="48"/>
      <c r="I255" s="48"/>
      <c r="J255" s="21"/>
      <c r="K255" s="22"/>
    </row>
    <row r="256" spans="1:11" x14ac:dyDescent="0.25">
      <c r="A256" s="95"/>
      <c r="B256" s="49" t="s">
        <v>65</v>
      </c>
      <c r="C256" s="49"/>
      <c r="D256" s="49">
        <v>91.6</v>
      </c>
      <c r="E256" s="49">
        <v>93.54</v>
      </c>
      <c r="F256" s="49"/>
      <c r="G256" s="49">
        <v>0.4</v>
      </c>
      <c r="H256" s="49">
        <v>1.9400000000000119</v>
      </c>
      <c r="I256" s="49">
        <v>14</v>
      </c>
      <c r="J256" s="21">
        <f t="shared" si="35"/>
        <v>10.864000000000066</v>
      </c>
      <c r="K256" s="22" t="s">
        <v>25</v>
      </c>
    </row>
    <row r="257" spans="1:11" x14ac:dyDescent="0.25">
      <c r="A257" s="95"/>
      <c r="B257" s="49" t="s">
        <v>66</v>
      </c>
      <c r="C257" s="49"/>
      <c r="D257" s="49">
        <v>91.7</v>
      </c>
      <c r="E257" s="49">
        <v>93.54</v>
      </c>
      <c r="F257" s="49"/>
      <c r="G257" s="49">
        <v>0.5</v>
      </c>
      <c r="H257" s="49">
        <v>1.8400000000000034</v>
      </c>
      <c r="I257" s="49">
        <v>10</v>
      </c>
      <c r="J257" s="21">
        <f t="shared" si="35"/>
        <v>9.2000000000000171</v>
      </c>
      <c r="K257" s="22" t="s">
        <v>25</v>
      </c>
    </row>
    <row r="258" spans="1:11" x14ac:dyDescent="0.25">
      <c r="A258" s="95"/>
      <c r="B258" s="49" t="s">
        <v>74</v>
      </c>
      <c r="C258" s="49"/>
      <c r="D258" s="49">
        <v>91.7</v>
      </c>
      <c r="E258" s="49">
        <v>93.54</v>
      </c>
      <c r="F258" s="49"/>
      <c r="G258" s="49">
        <v>0.5</v>
      </c>
      <c r="H258" s="49">
        <v>1.8400000000000034</v>
      </c>
      <c r="I258" s="49">
        <v>10</v>
      </c>
      <c r="J258" s="21">
        <f t="shared" si="35"/>
        <v>9.2000000000000171</v>
      </c>
      <c r="K258" s="22" t="s">
        <v>25</v>
      </c>
    </row>
    <row r="259" spans="1:11" x14ac:dyDescent="0.25">
      <c r="A259" s="95"/>
      <c r="B259" s="49" t="s">
        <v>67</v>
      </c>
      <c r="C259" s="49"/>
      <c r="D259" s="49">
        <v>91.9</v>
      </c>
      <c r="E259" s="49">
        <v>93.54</v>
      </c>
      <c r="F259" s="49"/>
      <c r="G259" s="49">
        <v>0.5</v>
      </c>
      <c r="H259" s="49">
        <v>1.6400000000000006</v>
      </c>
      <c r="I259" s="49">
        <v>4</v>
      </c>
      <c r="J259" s="21">
        <f t="shared" si="35"/>
        <v>3.2800000000000011</v>
      </c>
      <c r="K259" s="22" t="s">
        <v>25</v>
      </c>
    </row>
    <row r="260" spans="1:11" x14ac:dyDescent="0.25">
      <c r="A260" s="95"/>
      <c r="B260" s="49" t="s">
        <v>75</v>
      </c>
      <c r="C260" s="49"/>
      <c r="D260" s="49">
        <v>91.75</v>
      </c>
      <c r="E260" s="49">
        <v>93.54</v>
      </c>
      <c r="F260" s="49"/>
      <c r="G260" s="49">
        <v>0.5</v>
      </c>
      <c r="H260" s="49">
        <v>1.7900000000000063</v>
      </c>
      <c r="I260" s="49">
        <v>4</v>
      </c>
      <c r="J260" s="21">
        <f t="shared" si="35"/>
        <v>3.5800000000000125</v>
      </c>
      <c r="K260" s="22" t="s">
        <v>25</v>
      </c>
    </row>
    <row r="261" spans="1:11" x14ac:dyDescent="0.25">
      <c r="A261" s="95"/>
      <c r="B261" s="49" t="s">
        <v>76</v>
      </c>
      <c r="C261" s="49"/>
      <c r="D261" s="49">
        <v>91.4</v>
      </c>
      <c r="E261" s="49">
        <v>93.54</v>
      </c>
      <c r="F261" s="49"/>
      <c r="G261" s="49">
        <v>0.4</v>
      </c>
      <c r="H261" s="49">
        <v>2.1400000000000006</v>
      </c>
      <c r="I261" s="49">
        <v>24</v>
      </c>
      <c r="J261" s="21">
        <f t="shared" si="35"/>
        <v>20.544000000000008</v>
      </c>
      <c r="K261" s="22" t="s">
        <v>25</v>
      </c>
    </row>
    <row r="262" spans="1:11" x14ac:dyDescent="0.25">
      <c r="A262" s="95"/>
      <c r="B262" s="49" t="s">
        <v>77</v>
      </c>
      <c r="C262" s="49"/>
      <c r="D262" s="49">
        <v>91.5</v>
      </c>
      <c r="E262" s="49">
        <v>93.54</v>
      </c>
      <c r="F262" s="49"/>
      <c r="G262" s="49">
        <v>0.4</v>
      </c>
      <c r="H262" s="49">
        <v>2.0400000000000063</v>
      </c>
      <c r="I262" s="49">
        <v>8</v>
      </c>
      <c r="J262" s="21">
        <f t="shared" si="35"/>
        <v>6.52800000000002</v>
      </c>
      <c r="K262" s="22" t="s">
        <v>25</v>
      </c>
    </row>
    <row r="263" spans="1:11" x14ac:dyDescent="0.25">
      <c r="A263" s="95"/>
      <c r="B263" s="48"/>
      <c r="C263" s="48"/>
      <c r="D263" s="48"/>
      <c r="E263" s="48"/>
      <c r="F263" s="48"/>
      <c r="G263" s="48"/>
      <c r="H263" s="48"/>
      <c r="I263" s="48"/>
      <c r="J263" s="21"/>
      <c r="K263" s="22"/>
    </row>
    <row r="264" spans="1:11" x14ac:dyDescent="0.25">
      <c r="A264" s="95"/>
      <c r="B264" s="49" t="s">
        <v>65</v>
      </c>
      <c r="C264" s="49"/>
      <c r="D264" s="49">
        <v>99.54</v>
      </c>
      <c r="E264" s="49">
        <v>102.54</v>
      </c>
      <c r="F264" s="49">
        <v>0.8</v>
      </c>
      <c r="G264" s="49"/>
      <c r="H264" s="49">
        <v>3</v>
      </c>
      <c r="I264" s="49">
        <v>14</v>
      </c>
      <c r="J264" s="21">
        <f t="shared" ref="J264:J278" si="36">PRODUCT(F264:I264)</f>
        <v>33.600000000000009</v>
      </c>
      <c r="K264" s="22" t="s">
        <v>25</v>
      </c>
    </row>
    <row r="265" spans="1:11" x14ac:dyDescent="0.25">
      <c r="A265" s="95"/>
      <c r="B265" s="49" t="s">
        <v>66</v>
      </c>
      <c r="C265" s="49"/>
      <c r="D265" s="49">
        <v>99.54</v>
      </c>
      <c r="E265" s="49">
        <v>102.54</v>
      </c>
      <c r="F265" s="49">
        <v>0.8</v>
      </c>
      <c r="G265" s="49"/>
      <c r="H265" s="49">
        <v>3</v>
      </c>
      <c r="I265" s="49">
        <v>10</v>
      </c>
      <c r="J265" s="21">
        <f t="shared" si="36"/>
        <v>24.000000000000004</v>
      </c>
      <c r="K265" s="22" t="s">
        <v>25</v>
      </c>
    </row>
    <row r="266" spans="1:11" x14ac:dyDescent="0.25">
      <c r="A266" s="95"/>
      <c r="B266" s="49" t="s">
        <v>67</v>
      </c>
      <c r="C266" s="49"/>
      <c r="D266" s="49">
        <v>99.54</v>
      </c>
      <c r="E266" s="49">
        <v>102.54</v>
      </c>
      <c r="F266" s="49">
        <v>1</v>
      </c>
      <c r="G266" s="49"/>
      <c r="H266" s="49">
        <v>3</v>
      </c>
      <c r="I266" s="49">
        <v>4</v>
      </c>
      <c r="J266" s="21">
        <f t="shared" si="36"/>
        <v>12</v>
      </c>
      <c r="K266" s="22" t="s">
        <v>25</v>
      </c>
    </row>
    <row r="267" spans="1:11" x14ac:dyDescent="0.25">
      <c r="A267" s="95"/>
      <c r="B267" s="49" t="s">
        <v>77</v>
      </c>
      <c r="C267" s="49"/>
      <c r="D267" s="49">
        <v>99.54</v>
      </c>
      <c r="E267" s="49">
        <v>102.54</v>
      </c>
      <c r="F267" s="49">
        <v>0.4</v>
      </c>
      <c r="G267" s="49"/>
      <c r="H267" s="49">
        <v>3</v>
      </c>
      <c r="I267" s="49">
        <v>8</v>
      </c>
      <c r="J267" s="21">
        <f t="shared" si="36"/>
        <v>9.6000000000000014</v>
      </c>
      <c r="K267" s="22" t="s">
        <v>25</v>
      </c>
    </row>
    <row r="268" spans="1:11" x14ac:dyDescent="0.25">
      <c r="A268" s="95"/>
      <c r="B268" s="49" t="s">
        <v>74</v>
      </c>
      <c r="C268" s="49"/>
      <c r="D268" s="49">
        <v>99.54</v>
      </c>
      <c r="E268" s="49">
        <v>102.54</v>
      </c>
      <c r="F268" s="49">
        <v>0.8</v>
      </c>
      <c r="G268" s="49"/>
      <c r="H268" s="49">
        <v>3</v>
      </c>
      <c r="I268" s="49">
        <v>10</v>
      </c>
      <c r="J268" s="21">
        <f t="shared" si="36"/>
        <v>24.000000000000004</v>
      </c>
      <c r="K268" s="22" t="s">
        <v>25</v>
      </c>
    </row>
    <row r="269" spans="1:11" x14ac:dyDescent="0.25">
      <c r="A269" s="95"/>
      <c r="B269" s="49" t="s">
        <v>75</v>
      </c>
      <c r="C269" s="49"/>
      <c r="D269" s="49">
        <v>99.54</v>
      </c>
      <c r="E269" s="49">
        <v>102.54</v>
      </c>
      <c r="F269" s="49">
        <v>1</v>
      </c>
      <c r="G269" s="49"/>
      <c r="H269" s="49">
        <v>3</v>
      </c>
      <c r="I269" s="49">
        <v>4</v>
      </c>
      <c r="J269" s="21">
        <f t="shared" si="36"/>
        <v>12</v>
      </c>
      <c r="K269" s="22" t="s">
        <v>25</v>
      </c>
    </row>
    <row r="270" spans="1:11" x14ac:dyDescent="0.25">
      <c r="A270" s="95"/>
      <c r="B270" s="49" t="s">
        <v>76</v>
      </c>
      <c r="C270" s="49"/>
      <c r="D270" s="49">
        <v>99.54</v>
      </c>
      <c r="E270" s="49">
        <v>101.04</v>
      </c>
      <c r="F270" s="49">
        <v>0.4</v>
      </c>
      <c r="G270" s="49"/>
      <c r="H270" s="49">
        <v>1.5</v>
      </c>
      <c r="I270" s="49">
        <v>24</v>
      </c>
      <c r="J270" s="21">
        <f t="shared" si="36"/>
        <v>14.400000000000002</v>
      </c>
      <c r="K270" s="22" t="s">
        <v>25</v>
      </c>
    </row>
    <row r="271" spans="1:11" x14ac:dyDescent="0.25">
      <c r="A271" s="95"/>
      <c r="B271" s="48"/>
      <c r="C271" s="48"/>
      <c r="D271" s="48"/>
      <c r="E271" s="48"/>
      <c r="F271" s="48"/>
      <c r="G271" s="48"/>
      <c r="H271" s="48"/>
      <c r="I271" s="48"/>
      <c r="J271" s="21"/>
      <c r="K271" s="22"/>
    </row>
    <row r="272" spans="1:11" x14ac:dyDescent="0.25">
      <c r="A272" s="95"/>
      <c r="B272" s="49" t="s">
        <v>65</v>
      </c>
      <c r="C272" s="49"/>
      <c r="D272" s="49">
        <v>99.54</v>
      </c>
      <c r="E272" s="49">
        <v>102.54</v>
      </c>
      <c r="F272" s="49"/>
      <c r="G272" s="49">
        <v>0.4</v>
      </c>
      <c r="H272" s="49">
        <v>3</v>
      </c>
      <c r="I272" s="49">
        <v>14</v>
      </c>
      <c r="J272" s="21">
        <f t="shared" si="36"/>
        <v>16.800000000000004</v>
      </c>
      <c r="K272" s="22" t="s">
        <v>25</v>
      </c>
    </row>
    <row r="273" spans="1:11" x14ac:dyDescent="0.25">
      <c r="A273" s="95"/>
      <c r="B273" s="49" t="s">
        <v>66</v>
      </c>
      <c r="C273" s="49"/>
      <c r="D273" s="49">
        <v>99.54</v>
      </c>
      <c r="E273" s="49">
        <v>102.54</v>
      </c>
      <c r="F273" s="49"/>
      <c r="G273" s="49">
        <v>0.5</v>
      </c>
      <c r="H273" s="49">
        <v>3</v>
      </c>
      <c r="I273" s="49">
        <v>10</v>
      </c>
      <c r="J273" s="21">
        <f t="shared" si="36"/>
        <v>15</v>
      </c>
      <c r="K273" s="22" t="s">
        <v>25</v>
      </c>
    </row>
    <row r="274" spans="1:11" x14ac:dyDescent="0.25">
      <c r="A274" s="95"/>
      <c r="B274" s="49" t="s">
        <v>67</v>
      </c>
      <c r="C274" s="49"/>
      <c r="D274" s="49">
        <v>99.54</v>
      </c>
      <c r="E274" s="49">
        <v>102.54</v>
      </c>
      <c r="F274" s="49"/>
      <c r="G274" s="49">
        <v>0.5</v>
      </c>
      <c r="H274" s="49">
        <v>3</v>
      </c>
      <c r="I274" s="49">
        <v>4</v>
      </c>
      <c r="J274" s="21">
        <f t="shared" si="36"/>
        <v>6</v>
      </c>
      <c r="K274" s="22" t="s">
        <v>25</v>
      </c>
    </row>
    <row r="275" spans="1:11" x14ac:dyDescent="0.25">
      <c r="A275" s="95"/>
      <c r="B275" s="49" t="s">
        <v>77</v>
      </c>
      <c r="C275" s="49"/>
      <c r="D275" s="49">
        <v>99.54</v>
      </c>
      <c r="E275" s="49">
        <v>102.54</v>
      </c>
      <c r="F275" s="49"/>
      <c r="G275" s="49">
        <v>0.4</v>
      </c>
      <c r="H275" s="49">
        <v>3</v>
      </c>
      <c r="I275" s="49">
        <v>8</v>
      </c>
      <c r="J275" s="21">
        <f t="shared" si="36"/>
        <v>9.6000000000000014</v>
      </c>
      <c r="K275" s="22" t="s">
        <v>25</v>
      </c>
    </row>
    <row r="276" spans="1:11" x14ac:dyDescent="0.25">
      <c r="A276" s="95"/>
      <c r="B276" s="49" t="s">
        <v>74</v>
      </c>
      <c r="C276" s="49"/>
      <c r="D276" s="49">
        <v>99.54</v>
      </c>
      <c r="E276" s="49">
        <v>102.54</v>
      </c>
      <c r="F276" s="49"/>
      <c r="G276" s="49">
        <v>0.5</v>
      </c>
      <c r="H276" s="49">
        <v>3</v>
      </c>
      <c r="I276" s="49">
        <v>10</v>
      </c>
      <c r="J276" s="21">
        <f t="shared" si="36"/>
        <v>15</v>
      </c>
      <c r="K276" s="22" t="s">
        <v>25</v>
      </c>
    </row>
    <row r="277" spans="1:11" x14ac:dyDescent="0.25">
      <c r="A277" s="95"/>
      <c r="B277" s="49" t="s">
        <v>75</v>
      </c>
      <c r="C277" s="49"/>
      <c r="D277" s="49">
        <v>99.54</v>
      </c>
      <c r="E277" s="49">
        <v>102.54</v>
      </c>
      <c r="F277" s="49"/>
      <c r="G277" s="49">
        <v>0.5</v>
      </c>
      <c r="H277" s="49">
        <v>3</v>
      </c>
      <c r="I277" s="49">
        <v>4</v>
      </c>
      <c r="J277" s="21">
        <f t="shared" si="36"/>
        <v>6</v>
      </c>
      <c r="K277" s="22" t="s">
        <v>25</v>
      </c>
    </row>
    <row r="278" spans="1:11" x14ac:dyDescent="0.25">
      <c r="A278" s="95"/>
      <c r="B278" s="49" t="s">
        <v>76</v>
      </c>
      <c r="C278" s="49"/>
      <c r="D278" s="49">
        <v>99.54</v>
      </c>
      <c r="E278" s="49">
        <v>101.04</v>
      </c>
      <c r="F278" s="49"/>
      <c r="G278" s="49">
        <v>0.4</v>
      </c>
      <c r="H278" s="49">
        <v>1.5</v>
      </c>
      <c r="I278" s="49">
        <v>24</v>
      </c>
      <c r="J278" s="21">
        <f t="shared" si="36"/>
        <v>14.400000000000002</v>
      </c>
      <c r="K278" s="22" t="s">
        <v>25</v>
      </c>
    </row>
    <row r="279" spans="1:11" x14ac:dyDescent="0.25">
      <c r="A279" s="95"/>
      <c r="B279" s="48"/>
      <c r="C279" s="48"/>
      <c r="D279" s="48"/>
      <c r="E279" s="48"/>
      <c r="F279" s="48"/>
      <c r="G279" s="48"/>
      <c r="H279" s="48"/>
      <c r="I279" s="48"/>
      <c r="J279" s="21"/>
      <c r="K279" s="22"/>
    </row>
    <row r="280" spans="1:11" x14ac:dyDescent="0.25">
      <c r="A280" s="95"/>
      <c r="B280" s="49" t="s">
        <v>57</v>
      </c>
      <c r="C280" s="49"/>
      <c r="D280" s="49">
        <v>93.04</v>
      </c>
      <c r="E280" s="49">
        <v>93.54</v>
      </c>
      <c r="F280" s="49">
        <v>12.5</v>
      </c>
      <c r="G280" s="49"/>
      <c r="H280" s="49">
        <v>0.5</v>
      </c>
      <c r="I280" s="49">
        <v>2</v>
      </c>
      <c r="J280" s="21">
        <f t="shared" ref="J280:J288" si="37">PRODUCT(F280:I280)</f>
        <v>12.5</v>
      </c>
      <c r="K280" s="22" t="s">
        <v>25</v>
      </c>
    </row>
    <row r="281" spans="1:11" x14ac:dyDescent="0.25">
      <c r="A281" s="95"/>
      <c r="B281" s="49" t="s">
        <v>78</v>
      </c>
      <c r="C281" s="49"/>
      <c r="D281" s="49">
        <v>99.54</v>
      </c>
      <c r="E281" s="49">
        <v>99.79</v>
      </c>
      <c r="F281" s="49">
        <v>1</v>
      </c>
      <c r="G281" s="49"/>
      <c r="H281" s="49">
        <v>0.25</v>
      </c>
      <c r="I281" s="49">
        <v>4</v>
      </c>
      <c r="J281" s="21">
        <f t="shared" si="37"/>
        <v>1</v>
      </c>
      <c r="K281" s="22" t="s">
        <v>25</v>
      </c>
    </row>
    <row r="282" spans="1:11" x14ac:dyDescent="0.25">
      <c r="A282" s="95"/>
      <c r="B282" s="49" t="s">
        <v>79</v>
      </c>
      <c r="C282" s="49"/>
      <c r="D282" s="49">
        <v>99.54</v>
      </c>
      <c r="E282" s="49">
        <v>99.79</v>
      </c>
      <c r="F282" s="49">
        <v>1.2</v>
      </c>
      <c r="G282" s="49"/>
      <c r="H282" s="49">
        <v>0.25</v>
      </c>
      <c r="I282" s="49">
        <v>4</v>
      </c>
      <c r="J282" s="21">
        <f t="shared" si="37"/>
        <v>1.2</v>
      </c>
      <c r="K282" s="22" t="s">
        <v>25</v>
      </c>
    </row>
    <row r="283" spans="1:11" x14ac:dyDescent="0.25">
      <c r="A283" s="95"/>
      <c r="B283" s="49" t="s">
        <v>80</v>
      </c>
      <c r="C283" s="49"/>
      <c r="D283" s="49">
        <v>99.54</v>
      </c>
      <c r="E283" s="49">
        <v>99.79</v>
      </c>
      <c r="F283" s="49">
        <v>1.4</v>
      </c>
      <c r="G283" s="49"/>
      <c r="H283" s="49">
        <v>0.25</v>
      </c>
      <c r="I283" s="49">
        <v>4</v>
      </c>
      <c r="J283" s="21">
        <f t="shared" si="37"/>
        <v>1.4</v>
      </c>
      <c r="K283" s="22" t="s">
        <v>25</v>
      </c>
    </row>
    <row r="284" spans="1:11" x14ac:dyDescent="0.25">
      <c r="A284" s="95"/>
      <c r="B284" s="49"/>
      <c r="C284" s="49"/>
      <c r="D284" s="49"/>
      <c r="E284" s="49"/>
      <c r="F284" s="49"/>
      <c r="G284" s="49"/>
      <c r="H284" s="49"/>
      <c r="I284" s="49"/>
      <c r="J284" s="21"/>
      <c r="K284" s="22"/>
    </row>
    <row r="285" spans="1:11" x14ac:dyDescent="0.25">
      <c r="A285" s="95"/>
      <c r="B285" s="49" t="s">
        <v>57</v>
      </c>
      <c r="C285" s="49"/>
      <c r="D285" s="49">
        <v>93.04</v>
      </c>
      <c r="E285" s="49">
        <v>93.54</v>
      </c>
      <c r="F285" s="49"/>
      <c r="G285" s="49">
        <v>7</v>
      </c>
      <c r="H285" s="49">
        <v>0.5</v>
      </c>
      <c r="I285" s="49">
        <v>2</v>
      </c>
      <c r="J285" s="21">
        <f t="shared" si="37"/>
        <v>7</v>
      </c>
      <c r="K285" s="22" t="s">
        <v>25</v>
      </c>
    </row>
    <row r="286" spans="1:11" x14ac:dyDescent="0.25">
      <c r="A286" s="95"/>
      <c r="B286" s="49" t="s">
        <v>78</v>
      </c>
      <c r="C286" s="49"/>
      <c r="D286" s="49">
        <v>99.54</v>
      </c>
      <c r="E286" s="49">
        <v>99.79</v>
      </c>
      <c r="F286" s="49"/>
      <c r="G286" s="49">
        <v>1</v>
      </c>
      <c r="H286" s="49">
        <v>0.25</v>
      </c>
      <c r="I286" s="49">
        <v>4</v>
      </c>
      <c r="J286" s="21">
        <f t="shared" si="37"/>
        <v>1</v>
      </c>
      <c r="K286" s="22" t="s">
        <v>25</v>
      </c>
    </row>
    <row r="287" spans="1:11" x14ac:dyDescent="0.25">
      <c r="A287" s="95"/>
      <c r="B287" s="49" t="s">
        <v>79</v>
      </c>
      <c r="C287" s="49"/>
      <c r="D287" s="49">
        <v>99.54</v>
      </c>
      <c r="E287" s="49">
        <v>99.79</v>
      </c>
      <c r="F287" s="49"/>
      <c r="G287" s="49">
        <v>1.2</v>
      </c>
      <c r="H287" s="49">
        <v>0.25</v>
      </c>
      <c r="I287" s="49">
        <v>4</v>
      </c>
      <c r="J287" s="21">
        <f t="shared" si="37"/>
        <v>1.2</v>
      </c>
      <c r="K287" s="22" t="s">
        <v>25</v>
      </c>
    </row>
    <row r="288" spans="1:11" x14ac:dyDescent="0.25">
      <c r="A288" s="95"/>
      <c r="B288" s="49" t="s">
        <v>80</v>
      </c>
      <c r="C288" s="49"/>
      <c r="D288" s="49">
        <v>99.54</v>
      </c>
      <c r="E288" s="49">
        <v>99.79</v>
      </c>
      <c r="F288" s="49"/>
      <c r="G288" s="49">
        <v>1.4</v>
      </c>
      <c r="H288" s="49">
        <v>0.25</v>
      </c>
      <c r="I288" s="49">
        <v>4</v>
      </c>
      <c r="J288" s="21">
        <f t="shared" si="37"/>
        <v>1.4</v>
      </c>
      <c r="K288" s="22" t="s">
        <v>25</v>
      </c>
    </row>
    <row r="289" spans="1:11" x14ac:dyDescent="0.25">
      <c r="A289" s="95"/>
      <c r="B289" s="49"/>
      <c r="C289" s="49"/>
      <c r="D289" s="49"/>
      <c r="E289" s="49"/>
      <c r="F289" s="49"/>
      <c r="G289" s="49"/>
      <c r="H289" s="49"/>
      <c r="I289" s="49"/>
      <c r="J289" s="21"/>
      <c r="K289" s="22"/>
    </row>
    <row r="290" spans="1:11" x14ac:dyDescent="0.25">
      <c r="A290" s="35" t="s">
        <v>81</v>
      </c>
      <c r="B290" s="49" t="s">
        <v>82</v>
      </c>
      <c r="C290" s="49"/>
      <c r="D290" s="49">
        <v>99.79</v>
      </c>
      <c r="E290" s="49">
        <v>101.29</v>
      </c>
      <c r="F290" s="49">
        <v>12.5</v>
      </c>
      <c r="G290" s="49"/>
      <c r="H290" s="49">
        <v>1.5</v>
      </c>
      <c r="I290" s="49">
        <v>2</v>
      </c>
      <c r="J290" s="21">
        <f t="shared" ref="J290:J291" si="38">PRODUCT(F290:I290)</f>
        <v>37.5</v>
      </c>
      <c r="K290" s="22" t="s">
        <v>25</v>
      </c>
    </row>
    <row r="291" spans="1:11" ht="15.75" thickBot="1" x14ac:dyDescent="0.3">
      <c r="A291" s="34" t="s">
        <v>81</v>
      </c>
      <c r="B291" s="54" t="s">
        <v>82</v>
      </c>
      <c r="C291" s="54"/>
      <c r="D291" s="54">
        <v>99.79</v>
      </c>
      <c r="E291" s="54">
        <v>101.29</v>
      </c>
      <c r="F291" s="54"/>
      <c r="G291" s="54">
        <v>7</v>
      </c>
      <c r="H291" s="54">
        <v>1.5</v>
      </c>
      <c r="I291" s="54">
        <v>2</v>
      </c>
      <c r="J291" s="24">
        <f t="shared" si="38"/>
        <v>21</v>
      </c>
      <c r="K291" s="28" t="s">
        <v>25</v>
      </c>
    </row>
    <row r="292" spans="1:11" ht="16.5" thickTop="1" thickBot="1" x14ac:dyDescent="0.3">
      <c r="A292" s="53"/>
      <c r="B292" s="53"/>
      <c r="C292" s="53"/>
      <c r="D292" s="53"/>
      <c r="E292" s="53"/>
      <c r="F292" s="53"/>
      <c r="G292" s="53"/>
      <c r="H292" s="53"/>
      <c r="I292" s="53"/>
      <c r="J292" s="55">
        <f>SUM(J222:J291)</f>
        <v>701.32100000000048</v>
      </c>
      <c r="K292" s="52" t="s">
        <v>25</v>
      </c>
    </row>
    <row r="293" spans="1:11" ht="15.75" thickTop="1" x14ac:dyDescent="0.25">
      <c r="A293" s="95" t="s">
        <v>92</v>
      </c>
      <c r="B293" s="56" t="s">
        <v>65</v>
      </c>
      <c r="C293" s="56"/>
      <c r="D293" s="57">
        <v>102.54</v>
      </c>
      <c r="E293" s="57">
        <v>105.54</v>
      </c>
      <c r="F293" s="57">
        <v>0.8</v>
      </c>
      <c r="G293" s="57"/>
      <c r="H293" s="57">
        <v>3</v>
      </c>
      <c r="I293" s="57">
        <v>14</v>
      </c>
      <c r="J293" s="57">
        <f>PRODUCT(F293:I293)</f>
        <v>33.600000000000009</v>
      </c>
      <c r="K293" s="56" t="s">
        <v>25</v>
      </c>
    </row>
    <row r="294" spans="1:11" x14ac:dyDescent="0.25">
      <c r="A294" s="95"/>
      <c r="B294" s="47" t="s">
        <v>66</v>
      </c>
      <c r="C294" s="47"/>
      <c r="D294" s="49">
        <v>102.54</v>
      </c>
      <c r="E294" s="49">
        <v>105.54</v>
      </c>
      <c r="F294" s="49">
        <v>0.8</v>
      </c>
      <c r="G294" s="49"/>
      <c r="H294" s="49">
        <v>3</v>
      </c>
      <c r="I294" s="49">
        <v>10</v>
      </c>
      <c r="J294" s="49">
        <f t="shared" ref="J294:J298" si="39">PRODUCT(F294:I294)</f>
        <v>24.000000000000004</v>
      </c>
      <c r="K294" s="47" t="s">
        <v>25</v>
      </c>
    </row>
    <row r="295" spans="1:11" x14ac:dyDescent="0.25">
      <c r="A295" s="95"/>
      <c r="B295" s="47" t="s">
        <v>74</v>
      </c>
      <c r="C295" s="47"/>
      <c r="D295" s="49">
        <v>102.54</v>
      </c>
      <c r="E295" s="49">
        <v>105.54</v>
      </c>
      <c r="F295" s="49">
        <v>0.8</v>
      </c>
      <c r="G295" s="49"/>
      <c r="H295" s="49">
        <v>3</v>
      </c>
      <c r="I295" s="49">
        <v>10</v>
      </c>
      <c r="J295" s="49">
        <f t="shared" si="39"/>
        <v>24.000000000000004</v>
      </c>
      <c r="K295" s="47" t="s">
        <v>25</v>
      </c>
    </row>
    <row r="296" spans="1:11" x14ac:dyDescent="0.25">
      <c r="A296" s="95"/>
      <c r="B296" s="47" t="s">
        <v>67</v>
      </c>
      <c r="C296" s="47"/>
      <c r="D296" s="49">
        <v>102.54</v>
      </c>
      <c r="E296" s="49">
        <v>105.54</v>
      </c>
      <c r="F296" s="49">
        <v>1</v>
      </c>
      <c r="G296" s="49"/>
      <c r="H296" s="49">
        <v>3</v>
      </c>
      <c r="I296" s="49">
        <v>4</v>
      </c>
      <c r="J296" s="49">
        <f t="shared" si="39"/>
        <v>12</v>
      </c>
      <c r="K296" s="47" t="s">
        <v>25</v>
      </c>
    </row>
    <row r="297" spans="1:11" x14ac:dyDescent="0.25">
      <c r="A297" s="95"/>
      <c r="B297" s="47" t="s">
        <v>75</v>
      </c>
      <c r="C297" s="47"/>
      <c r="D297" s="49">
        <v>102.54</v>
      </c>
      <c r="E297" s="49">
        <v>105.54</v>
      </c>
      <c r="F297" s="49">
        <v>1</v>
      </c>
      <c r="G297" s="49"/>
      <c r="H297" s="49">
        <v>3</v>
      </c>
      <c r="I297" s="49">
        <v>4</v>
      </c>
      <c r="J297" s="49">
        <f t="shared" si="39"/>
        <v>12</v>
      </c>
      <c r="K297" s="47" t="s">
        <v>25</v>
      </c>
    </row>
    <row r="298" spans="1:11" x14ac:dyDescent="0.25">
      <c r="A298" s="95"/>
      <c r="B298" s="47" t="s">
        <v>77</v>
      </c>
      <c r="C298" s="47"/>
      <c r="D298" s="49">
        <v>102.54</v>
      </c>
      <c r="E298" s="49">
        <v>105.54</v>
      </c>
      <c r="F298" s="49">
        <v>0.4</v>
      </c>
      <c r="G298" s="49"/>
      <c r="H298" s="49">
        <v>3</v>
      </c>
      <c r="I298" s="49">
        <v>8</v>
      </c>
      <c r="J298" s="49">
        <f t="shared" si="39"/>
        <v>9.6000000000000014</v>
      </c>
      <c r="K298" s="47" t="s">
        <v>25</v>
      </c>
    </row>
    <row r="299" spans="1:11" x14ac:dyDescent="0.25">
      <c r="A299" s="95"/>
      <c r="B299" s="48"/>
      <c r="C299" s="48"/>
      <c r="D299" s="48"/>
      <c r="E299" s="48"/>
      <c r="F299" s="48"/>
      <c r="G299" s="48"/>
      <c r="H299" s="48"/>
      <c r="I299" s="48"/>
      <c r="J299" s="49"/>
      <c r="K299" s="47"/>
    </row>
    <row r="300" spans="1:11" x14ac:dyDescent="0.25">
      <c r="A300" s="95"/>
      <c r="B300" s="49" t="s">
        <v>65</v>
      </c>
      <c r="C300" s="49"/>
      <c r="D300" s="49">
        <v>102.54</v>
      </c>
      <c r="E300" s="49">
        <v>105.54</v>
      </c>
      <c r="F300" s="49"/>
      <c r="G300" s="49">
        <v>0.4</v>
      </c>
      <c r="H300" s="49">
        <v>3</v>
      </c>
      <c r="I300" s="49">
        <v>14</v>
      </c>
      <c r="J300" s="49">
        <f t="shared" ref="J300:J305" si="40">PRODUCT(F300:I300)</f>
        <v>16.800000000000004</v>
      </c>
      <c r="K300" s="47" t="s">
        <v>25</v>
      </c>
    </row>
    <row r="301" spans="1:11" x14ac:dyDescent="0.25">
      <c r="A301" s="95"/>
      <c r="B301" s="49" t="s">
        <v>66</v>
      </c>
      <c r="C301" s="49"/>
      <c r="D301" s="49">
        <v>102.54</v>
      </c>
      <c r="E301" s="49">
        <v>105.54</v>
      </c>
      <c r="F301" s="49"/>
      <c r="G301" s="49">
        <v>0.5</v>
      </c>
      <c r="H301" s="49">
        <v>3</v>
      </c>
      <c r="I301" s="49">
        <v>10</v>
      </c>
      <c r="J301" s="49">
        <f t="shared" si="40"/>
        <v>15</v>
      </c>
      <c r="K301" s="47" t="s">
        <v>25</v>
      </c>
    </row>
    <row r="302" spans="1:11" x14ac:dyDescent="0.25">
      <c r="A302" s="95"/>
      <c r="B302" s="49" t="s">
        <v>74</v>
      </c>
      <c r="C302" s="49"/>
      <c r="D302" s="49">
        <v>102.54</v>
      </c>
      <c r="E302" s="49">
        <v>105.54</v>
      </c>
      <c r="F302" s="49"/>
      <c r="G302" s="49">
        <v>0.5</v>
      </c>
      <c r="H302" s="49">
        <v>3</v>
      </c>
      <c r="I302" s="49">
        <v>10</v>
      </c>
      <c r="J302" s="49">
        <f t="shared" si="40"/>
        <v>15</v>
      </c>
      <c r="K302" s="47" t="s">
        <v>25</v>
      </c>
    </row>
    <row r="303" spans="1:11" x14ac:dyDescent="0.25">
      <c r="A303" s="95"/>
      <c r="B303" s="49" t="s">
        <v>67</v>
      </c>
      <c r="C303" s="49"/>
      <c r="D303" s="49">
        <v>102.54</v>
      </c>
      <c r="E303" s="49">
        <v>105.54</v>
      </c>
      <c r="F303" s="49"/>
      <c r="G303" s="49">
        <v>0.5</v>
      </c>
      <c r="H303" s="49">
        <v>3</v>
      </c>
      <c r="I303" s="49">
        <v>4</v>
      </c>
      <c r="J303" s="49">
        <f t="shared" si="40"/>
        <v>6</v>
      </c>
      <c r="K303" s="47" t="s">
        <v>25</v>
      </c>
    </row>
    <row r="304" spans="1:11" x14ac:dyDescent="0.25">
      <c r="A304" s="95"/>
      <c r="B304" s="49" t="s">
        <v>75</v>
      </c>
      <c r="C304" s="49"/>
      <c r="D304" s="49">
        <v>102.54</v>
      </c>
      <c r="E304" s="49">
        <v>105.54</v>
      </c>
      <c r="F304" s="49"/>
      <c r="G304" s="49">
        <v>0.5</v>
      </c>
      <c r="H304" s="49">
        <v>3</v>
      </c>
      <c r="I304" s="49">
        <v>4</v>
      </c>
      <c r="J304" s="49">
        <f t="shared" si="40"/>
        <v>6</v>
      </c>
      <c r="K304" s="47" t="s">
        <v>25</v>
      </c>
    </row>
    <row r="305" spans="1:11" ht="15.75" thickBot="1" x14ac:dyDescent="0.3">
      <c r="A305" s="95"/>
      <c r="B305" s="54" t="s">
        <v>77</v>
      </c>
      <c r="C305" s="54"/>
      <c r="D305" s="54">
        <v>102.54</v>
      </c>
      <c r="E305" s="54">
        <v>105.54</v>
      </c>
      <c r="F305" s="54"/>
      <c r="G305" s="54">
        <v>0.4</v>
      </c>
      <c r="H305" s="54">
        <v>3</v>
      </c>
      <c r="I305" s="54">
        <v>8</v>
      </c>
      <c r="J305" s="54">
        <f t="shared" si="40"/>
        <v>9.6000000000000014</v>
      </c>
      <c r="K305" s="58" t="s">
        <v>25</v>
      </c>
    </row>
    <row r="306" spans="1:11" ht="16.5" thickTop="1" thickBot="1" x14ac:dyDescent="0.3">
      <c r="A306" s="53"/>
      <c r="B306" s="53"/>
      <c r="C306" s="53"/>
      <c r="D306" s="53"/>
      <c r="E306" s="53"/>
      <c r="F306" s="53"/>
      <c r="G306" s="53"/>
      <c r="H306" s="53"/>
      <c r="I306" s="53"/>
      <c r="J306" s="55">
        <f>SUM(J293:J305)</f>
        <v>183.60000000000002</v>
      </c>
      <c r="K306" s="52" t="s">
        <v>25</v>
      </c>
    </row>
    <row r="307" spans="1:11" ht="15.75" thickTop="1" x14ac:dyDescent="0.25">
      <c r="A307" s="93" t="s">
        <v>93</v>
      </c>
      <c r="B307" s="57" t="s">
        <v>65</v>
      </c>
      <c r="C307" s="57"/>
      <c r="D307" s="57">
        <v>105.54</v>
      </c>
      <c r="E307" s="57">
        <v>108.54</v>
      </c>
      <c r="F307" s="57">
        <v>0.8</v>
      </c>
      <c r="G307" s="57"/>
      <c r="H307" s="57">
        <v>3</v>
      </c>
      <c r="I307" s="57">
        <v>14</v>
      </c>
      <c r="J307" s="57">
        <f>PRODUCT(F307:I307)</f>
        <v>33.600000000000009</v>
      </c>
      <c r="K307" s="57" t="s">
        <v>25</v>
      </c>
    </row>
    <row r="308" spans="1:11" x14ac:dyDescent="0.25">
      <c r="A308" s="93"/>
      <c r="B308" s="49" t="s">
        <v>66</v>
      </c>
      <c r="C308" s="49"/>
      <c r="D308" s="49">
        <v>105.54</v>
      </c>
      <c r="E308" s="49">
        <v>108.54</v>
      </c>
      <c r="F308" s="49">
        <v>0.8</v>
      </c>
      <c r="G308" s="49"/>
      <c r="H308" s="49">
        <v>3</v>
      </c>
      <c r="I308" s="49">
        <v>10</v>
      </c>
      <c r="J308" s="49">
        <f t="shared" ref="J308:J319" si="41">PRODUCT(F308:I308)</f>
        <v>24.000000000000004</v>
      </c>
      <c r="K308" s="49" t="s">
        <v>25</v>
      </c>
    </row>
    <row r="309" spans="1:11" x14ac:dyDescent="0.25">
      <c r="A309" s="93"/>
      <c r="B309" s="49" t="s">
        <v>74</v>
      </c>
      <c r="C309" s="49"/>
      <c r="D309" s="49">
        <v>105.54</v>
      </c>
      <c r="E309" s="49">
        <v>106.04</v>
      </c>
      <c r="F309" s="49">
        <v>0.8</v>
      </c>
      <c r="G309" s="49"/>
      <c r="H309" s="49">
        <v>0.5</v>
      </c>
      <c r="I309" s="49">
        <v>10</v>
      </c>
      <c r="J309" s="49">
        <f t="shared" si="41"/>
        <v>4</v>
      </c>
      <c r="K309" s="49" t="s">
        <v>25</v>
      </c>
    </row>
    <row r="310" spans="1:11" x14ac:dyDescent="0.25">
      <c r="A310" s="93"/>
      <c r="B310" s="49" t="s">
        <v>67</v>
      </c>
      <c r="C310" s="49"/>
      <c r="D310" s="49">
        <v>105.54</v>
      </c>
      <c r="E310" s="49">
        <v>108.54</v>
      </c>
      <c r="F310" s="49">
        <v>1</v>
      </c>
      <c r="G310" s="49"/>
      <c r="H310" s="49">
        <v>3</v>
      </c>
      <c r="I310" s="49">
        <v>4</v>
      </c>
      <c r="J310" s="49">
        <f t="shared" si="41"/>
        <v>12</v>
      </c>
      <c r="K310" s="49" t="s">
        <v>25</v>
      </c>
    </row>
    <row r="311" spans="1:11" x14ac:dyDescent="0.25">
      <c r="A311" s="93"/>
      <c r="B311" s="49" t="s">
        <v>75</v>
      </c>
      <c r="C311" s="49"/>
      <c r="D311" s="49">
        <v>105.54</v>
      </c>
      <c r="E311" s="49">
        <v>106.04</v>
      </c>
      <c r="F311" s="49">
        <v>1</v>
      </c>
      <c r="G311" s="49"/>
      <c r="H311" s="49">
        <v>0.5</v>
      </c>
      <c r="I311" s="49">
        <v>4</v>
      </c>
      <c r="J311" s="49">
        <f t="shared" si="41"/>
        <v>2</v>
      </c>
      <c r="K311" s="49" t="s">
        <v>25</v>
      </c>
    </row>
    <row r="312" spans="1:11" x14ac:dyDescent="0.25">
      <c r="A312" s="93"/>
      <c r="B312" s="49" t="s">
        <v>77</v>
      </c>
      <c r="C312" s="49"/>
      <c r="D312" s="49">
        <v>105.54</v>
      </c>
      <c r="E312" s="49">
        <v>108.54</v>
      </c>
      <c r="F312" s="49">
        <v>0.4</v>
      </c>
      <c r="G312" s="49"/>
      <c r="H312" s="49">
        <v>3</v>
      </c>
      <c r="I312" s="49">
        <v>8</v>
      </c>
      <c r="J312" s="49">
        <f t="shared" si="41"/>
        <v>9.6000000000000014</v>
      </c>
      <c r="K312" s="49" t="s">
        <v>25</v>
      </c>
    </row>
    <row r="313" spans="1:11" x14ac:dyDescent="0.25">
      <c r="A313" s="93"/>
      <c r="B313" s="49"/>
      <c r="C313" s="49"/>
      <c r="D313" s="49"/>
      <c r="E313" s="49"/>
      <c r="F313" s="49"/>
      <c r="G313" s="49"/>
      <c r="H313" s="49"/>
      <c r="I313" s="49"/>
      <c r="J313" s="49"/>
      <c r="K313" s="49"/>
    </row>
    <row r="314" spans="1:11" x14ac:dyDescent="0.25">
      <c r="A314" s="93"/>
      <c r="B314" s="49" t="s">
        <v>65</v>
      </c>
      <c r="C314" s="49"/>
      <c r="D314" s="49">
        <v>105.54</v>
      </c>
      <c r="E314" s="49">
        <v>108.54</v>
      </c>
      <c r="F314" s="49"/>
      <c r="G314" s="49">
        <v>0.4</v>
      </c>
      <c r="H314" s="49">
        <v>3</v>
      </c>
      <c r="I314" s="49">
        <v>14</v>
      </c>
      <c r="J314" s="49">
        <f t="shared" si="41"/>
        <v>16.800000000000004</v>
      </c>
      <c r="K314" s="49" t="s">
        <v>25</v>
      </c>
    </row>
    <row r="315" spans="1:11" x14ac:dyDescent="0.25">
      <c r="A315" s="93"/>
      <c r="B315" s="49" t="s">
        <v>66</v>
      </c>
      <c r="C315" s="49"/>
      <c r="D315" s="49">
        <v>105.54</v>
      </c>
      <c r="E315" s="49">
        <v>108.54</v>
      </c>
      <c r="F315" s="49"/>
      <c r="G315" s="49">
        <v>0.5</v>
      </c>
      <c r="H315" s="49">
        <v>3</v>
      </c>
      <c r="I315" s="49">
        <v>10</v>
      </c>
      <c r="J315" s="49">
        <f t="shared" si="41"/>
        <v>15</v>
      </c>
      <c r="K315" s="49" t="s">
        <v>25</v>
      </c>
    </row>
    <row r="316" spans="1:11" x14ac:dyDescent="0.25">
      <c r="A316" s="93"/>
      <c r="B316" s="49" t="s">
        <v>74</v>
      </c>
      <c r="C316" s="49"/>
      <c r="D316" s="49">
        <v>105.54</v>
      </c>
      <c r="E316" s="49">
        <v>106.04</v>
      </c>
      <c r="F316" s="49"/>
      <c r="G316" s="49">
        <v>0.5</v>
      </c>
      <c r="H316" s="49">
        <v>0.5</v>
      </c>
      <c r="I316" s="49">
        <v>10</v>
      </c>
      <c r="J316" s="49">
        <f t="shared" si="41"/>
        <v>2.5</v>
      </c>
      <c r="K316" s="49" t="s">
        <v>25</v>
      </c>
    </row>
    <row r="317" spans="1:11" x14ac:dyDescent="0.25">
      <c r="A317" s="93"/>
      <c r="B317" s="49" t="s">
        <v>67</v>
      </c>
      <c r="C317" s="49"/>
      <c r="D317" s="49">
        <v>105.54</v>
      </c>
      <c r="E317" s="49">
        <v>108.54</v>
      </c>
      <c r="F317" s="49"/>
      <c r="G317" s="49">
        <v>0.5</v>
      </c>
      <c r="H317" s="49">
        <v>3</v>
      </c>
      <c r="I317" s="49">
        <v>4</v>
      </c>
      <c r="J317" s="49">
        <f t="shared" si="41"/>
        <v>6</v>
      </c>
      <c r="K317" s="49" t="s">
        <v>25</v>
      </c>
    </row>
    <row r="318" spans="1:11" x14ac:dyDescent="0.25">
      <c r="A318" s="93"/>
      <c r="B318" s="49" t="s">
        <v>75</v>
      </c>
      <c r="C318" s="49"/>
      <c r="D318" s="49">
        <v>105.54</v>
      </c>
      <c r="E318" s="49">
        <v>106.04</v>
      </c>
      <c r="F318" s="49"/>
      <c r="G318" s="49">
        <v>0.5</v>
      </c>
      <c r="H318" s="49">
        <v>0.5</v>
      </c>
      <c r="I318" s="49">
        <v>4</v>
      </c>
      <c r="J318" s="49">
        <f t="shared" si="41"/>
        <v>1</v>
      </c>
      <c r="K318" s="49" t="s">
        <v>25</v>
      </c>
    </row>
    <row r="319" spans="1:11" ht="15.75" thickBot="1" x14ac:dyDescent="0.3">
      <c r="A319" s="93"/>
      <c r="B319" s="54" t="s">
        <v>77</v>
      </c>
      <c r="C319" s="54"/>
      <c r="D319" s="54">
        <v>105.54</v>
      </c>
      <c r="E319" s="54">
        <v>108.54</v>
      </c>
      <c r="F319" s="54"/>
      <c r="G319" s="54">
        <v>0.4</v>
      </c>
      <c r="H319" s="54">
        <v>3</v>
      </c>
      <c r="I319" s="54">
        <v>8</v>
      </c>
      <c r="J319" s="54">
        <f t="shared" si="41"/>
        <v>9.6000000000000014</v>
      </c>
      <c r="K319" s="54" t="s">
        <v>25</v>
      </c>
    </row>
    <row r="320" spans="1:11" ht="16.5" thickTop="1" thickBot="1" x14ac:dyDescent="0.3">
      <c r="A320" s="53"/>
      <c r="B320" s="53"/>
      <c r="C320" s="53"/>
      <c r="D320" s="53"/>
      <c r="E320" s="53"/>
      <c r="F320" s="53"/>
      <c r="G320" s="53"/>
      <c r="H320" s="53"/>
      <c r="I320" s="53"/>
      <c r="J320" s="55">
        <f>SUM(J307:J319)</f>
        <v>136.10000000000002</v>
      </c>
      <c r="K320" s="55" t="s">
        <v>25</v>
      </c>
    </row>
    <row r="321" spans="1:11" ht="15.75" thickTop="1" x14ac:dyDescent="0.25">
      <c r="A321" s="93" t="s">
        <v>94</v>
      </c>
      <c r="B321" s="57" t="s">
        <v>65</v>
      </c>
      <c r="C321" s="57"/>
      <c r="D321" s="57">
        <v>108.54</v>
      </c>
      <c r="E321" s="57">
        <v>111.54</v>
      </c>
      <c r="F321" s="57">
        <v>0.8</v>
      </c>
      <c r="G321" s="57"/>
      <c r="H321" s="57">
        <v>3</v>
      </c>
      <c r="I321" s="57">
        <v>14</v>
      </c>
      <c r="J321" s="57">
        <f>PRODUCT(F321:I321)</f>
        <v>33.600000000000009</v>
      </c>
      <c r="K321" s="57" t="s">
        <v>25</v>
      </c>
    </row>
    <row r="322" spans="1:11" x14ac:dyDescent="0.25">
      <c r="A322" s="93"/>
      <c r="B322" s="49" t="s">
        <v>66</v>
      </c>
      <c r="C322" s="49"/>
      <c r="D322" s="49">
        <v>108.54</v>
      </c>
      <c r="E322" s="49">
        <v>111.54</v>
      </c>
      <c r="F322" s="49">
        <v>0.8</v>
      </c>
      <c r="G322" s="49"/>
      <c r="H322" s="49">
        <v>3</v>
      </c>
      <c r="I322" s="49">
        <v>10</v>
      </c>
      <c r="J322" s="49">
        <f t="shared" ref="J322:J329" si="42">PRODUCT(F322:I322)</f>
        <v>24.000000000000004</v>
      </c>
      <c r="K322" s="49" t="s">
        <v>25</v>
      </c>
    </row>
    <row r="323" spans="1:11" x14ac:dyDescent="0.25">
      <c r="A323" s="93"/>
      <c r="B323" s="49" t="s">
        <v>67</v>
      </c>
      <c r="C323" s="49"/>
      <c r="D323" s="49">
        <v>108.54</v>
      </c>
      <c r="E323" s="49">
        <v>111.54</v>
      </c>
      <c r="F323" s="49">
        <v>1</v>
      </c>
      <c r="G323" s="49"/>
      <c r="H323" s="49">
        <v>3</v>
      </c>
      <c r="I323" s="49">
        <v>4</v>
      </c>
      <c r="J323" s="49">
        <f t="shared" si="42"/>
        <v>12</v>
      </c>
      <c r="K323" s="49" t="s">
        <v>25</v>
      </c>
    </row>
    <row r="324" spans="1:11" x14ac:dyDescent="0.25">
      <c r="A324" s="93"/>
      <c r="B324" s="49" t="s">
        <v>77</v>
      </c>
      <c r="C324" s="49"/>
      <c r="D324" s="49">
        <v>108.54</v>
      </c>
      <c r="E324" s="49">
        <v>111.54</v>
      </c>
      <c r="F324" s="49">
        <v>0.4</v>
      </c>
      <c r="G324" s="49"/>
      <c r="H324" s="49">
        <v>3</v>
      </c>
      <c r="I324" s="49">
        <v>8</v>
      </c>
      <c r="J324" s="49">
        <f t="shared" si="42"/>
        <v>9.6000000000000014</v>
      </c>
      <c r="K324" s="49" t="s">
        <v>25</v>
      </c>
    </row>
    <row r="325" spans="1:11" x14ac:dyDescent="0.25">
      <c r="A325" s="93"/>
      <c r="B325" s="49"/>
      <c r="C325" s="49"/>
      <c r="D325" s="49"/>
      <c r="E325" s="49"/>
      <c r="F325" s="49"/>
      <c r="G325" s="49"/>
      <c r="H325" s="49"/>
      <c r="I325" s="49"/>
      <c r="J325" s="49"/>
      <c r="K325" s="49"/>
    </row>
    <row r="326" spans="1:11" x14ac:dyDescent="0.25">
      <c r="A326" s="93"/>
      <c r="B326" s="49" t="s">
        <v>65</v>
      </c>
      <c r="C326" s="49"/>
      <c r="D326" s="49">
        <v>108.54</v>
      </c>
      <c r="E326" s="49">
        <v>111.54</v>
      </c>
      <c r="F326" s="49"/>
      <c r="G326" s="49">
        <v>0.4</v>
      </c>
      <c r="H326" s="49">
        <v>3</v>
      </c>
      <c r="I326" s="49">
        <v>14</v>
      </c>
      <c r="J326" s="49">
        <f t="shared" si="42"/>
        <v>16.800000000000004</v>
      </c>
      <c r="K326" s="49" t="s">
        <v>25</v>
      </c>
    </row>
    <row r="327" spans="1:11" x14ac:dyDescent="0.25">
      <c r="A327" s="93"/>
      <c r="B327" s="49" t="s">
        <v>66</v>
      </c>
      <c r="C327" s="49"/>
      <c r="D327" s="49">
        <v>108.54</v>
      </c>
      <c r="E327" s="49">
        <v>111.54</v>
      </c>
      <c r="F327" s="49"/>
      <c r="G327" s="49">
        <v>0.5</v>
      </c>
      <c r="H327" s="49">
        <v>3</v>
      </c>
      <c r="I327" s="49">
        <v>10</v>
      </c>
      <c r="J327" s="49">
        <f t="shared" si="42"/>
        <v>15</v>
      </c>
      <c r="K327" s="49" t="s">
        <v>25</v>
      </c>
    </row>
    <row r="328" spans="1:11" x14ac:dyDescent="0.25">
      <c r="A328" s="93"/>
      <c r="B328" s="49" t="s">
        <v>67</v>
      </c>
      <c r="C328" s="49"/>
      <c r="D328" s="49">
        <v>108.54</v>
      </c>
      <c r="E328" s="49">
        <v>111.54</v>
      </c>
      <c r="F328" s="49"/>
      <c r="G328" s="49">
        <v>0.5</v>
      </c>
      <c r="H328" s="49">
        <v>3</v>
      </c>
      <c r="I328" s="49">
        <v>4</v>
      </c>
      <c r="J328" s="49">
        <f t="shared" si="42"/>
        <v>6</v>
      </c>
      <c r="K328" s="49" t="s">
        <v>25</v>
      </c>
    </row>
    <row r="329" spans="1:11" ht="15.75" thickBot="1" x14ac:dyDescent="0.3">
      <c r="A329" s="93"/>
      <c r="B329" s="54" t="s">
        <v>77</v>
      </c>
      <c r="C329" s="54"/>
      <c r="D329" s="54">
        <v>108.54</v>
      </c>
      <c r="E329" s="54">
        <v>111.54</v>
      </c>
      <c r="F329" s="54"/>
      <c r="G329" s="54">
        <v>0.4</v>
      </c>
      <c r="H329" s="54">
        <v>3</v>
      </c>
      <c r="I329" s="54">
        <v>8</v>
      </c>
      <c r="J329" s="54">
        <f t="shared" si="42"/>
        <v>9.6000000000000014</v>
      </c>
      <c r="K329" s="54" t="s">
        <v>25</v>
      </c>
    </row>
    <row r="330" spans="1:11" ht="16.5" thickTop="1" thickBot="1" x14ac:dyDescent="0.3">
      <c r="A330" s="53"/>
      <c r="B330" s="53"/>
      <c r="C330" s="53"/>
      <c r="D330" s="53"/>
      <c r="E330" s="53"/>
      <c r="F330" s="53"/>
      <c r="G330" s="53"/>
      <c r="H330" s="53"/>
      <c r="I330" s="53"/>
      <c r="J330" s="55">
        <f>SUM(J321:J329)</f>
        <v>126.60000000000002</v>
      </c>
      <c r="K330" s="55" t="s">
        <v>25</v>
      </c>
    </row>
    <row r="331" spans="1:11" ht="15.75" thickTop="1" x14ac:dyDescent="0.25">
      <c r="A331" s="93" t="s">
        <v>95</v>
      </c>
      <c r="B331" s="57" t="s">
        <v>65</v>
      </c>
      <c r="C331" s="57"/>
      <c r="D331" s="57">
        <v>111.54</v>
      </c>
      <c r="E331" s="57">
        <v>112.04</v>
      </c>
      <c r="F331" s="57">
        <v>0.8</v>
      </c>
      <c r="G331" s="57"/>
      <c r="H331" s="57">
        <v>0.5</v>
      </c>
      <c r="I331" s="57">
        <v>7</v>
      </c>
      <c r="J331" s="57">
        <f>PRODUCT(F331:I331)</f>
        <v>2.8000000000000003</v>
      </c>
      <c r="K331" s="57" t="s">
        <v>25</v>
      </c>
    </row>
    <row r="332" spans="1:11" x14ac:dyDescent="0.25">
      <c r="A332" s="93"/>
      <c r="B332" s="49" t="s">
        <v>66</v>
      </c>
      <c r="C332" s="49"/>
      <c r="D332" s="49">
        <v>111.54</v>
      </c>
      <c r="E332" s="49">
        <v>112.04</v>
      </c>
      <c r="F332" s="49">
        <v>0.8</v>
      </c>
      <c r="G332" s="49"/>
      <c r="H332" s="49">
        <v>0.5</v>
      </c>
      <c r="I332" s="49">
        <v>5</v>
      </c>
      <c r="J332" s="49">
        <f t="shared" ref="J332:J339" si="43">PRODUCT(F332:I332)</f>
        <v>2</v>
      </c>
      <c r="K332" s="49" t="s">
        <v>25</v>
      </c>
    </row>
    <row r="333" spans="1:11" x14ac:dyDescent="0.25">
      <c r="A333" s="93"/>
      <c r="B333" s="49" t="s">
        <v>67</v>
      </c>
      <c r="C333" s="49"/>
      <c r="D333" s="49">
        <v>111.54</v>
      </c>
      <c r="E333" s="49">
        <v>112.04</v>
      </c>
      <c r="F333" s="49">
        <v>1</v>
      </c>
      <c r="G333" s="49"/>
      <c r="H333" s="49">
        <v>0.5</v>
      </c>
      <c r="I333" s="49">
        <v>2</v>
      </c>
      <c r="J333" s="49">
        <f t="shared" si="43"/>
        <v>1</v>
      </c>
      <c r="K333" s="49" t="s">
        <v>25</v>
      </c>
    </row>
    <row r="334" spans="1:11" x14ac:dyDescent="0.25">
      <c r="A334" s="93"/>
      <c r="B334" s="49" t="s">
        <v>77</v>
      </c>
      <c r="C334" s="49"/>
      <c r="D334" s="49">
        <v>111.54</v>
      </c>
      <c r="E334" s="49">
        <v>112.04</v>
      </c>
      <c r="F334" s="49">
        <v>0.4</v>
      </c>
      <c r="G334" s="49"/>
      <c r="H334" s="49">
        <v>0.5</v>
      </c>
      <c r="I334" s="49">
        <v>4</v>
      </c>
      <c r="J334" s="49">
        <f t="shared" si="43"/>
        <v>0.8</v>
      </c>
      <c r="K334" s="49" t="s">
        <v>25</v>
      </c>
    </row>
    <row r="335" spans="1:11" x14ac:dyDescent="0.25">
      <c r="A335" s="93"/>
      <c r="B335" s="49"/>
      <c r="C335" s="49"/>
      <c r="D335" s="49"/>
      <c r="E335" s="49"/>
      <c r="F335" s="49"/>
      <c r="G335" s="49"/>
      <c r="H335" s="49"/>
      <c r="I335" s="49"/>
      <c r="J335" s="49"/>
      <c r="K335" s="49"/>
    </row>
    <row r="336" spans="1:11" x14ac:dyDescent="0.25">
      <c r="A336" s="93"/>
      <c r="B336" s="49" t="s">
        <v>65</v>
      </c>
      <c r="C336" s="49"/>
      <c r="D336" s="49">
        <v>111.54</v>
      </c>
      <c r="E336" s="49">
        <v>112.04</v>
      </c>
      <c r="F336" s="49"/>
      <c r="G336" s="49">
        <v>0.4</v>
      </c>
      <c r="H336" s="49">
        <v>0.5</v>
      </c>
      <c r="I336" s="49">
        <v>7</v>
      </c>
      <c r="J336" s="49">
        <f t="shared" si="43"/>
        <v>1.4000000000000001</v>
      </c>
      <c r="K336" s="49" t="s">
        <v>25</v>
      </c>
    </row>
    <row r="337" spans="1:11" x14ac:dyDescent="0.25">
      <c r="A337" s="93"/>
      <c r="B337" s="49" t="s">
        <v>66</v>
      </c>
      <c r="C337" s="49"/>
      <c r="D337" s="49">
        <v>111.54</v>
      </c>
      <c r="E337" s="49">
        <v>112.04</v>
      </c>
      <c r="F337" s="49"/>
      <c r="G337" s="49">
        <v>0.5</v>
      </c>
      <c r="H337" s="49">
        <v>0.5</v>
      </c>
      <c r="I337" s="49">
        <v>5</v>
      </c>
      <c r="J337" s="49">
        <f t="shared" si="43"/>
        <v>1.25</v>
      </c>
      <c r="K337" s="49" t="s">
        <v>25</v>
      </c>
    </row>
    <row r="338" spans="1:11" x14ac:dyDescent="0.25">
      <c r="A338" s="93"/>
      <c r="B338" s="49" t="s">
        <v>67</v>
      </c>
      <c r="C338" s="49"/>
      <c r="D338" s="49">
        <v>111.54</v>
      </c>
      <c r="E338" s="49">
        <v>112.04</v>
      </c>
      <c r="F338" s="49"/>
      <c r="G338" s="49">
        <v>0.5</v>
      </c>
      <c r="H338" s="49">
        <v>0.5</v>
      </c>
      <c r="I338" s="49">
        <v>2</v>
      </c>
      <c r="J338" s="49">
        <f t="shared" si="43"/>
        <v>0.5</v>
      </c>
      <c r="K338" s="49" t="s">
        <v>25</v>
      </c>
    </row>
    <row r="339" spans="1:11" ht="15.75" thickBot="1" x14ac:dyDescent="0.3">
      <c r="A339" s="93"/>
      <c r="B339" s="54" t="s">
        <v>77</v>
      </c>
      <c r="C339" s="54"/>
      <c r="D339" s="54">
        <v>111.54</v>
      </c>
      <c r="E339" s="54">
        <v>112.04</v>
      </c>
      <c r="F339" s="54"/>
      <c r="G339" s="54">
        <v>0.4</v>
      </c>
      <c r="H339" s="54">
        <v>0.5</v>
      </c>
      <c r="I339" s="54">
        <v>4</v>
      </c>
      <c r="J339" s="54">
        <f t="shared" si="43"/>
        <v>0.8</v>
      </c>
      <c r="K339" s="54" t="s">
        <v>25</v>
      </c>
    </row>
    <row r="340" spans="1:11" ht="16.5" thickTop="1" thickBot="1" x14ac:dyDescent="0.3">
      <c r="A340" s="53"/>
      <c r="B340" s="53"/>
      <c r="C340" s="53"/>
      <c r="D340" s="53"/>
      <c r="E340" s="53"/>
      <c r="F340" s="53"/>
      <c r="G340" s="53"/>
      <c r="H340" s="53"/>
      <c r="I340" s="53"/>
      <c r="J340" s="55">
        <f>SUM(J331:J339)</f>
        <v>10.55</v>
      </c>
      <c r="K340" s="55" t="s">
        <v>25</v>
      </c>
    </row>
    <row r="341" spans="1:11" ht="15.75" thickTop="1" x14ac:dyDescent="0.25"/>
  </sheetData>
  <mergeCells count="15">
    <mergeCell ref="A156:A162"/>
    <mergeCell ref="D4:E4"/>
    <mergeCell ref="A60:A71"/>
    <mergeCell ref="A74:A85"/>
    <mergeCell ref="A93:A124"/>
    <mergeCell ref="A130:A154"/>
    <mergeCell ref="A307:A319"/>
    <mergeCell ref="A321:A329"/>
    <mergeCell ref="A331:A339"/>
    <mergeCell ref="A164:A170"/>
    <mergeCell ref="A172:A175"/>
    <mergeCell ref="A177:A180"/>
    <mergeCell ref="A183:A220"/>
    <mergeCell ref="A222:A289"/>
    <mergeCell ref="A293:A305"/>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Abstract</vt:lpstr>
      <vt:lpstr>Measure Ment</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2023-09-26T03:58:52Z</dcterms:modified>
</cp:coreProperties>
</file>