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Master Folder\Master Folder\Approved\Power Plant\M tech\"/>
    </mc:Choice>
  </mc:AlternateContent>
  <bookViews>
    <workbookView xWindow="0" yWindow="0" windowWidth="24000" windowHeight="9630" activeTab="2"/>
  </bookViews>
  <sheets>
    <sheet name="RA 1" sheetId="3" r:id="rId1"/>
    <sheet name="RA 1 Measurement" sheetId="1" r:id="rId2"/>
    <sheet name="Sheet2" sheetId="2" r:id="rId3"/>
  </sheets>
  <definedNames>
    <definedName name="_xlnm.Print_Area" localSheetId="0">'RA 1'!#REF!</definedName>
    <definedName name="_xlnm.Print_Area" localSheetId="1">'RA 1 Measurement'!$A$1:$M$164</definedName>
    <definedName name="_xlnm.Print_Area" localSheetId="2">Sheet2!$A$1:$Q$101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 i="2" l="1"/>
  <c r="O2" i="1" l="1"/>
  <c r="E77" i="1" l="1"/>
  <c r="F73" i="1"/>
  <c r="E72" i="1"/>
  <c r="F71" i="1"/>
  <c r="E70" i="1"/>
  <c r="E68" i="1"/>
  <c r="F69" i="1"/>
  <c r="E66" i="1"/>
  <c r="F67" i="1"/>
  <c r="F65" i="1"/>
  <c r="H57" i="1"/>
  <c r="L93" i="1"/>
  <c r="L79" i="1"/>
  <c r="L57" i="1"/>
  <c r="L59" i="1" s="1"/>
  <c r="L60" i="1" s="1"/>
  <c r="L62" i="1" s="1"/>
  <c r="L51" i="1"/>
  <c r="L44" i="1"/>
  <c r="L27" i="1"/>
  <c r="L20" i="1"/>
  <c r="L11" i="1"/>
  <c r="K132" i="1"/>
  <c r="K133" i="1"/>
  <c r="K135" i="1"/>
  <c r="K136" i="1"/>
  <c r="K137" i="1"/>
  <c r="K138" i="1"/>
  <c r="K139" i="1"/>
  <c r="K140" i="1"/>
  <c r="K141" i="1"/>
  <c r="K142" i="1"/>
  <c r="K143" i="1"/>
  <c r="K144" i="1"/>
  <c r="K145" i="1"/>
  <c r="K131" i="1"/>
  <c r="K97" i="1"/>
  <c r="K98" i="1"/>
  <c r="K99" i="1"/>
  <c r="K100" i="1"/>
  <c r="K101" i="1"/>
  <c r="K102" i="1"/>
  <c r="K103" i="1"/>
  <c r="K104" i="1"/>
  <c r="K105" i="1"/>
  <c r="K106" i="1"/>
  <c r="K107" i="1"/>
  <c r="K108" i="1"/>
  <c r="K109" i="1"/>
  <c r="K111" i="1"/>
  <c r="K112" i="1"/>
  <c r="K113" i="1"/>
  <c r="K114" i="1"/>
  <c r="K115" i="1"/>
  <c r="K116" i="1"/>
  <c r="K117" i="1"/>
  <c r="K118" i="1"/>
  <c r="K119" i="1"/>
  <c r="K120" i="1"/>
  <c r="K121" i="1"/>
  <c r="K122" i="1"/>
  <c r="K123" i="1"/>
  <c r="K124" i="1"/>
  <c r="K96" i="1"/>
  <c r="O90" i="1"/>
  <c r="D82" i="1"/>
  <c r="D83" i="1"/>
  <c r="D81" i="1"/>
  <c r="N77" i="1"/>
  <c r="O77" i="1" s="1"/>
  <c r="N75" i="1"/>
  <c r="O75" i="1" s="1"/>
  <c r="N76" i="1"/>
  <c r="O76" i="1" s="1"/>
  <c r="N74" i="1"/>
  <c r="O74" i="1" s="1"/>
  <c r="P85" i="1"/>
  <c r="P84" i="1"/>
  <c r="P82" i="1"/>
  <c r="P83" i="1" s="1"/>
  <c r="C73" i="1"/>
  <c r="C67" i="1"/>
  <c r="Q73" i="1"/>
  <c r="Q74" i="1" s="1"/>
  <c r="Q75" i="1" s="1"/>
  <c r="R66" i="1"/>
  <c r="R67" i="1"/>
  <c r="R65" i="1"/>
  <c r="K65" i="1"/>
  <c r="K66" i="1"/>
  <c r="K67" i="1"/>
  <c r="K68" i="1"/>
  <c r="K69" i="1"/>
  <c r="K70" i="1"/>
  <c r="K71" i="1"/>
  <c r="K72" i="1"/>
  <c r="K73" i="1"/>
  <c r="K74" i="1"/>
  <c r="K75" i="1"/>
  <c r="K76" i="1"/>
  <c r="K77" i="1"/>
  <c r="K64" i="1"/>
  <c r="H60" i="1"/>
  <c r="H59" i="1"/>
  <c r="H58" i="1"/>
  <c r="K54" i="1"/>
  <c r="H56" i="1"/>
  <c r="K56" i="1" s="1"/>
  <c r="H55" i="1"/>
  <c r="K55" i="1" s="1"/>
  <c r="K149" i="1" l="1"/>
  <c r="K128" i="1"/>
  <c r="P58" i="1"/>
  <c r="R58" i="1"/>
  <c r="N96" i="2" l="1"/>
  <c r="N98" i="2" s="1"/>
  <c r="M96" i="2"/>
  <c r="J83" i="2"/>
  <c r="K83" i="2" s="1"/>
  <c r="P83" i="2" s="1"/>
  <c r="J84" i="2"/>
  <c r="J90" i="2"/>
  <c r="K90" i="2" s="1"/>
  <c r="O90" i="2" s="1"/>
  <c r="J91" i="2"/>
  <c r="K91" i="2" s="1"/>
  <c r="L91" i="2" s="1"/>
  <c r="J92" i="2"/>
  <c r="K92" i="2" s="1"/>
  <c r="J93" i="2"/>
  <c r="K93" i="2" s="1"/>
  <c r="P93" i="2" s="1"/>
  <c r="J94" i="2"/>
  <c r="K94" i="2" s="1"/>
  <c r="O94" i="2" s="1"/>
  <c r="J95" i="2"/>
  <c r="K95" i="2" s="1"/>
  <c r="L95" i="2" s="1"/>
  <c r="M98" i="2"/>
  <c r="J86" i="2"/>
  <c r="K86" i="2" s="1"/>
  <c r="P86" i="2" s="1"/>
  <c r="J87" i="2"/>
  <c r="K87" i="2" s="1"/>
  <c r="O87" i="2" s="1"/>
  <c r="J88" i="2"/>
  <c r="K88" i="2" s="1"/>
  <c r="L88" i="2" s="1"/>
  <c r="J89" i="2"/>
  <c r="K89" i="2" s="1"/>
  <c r="P89" i="2" s="1"/>
  <c r="J85" i="2"/>
  <c r="K85" i="2" s="1"/>
  <c r="L85" i="2" s="1"/>
  <c r="S83" i="2"/>
  <c r="K84" i="2"/>
  <c r="O84" i="2" s="1"/>
  <c r="S72" i="2"/>
  <c r="J82" i="2"/>
  <c r="K82" i="2" s="1"/>
  <c r="L82" i="2" s="1"/>
  <c r="J81" i="2"/>
  <c r="K81" i="2" s="1"/>
  <c r="O81" i="2" s="1"/>
  <c r="J80" i="2"/>
  <c r="K80" i="2" s="1"/>
  <c r="O80" i="2" s="1"/>
  <c r="J79" i="2"/>
  <c r="K79" i="2" s="1"/>
  <c r="P79" i="2" s="1"/>
  <c r="J73" i="2"/>
  <c r="K73" i="2" s="1"/>
  <c r="J74" i="2"/>
  <c r="K74" i="2" s="1"/>
  <c r="P74" i="2" s="1"/>
  <c r="J75" i="2"/>
  <c r="K75" i="2" s="1"/>
  <c r="O75" i="2" s="1"/>
  <c r="J76" i="2"/>
  <c r="K76" i="2" s="1"/>
  <c r="O76" i="2" s="1"/>
  <c r="J77" i="2"/>
  <c r="K77" i="2" s="1"/>
  <c r="L77" i="2" s="1"/>
  <c r="J78" i="2"/>
  <c r="K78" i="2" s="1"/>
  <c r="J61" i="2"/>
  <c r="K61" i="2" s="1"/>
  <c r="Q61" i="2" s="1"/>
  <c r="J62" i="2"/>
  <c r="K62" i="2" s="1"/>
  <c r="L62" i="2" s="1"/>
  <c r="J63" i="2"/>
  <c r="K63" i="2" s="1"/>
  <c r="L63" i="2" s="1"/>
  <c r="J64" i="2"/>
  <c r="K64" i="2" s="1"/>
  <c r="L64" i="2" s="1"/>
  <c r="J65" i="2"/>
  <c r="K65" i="2" s="1"/>
  <c r="L65" i="2" s="1"/>
  <c r="J66" i="2"/>
  <c r="K66" i="2" s="1"/>
  <c r="Q66" i="2" s="1"/>
  <c r="J67" i="2"/>
  <c r="K67" i="2" s="1"/>
  <c r="L67" i="2" s="1"/>
  <c r="J68" i="2"/>
  <c r="K68" i="2" s="1"/>
  <c r="L68" i="2" s="1"/>
  <c r="J69" i="2"/>
  <c r="K69" i="2" s="1"/>
  <c r="Q69" i="2" s="1"/>
  <c r="J70" i="2"/>
  <c r="K70" i="2" s="1"/>
  <c r="P70" i="2" s="1"/>
  <c r="J71" i="2"/>
  <c r="K71" i="2" s="1"/>
  <c r="L71" i="2" s="1"/>
  <c r="J72" i="2"/>
  <c r="K72" i="2" s="1"/>
  <c r="L72" i="2" s="1"/>
  <c r="J60" i="2"/>
  <c r="K60" i="2" s="1"/>
  <c r="Q60" i="2" s="1"/>
  <c r="J49" i="2"/>
  <c r="K49" i="2" s="1"/>
  <c r="Q49" i="2" s="1"/>
  <c r="J50" i="2"/>
  <c r="K50" i="2" s="1"/>
  <c r="P50" i="2" s="1"/>
  <c r="J51" i="2"/>
  <c r="K51" i="2" s="1"/>
  <c r="L51" i="2" s="1"/>
  <c r="J52" i="2"/>
  <c r="K52" i="2" s="1"/>
  <c r="L52" i="2" s="1"/>
  <c r="J48" i="2"/>
  <c r="K48" i="2" s="1"/>
  <c r="L48" i="2" s="1"/>
  <c r="J47" i="2"/>
  <c r="K47" i="2" s="1"/>
  <c r="L47" i="2" s="1"/>
  <c r="J46" i="2"/>
  <c r="K46" i="2" s="1"/>
  <c r="Q46" i="2" s="1"/>
  <c r="J39" i="2"/>
  <c r="K39" i="2" s="1"/>
  <c r="J40" i="2"/>
  <c r="K40" i="2" s="1"/>
  <c r="Q40" i="2" s="1"/>
  <c r="J41" i="2"/>
  <c r="K41" i="2" s="1"/>
  <c r="Q41" i="2" s="1"/>
  <c r="J42" i="2"/>
  <c r="K42" i="2" s="1"/>
  <c r="L42" i="2" s="1"/>
  <c r="J43" i="2"/>
  <c r="K43" i="2" s="1"/>
  <c r="L43" i="2" s="1"/>
  <c r="J44" i="2"/>
  <c r="K44" i="2" s="1"/>
  <c r="M44" i="2" s="1"/>
  <c r="J45" i="2"/>
  <c r="K45" i="2" s="1"/>
  <c r="M45" i="2" s="1"/>
  <c r="K90" i="1"/>
  <c r="K82" i="1"/>
  <c r="K83" i="1"/>
  <c r="K84" i="1"/>
  <c r="K85" i="1"/>
  <c r="K86" i="1"/>
  <c r="K87" i="1"/>
  <c r="K88" i="1"/>
  <c r="K89" i="1"/>
  <c r="K91" i="1"/>
  <c r="K92" i="1"/>
  <c r="K57" i="1"/>
  <c r="K58" i="1"/>
  <c r="K59" i="1"/>
  <c r="K60" i="1"/>
  <c r="K32" i="1"/>
  <c r="K33" i="1"/>
  <c r="K34" i="1"/>
  <c r="K35" i="1"/>
  <c r="K36" i="1"/>
  <c r="K31" i="1"/>
  <c r="J32" i="2"/>
  <c r="K32" i="2" s="1"/>
  <c r="P32" i="2" s="1"/>
  <c r="J33" i="2"/>
  <c r="K33" i="2" s="1"/>
  <c r="P33" i="2" s="1"/>
  <c r="J34" i="2"/>
  <c r="K34" i="2" s="1"/>
  <c r="M34" i="2" s="1"/>
  <c r="J35" i="2"/>
  <c r="K35" i="2" s="1"/>
  <c r="M35" i="2" s="1"/>
  <c r="J36" i="2"/>
  <c r="K36" i="2" s="1"/>
  <c r="N36" i="2" s="1"/>
  <c r="J37" i="2"/>
  <c r="K37" i="2" s="1"/>
  <c r="N37" i="2" s="1"/>
  <c r="J38" i="2"/>
  <c r="K38" i="2" s="1"/>
  <c r="L38" i="2" s="1"/>
  <c r="J23" i="2"/>
  <c r="K23" i="2" s="1"/>
  <c r="N23" i="2" s="1"/>
  <c r="J24" i="2"/>
  <c r="K24" i="2" s="1"/>
  <c r="L24" i="2" s="1"/>
  <c r="J25" i="2"/>
  <c r="K25" i="2" s="1"/>
  <c r="O25" i="2" s="1"/>
  <c r="J26" i="2"/>
  <c r="K26" i="2" s="1"/>
  <c r="O26" i="2" s="1"/>
  <c r="J27" i="2"/>
  <c r="K27" i="2" s="1"/>
  <c r="L27" i="2" s="1"/>
  <c r="J28" i="2"/>
  <c r="K28" i="2" s="1"/>
  <c r="L28" i="2" s="1"/>
  <c r="J29" i="2"/>
  <c r="K29" i="2" s="1"/>
  <c r="N29" i="2" s="1"/>
  <c r="J30" i="2"/>
  <c r="K30" i="2" s="1"/>
  <c r="N30" i="2" s="1"/>
  <c r="J31" i="2"/>
  <c r="K31" i="2" s="1"/>
  <c r="L31" i="2" s="1"/>
  <c r="J7" i="2"/>
  <c r="K7" i="2" s="1"/>
  <c r="N7" i="2" s="1"/>
  <c r="J8" i="2"/>
  <c r="K8" i="2" s="1"/>
  <c r="N8" i="2" s="1"/>
  <c r="J9" i="2"/>
  <c r="K9" i="2" s="1"/>
  <c r="L9" i="2" s="1"/>
  <c r="J10" i="2"/>
  <c r="K10" i="2" s="1"/>
  <c r="J11" i="2"/>
  <c r="K11" i="2" s="1"/>
  <c r="O11" i="2" s="1"/>
  <c r="J12" i="2"/>
  <c r="K12" i="2" s="1"/>
  <c r="O12" i="2" s="1"/>
  <c r="J13" i="2"/>
  <c r="K13" i="2" s="1"/>
  <c r="M13" i="2" s="1"/>
  <c r="J14" i="2"/>
  <c r="K14" i="2" s="1"/>
  <c r="M14" i="2" s="1"/>
  <c r="N5" i="2"/>
  <c r="H6" i="2"/>
  <c r="J6" i="2" s="1"/>
  <c r="M6" i="2" s="1"/>
  <c r="H5" i="2"/>
  <c r="J5" i="2" s="1"/>
  <c r="K46" i="1"/>
  <c r="K47" i="1"/>
  <c r="K48" i="1"/>
  <c r="K49" i="1"/>
  <c r="K50" i="1"/>
  <c r="K39" i="1"/>
  <c r="K40" i="1"/>
  <c r="K41" i="1"/>
  <c r="K42" i="1"/>
  <c r="K43" i="1"/>
  <c r="K23" i="1"/>
  <c r="K24" i="1"/>
  <c r="K25" i="1"/>
  <c r="K26" i="1"/>
  <c r="K29" i="1"/>
  <c r="K30" i="1"/>
  <c r="K22" i="1"/>
  <c r="K15" i="1"/>
  <c r="K16" i="1"/>
  <c r="K17" i="1"/>
  <c r="K18" i="1"/>
  <c r="K14" i="1"/>
  <c r="K7" i="1"/>
  <c r="K8" i="1"/>
  <c r="K5" i="1"/>
  <c r="K9" i="1"/>
  <c r="K10" i="1"/>
  <c r="K6" i="1"/>
  <c r="K81" i="1"/>
  <c r="J15" i="2"/>
  <c r="J16" i="2"/>
  <c r="J17" i="2"/>
  <c r="J18" i="2"/>
  <c r="J19" i="2"/>
  <c r="J20" i="2"/>
  <c r="K20" i="2" s="1"/>
  <c r="M20" i="2" s="1"/>
  <c r="J21" i="2"/>
  <c r="K21" i="2" s="1"/>
  <c r="M21" i="2" s="1"/>
  <c r="J22" i="2"/>
  <c r="K22" i="2" s="1"/>
  <c r="N22" i="2" s="1"/>
  <c r="K19" i="1"/>
  <c r="Q96" i="2" l="1"/>
  <c r="Q98" i="2" s="1"/>
  <c r="L96" i="2"/>
  <c r="L98" i="2" s="1"/>
  <c r="P96" i="2"/>
  <c r="P98" i="2" s="1"/>
  <c r="O96" i="2"/>
  <c r="O98" i="2" s="1"/>
  <c r="Q53" i="2"/>
  <c r="Q55" i="2" s="1"/>
  <c r="P53" i="2"/>
  <c r="P55" i="2" s="1"/>
  <c r="M53" i="2"/>
  <c r="M55" i="2" s="1"/>
  <c r="K93" i="1"/>
  <c r="K62" i="1"/>
  <c r="K37" i="1"/>
  <c r="K27" i="1"/>
  <c r="K15" i="2"/>
  <c r="N15" i="2" s="1"/>
  <c r="K19" i="2"/>
  <c r="O19" i="2" s="1"/>
  <c r="K18" i="2"/>
  <c r="O18" i="2" s="1"/>
  <c r="K17" i="2"/>
  <c r="L17" i="2" s="1"/>
  <c r="L53" i="2" s="1"/>
  <c r="L55" i="2" s="1"/>
  <c r="K16" i="2"/>
  <c r="N16" i="2" s="1"/>
  <c r="K51" i="1"/>
  <c r="K44" i="1"/>
  <c r="K79" i="1"/>
  <c r="K20" i="1"/>
  <c r="K161" i="1" s="1"/>
  <c r="K11" i="1"/>
  <c r="M99" i="2" l="1"/>
  <c r="M100" i="2" s="1"/>
  <c r="O53" i="2"/>
  <c r="O55" i="2" s="1"/>
  <c r="N53" i="2"/>
  <c r="N55" i="2" s="1"/>
  <c r="K163" i="1"/>
  <c r="K164" i="1" s="1"/>
  <c r="M56" i="2" l="1"/>
  <c r="M57" i="2" s="1"/>
</calcChain>
</file>

<file path=xl/sharedStrings.xml><?xml version="1.0" encoding="utf-8"?>
<sst xmlns="http://schemas.openxmlformats.org/spreadsheetml/2006/main" count="558" uniqueCount="163">
  <si>
    <t>S.no.</t>
  </si>
  <si>
    <t>Unit</t>
  </si>
  <si>
    <t>No</t>
  </si>
  <si>
    <t>Remark</t>
  </si>
  <si>
    <t>TOTAL</t>
  </si>
  <si>
    <t>SHUTTERING</t>
  </si>
  <si>
    <t>BACK FILLING</t>
  </si>
  <si>
    <r>
      <t>M</t>
    </r>
    <r>
      <rPr>
        <vertAlign val="superscript"/>
        <sz val="11"/>
        <color rgb="FF000000"/>
        <rFont val="Arial1"/>
      </rPr>
      <t>3</t>
    </r>
  </si>
  <si>
    <t>TOTAL EXCAVATION</t>
  </si>
  <si>
    <t>RCC</t>
  </si>
  <si>
    <t>S.No</t>
  </si>
  <si>
    <t>Description</t>
  </si>
  <si>
    <t>Dia in
MM</t>
  </si>
  <si>
    <t>No of member</t>
  </si>
  <si>
    <t>No.
of Bar</t>
  </si>
  <si>
    <t>Cutting
Length</t>
  </si>
  <si>
    <t xml:space="preserve">DIAWISE LENGTH </t>
  </si>
  <si>
    <t>10mm</t>
  </si>
  <si>
    <t>12mm</t>
  </si>
  <si>
    <t>16mm</t>
  </si>
  <si>
    <t>Footings-</t>
  </si>
  <si>
    <t>0-3mtr</t>
  </si>
  <si>
    <t>F1</t>
  </si>
  <si>
    <t>F2</t>
  </si>
  <si>
    <t>lap</t>
  </si>
  <si>
    <t>chair</t>
  </si>
  <si>
    <t>3-6MTR</t>
  </si>
  <si>
    <t>RCC  (3-6MTR)</t>
  </si>
  <si>
    <t>C2</t>
  </si>
  <si>
    <t>C3</t>
  </si>
  <si>
    <t>A C C</t>
  </si>
  <si>
    <t>F4</t>
  </si>
  <si>
    <t>F5</t>
  </si>
  <si>
    <t>F3</t>
  </si>
  <si>
    <t>F2&amp;F3</t>
  </si>
  <si>
    <t>PCC3-6MTR</t>
  </si>
  <si>
    <t>RAFT     F1</t>
  </si>
  <si>
    <t>PEDISTAL</t>
  </si>
  <si>
    <t>COL   C1</t>
  </si>
  <si>
    <t>col  C1  0.00</t>
  </si>
  <si>
    <t>top</t>
  </si>
  <si>
    <t>12MM</t>
  </si>
  <si>
    <t>10MM</t>
  </si>
  <si>
    <t>NO OF RAFT</t>
  </si>
  <si>
    <t>RAFT</t>
  </si>
  <si>
    <t>RING</t>
  </si>
  <si>
    <t>8MM</t>
  </si>
  <si>
    <t>16MM</t>
  </si>
  <si>
    <t>TOP</t>
  </si>
  <si>
    <t>20MM</t>
  </si>
  <si>
    <t>8mm</t>
  </si>
  <si>
    <t>20mm</t>
  </si>
  <si>
    <t xml:space="preserve">BEAM  </t>
  </si>
  <si>
    <t>PB1  B</t>
  </si>
  <si>
    <t>PB1   1'</t>
  </si>
  <si>
    <t>PB1    1"</t>
  </si>
  <si>
    <t>B1</t>
  </si>
  <si>
    <t>PB2  (4,3,2)</t>
  </si>
  <si>
    <t>B"</t>
  </si>
  <si>
    <t xml:space="preserve">  PB1  A</t>
  </si>
  <si>
    <t>P C C  0 --3MTR</t>
  </si>
  <si>
    <t>P BEAM</t>
  </si>
  <si>
    <t>BAR BENDING SCHEDULE
A C C</t>
  </si>
  <si>
    <t>25MM</t>
  </si>
  <si>
    <t>25mm</t>
  </si>
  <si>
    <t>0--3</t>
  </si>
  <si>
    <t>P  BEAM</t>
  </si>
  <si>
    <t>PB1  A</t>
  </si>
  <si>
    <t>EXT</t>
  </si>
  <si>
    <t>PB2</t>
  </si>
  <si>
    <t>PB1   1"</t>
  </si>
  <si>
    <t>1---1"</t>
  </si>
  <si>
    <t>F1 3--6MTR</t>
  </si>
  <si>
    <t>Rate</t>
  </si>
  <si>
    <t>MT</t>
  </si>
  <si>
    <t>ACC</t>
  </si>
  <si>
    <t>PB1   B'-B"</t>
  </si>
  <si>
    <t>B1 1"-1'</t>
  </si>
  <si>
    <t>PB2  (A4-B4,A3-B3,A2-B2)</t>
  </si>
  <si>
    <t>PB 2 1'-1"</t>
  </si>
  <si>
    <t>from</t>
  </si>
  <si>
    <t>to</t>
  </si>
  <si>
    <t>Pcc Bottom</t>
  </si>
  <si>
    <t>PCC top</t>
  </si>
  <si>
    <t>0--3\</t>
  </si>
  <si>
    <t>3--6/</t>
  </si>
  <si>
    <t>6--9/</t>
  </si>
  <si>
    <t>Column Bottom F1</t>
  </si>
  <si>
    <t>RCC Top (Footing)</t>
  </si>
  <si>
    <t>RCC Top (Pedastal)</t>
  </si>
  <si>
    <t>Reduced Level</t>
  </si>
  <si>
    <t>From</t>
  </si>
  <si>
    <t>To</t>
  </si>
  <si>
    <t>(COL-C1)/F4</t>
  </si>
  <si>
    <t>(COL C1)/F5</t>
  </si>
  <si>
    <t>C2/F2</t>
  </si>
  <si>
    <t>Side Shuttering</t>
  </si>
  <si>
    <t>cum</t>
  </si>
  <si>
    <t>Sqm</t>
  </si>
  <si>
    <t>Cum</t>
  </si>
  <si>
    <t>PB1    1" A'-B"</t>
  </si>
  <si>
    <t>L</t>
  </si>
  <si>
    <t>B</t>
  </si>
  <si>
    <t>H</t>
  </si>
  <si>
    <t>Qty</t>
  </si>
  <si>
    <r>
      <t>M</t>
    </r>
    <r>
      <rPr>
        <vertAlign val="superscript"/>
        <sz val="10"/>
        <color theme="0"/>
        <rFont val="Berlin Sans FB Demi"/>
        <family val="2"/>
      </rPr>
      <t>2</t>
    </r>
  </si>
  <si>
    <t>DRESING  3-6MTR</t>
  </si>
  <si>
    <r>
      <t>M</t>
    </r>
    <r>
      <rPr>
        <b/>
        <vertAlign val="superscript"/>
        <sz val="10"/>
        <color theme="0"/>
        <rFont val="Calibri Light"/>
        <family val="2"/>
        <scheme val="major"/>
      </rPr>
      <t>2</t>
    </r>
  </si>
  <si>
    <t>Stucture</t>
  </si>
  <si>
    <t>Mkd</t>
  </si>
  <si>
    <t>Excavtion 0--3Mtr</t>
  </si>
  <si>
    <t>Excavtion 3--6Mtr</t>
  </si>
  <si>
    <t>Foundation</t>
  </si>
  <si>
    <t>Dressing 0 --3MTR</t>
  </si>
  <si>
    <t>SAND filling 3--6 Mtr</t>
  </si>
  <si>
    <t>Footing</t>
  </si>
  <si>
    <t xml:space="preserve">RAFT </t>
  </si>
  <si>
    <t>C1/F4</t>
  </si>
  <si>
    <t>C1/F5</t>
  </si>
  <si>
    <t>COL</t>
  </si>
  <si>
    <t>Nakoda Pipe Impex Pvt Ltd</t>
  </si>
  <si>
    <t>Civil Work Estimate</t>
  </si>
  <si>
    <t xml:space="preserve">Sl No </t>
  </si>
  <si>
    <t>Item No</t>
  </si>
  <si>
    <t>UOM</t>
  </si>
  <si>
    <t>Division</t>
  </si>
  <si>
    <t>This Bill</t>
  </si>
  <si>
    <t>Excavation</t>
  </si>
  <si>
    <t xml:space="preserve"> Earthwork in Excavation in all type of soil/soft rock &amp; Disposal of the surplus excavated material in spoil dumps, till area at 0 to 3 mtrs hieghts and descents within a lead upto 500 Mtr including all</t>
  </si>
  <si>
    <t>m3</t>
  </si>
  <si>
    <t xml:space="preserve"> Earthwork in Excavation in all type of soil/soft rock &amp; Disposal of the surplus excavated material in spoil dumps, till area at 3 to 6 mtrs hieghts and descents within a lead upto 500 Mtr including all</t>
  </si>
  <si>
    <t>Soil Dressing</t>
  </si>
  <si>
    <t>m2</t>
  </si>
  <si>
    <t>Hard Rock breaking 0-3</t>
  </si>
  <si>
    <t>Hard Rock breaking 3-6</t>
  </si>
  <si>
    <t>Hard Rock breaking 6-9</t>
  </si>
  <si>
    <t>Backfilling</t>
  </si>
  <si>
    <t xml:space="preserve">Sand Filling </t>
  </si>
  <si>
    <t xml:space="preserve">Aggregate filling </t>
  </si>
  <si>
    <t>Rock Soling</t>
  </si>
  <si>
    <t>Concrete</t>
  </si>
  <si>
    <t>Supplying, laying and compacting plain cement concrete (all grade) as defined by IS 456 with graded stone aggregates in all foundation and bed blocks, manholes, chambers, tunnels, floor, pavement, screedings etc. As per the drawings, specification and instruction of the engineer at all heights and depths above and below plniths to require materials, tools and plants, labour complete (use vibrator) 0 to 3 Mtr</t>
  </si>
  <si>
    <t>Supplying, laying and compacting plain cement concrete (all grade) as defined by IS 456 with graded stone aggregates in all foundation and bed blocks, manholes, chambers, tunnels, floor, pavement, screedings etc. As per the drawings, specification and instruction of the engineer at all heights and depths above and below plniths to require materials, tools and plants, labour complete (use vibrator) 3 to 6 Mtr</t>
  </si>
  <si>
    <t>Supplying, laying and compacting plain cement concrete (all grade) as defined by IS 456 with graded stone aggregates in all foundation and bed blocks, manholes, chambers, tunnels, floor, pavement, screedings etc. As per the drawings, specification and instruction of the engineer at all heights and depths above and below plniths to require materials, tools and plants, labour complete (use vibrator) 6 to 9Mtr</t>
  </si>
  <si>
    <t>Supplying, laying reinforced cement concrete (all grade) as defined by IS 456 up to +/- 0 M t o +/-3Mtrs heights/depth with proper compaction and curing</t>
  </si>
  <si>
    <t>Supplying, laying reinforced cement concrete (all grade) as defined by IS 456 up to +/- 3 M t o +/-6Mtrs heights/depth with proper compaction and curing</t>
  </si>
  <si>
    <t>Supplying, laying reinforced cement concrete (all grade) as defined by IS 456 up to +/- 6 M t o +/-9Mtrs heights/depth with proper compaction and curing</t>
  </si>
  <si>
    <t>Shuttering</t>
  </si>
  <si>
    <t>Provinding and fixing shuttering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+/- 3M.</t>
  </si>
  <si>
    <t>Provinding and fixing shuttering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+/- 3M to +/- 6 Mtr</t>
  </si>
  <si>
    <t>Provinding and fixing shuttering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+/- 6M to +/- 9 Mtr</t>
  </si>
  <si>
    <t>Re- In forcements</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</si>
  <si>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complete.0-3</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</si>
  <si>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complete.3-6</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</si>
  <si>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complete.6-9</t>
  </si>
  <si>
    <t>Fabrication &amp; Fixing of insert Plates</t>
  </si>
  <si>
    <t>JigS &amp; Fixture</t>
  </si>
  <si>
    <t>Fixing of Foundation bolts 32 mm Dia &amp; Above</t>
  </si>
  <si>
    <t>Upto Prev bill</t>
  </si>
  <si>
    <t>Total</t>
  </si>
  <si>
    <t>JMR Not Rcved</t>
  </si>
  <si>
    <t>Bottom</t>
  </si>
  <si>
    <t>TOTAL
QUNT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</si>
</sst>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quot;₹&quot;\ * #,##0.00_ ;_ &quot;₹&quot;\ * \-#,##0.00_ ;_ &quot;₹&quot;\ * &quot;-&quot;??_ ;_ @_ "/>
    <numFmt numFmtId="165" formatCode="_ * #,##0.00_ ;_ * \-#,##0.00_ ;_ * &quot;-&quot;??_ ;_ @_ "/>
    <numFmt numFmtId="166" formatCode="0.000"/>
    <numFmt numFmtId="167" formatCode="#,##0.00\ ;&quot; -&quot;#,##0.00\ ;&quot; -&quot;#\ ;@\ "/>
    <numFmt numFmtId="168" formatCode="#,##0.0000"/>
    <numFmt numFmtId="169" formatCode="#,##0.0\ ;&quot; -&quot;#,##0.0\ ;&quot; -&quot;#\ ;@\ "/>
    <numFmt numFmtId="170" formatCode="#,##0.000"/>
    <numFmt numFmtId="171" formatCode="#,##0.00\ ;&quot; -&quot;#,##0.00\ ;&quot; -&quot;#.0\ ;@\ "/>
  </numFmts>
  <fonts count="36">
    <font>
      <sz val="11"/>
      <color theme="1"/>
      <name val="Calibri"/>
      <family val="2"/>
      <scheme val="minor"/>
    </font>
    <font>
      <sz val="11"/>
      <color indexed="8"/>
      <name val="Arial1"/>
    </font>
    <font>
      <sz val="11"/>
      <color indexed="8"/>
      <name val="Calibri"/>
      <family val="2"/>
    </font>
    <font>
      <sz val="12"/>
      <color indexed="8"/>
      <name val="Calibri"/>
      <family val="2"/>
      <scheme val="minor"/>
    </font>
    <font>
      <b/>
      <sz val="12"/>
      <color indexed="8"/>
      <name val="Calibri"/>
      <family val="2"/>
      <scheme val="minor"/>
    </font>
    <font>
      <b/>
      <sz val="11"/>
      <color indexed="8"/>
      <name val="Calibri"/>
      <family val="2"/>
      <scheme val="minor"/>
    </font>
    <font>
      <b/>
      <sz val="11"/>
      <color indexed="8"/>
      <name val="Arial1"/>
    </font>
    <font>
      <b/>
      <sz val="14"/>
      <color indexed="8"/>
      <name val="Calibri"/>
      <family val="2"/>
      <scheme val="minor"/>
    </font>
    <font>
      <u/>
      <sz val="11"/>
      <color theme="10"/>
      <name val="Arial1"/>
    </font>
    <font>
      <sz val="12"/>
      <name val="Calibri"/>
      <family val="2"/>
      <scheme val="minor"/>
    </font>
    <font>
      <u/>
      <sz val="12"/>
      <color theme="10"/>
      <name val="Calibri"/>
      <family val="2"/>
      <scheme val="minor"/>
    </font>
    <font>
      <sz val="12"/>
      <color indexed="8"/>
      <name val="Arial1"/>
    </font>
    <font>
      <b/>
      <sz val="14"/>
      <color indexed="8"/>
      <name val="Arial1"/>
    </font>
    <font>
      <vertAlign val="superscript"/>
      <sz val="11"/>
      <color rgb="FF000000"/>
      <name val="Arial1"/>
    </font>
    <font>
      <sz val="11"/>
      <name val="Arial1"/>
    </font>
    <font>
      <b/>
      <sz val="16"/>
      <color indexed="8"/>
      <name val="Calibri"/>
      <family val="2"/>
      <scheme val="minor"/>
    </font>
    <font>
      <sz val="8"/>
      <name val="Calibri"/>
      <family val="2"/>
      <scheme val="minor"/>
    </font>
    <font>
      <b/>
      <sz val="16"/>
      <color indexed="8"/>
      <name val="Arial1"/>
    </font>
    <font>
      <b/>
      <sz val="11"/>
      <color theme="1"/>
      <name val="Calibri"/>
      <family val="2"/>
      <scheme val="minor"/>
    </font>
    <font>
      <b/>
      <sz val="12"/>
      <color indexed="8"/>
      <name val="Arial1"/>
    </font>
    <font>
      <sz val="10"/>
      <color theme="1"/>
      <name val="Arial"/>
      <family val="2"/>
    </font>
    <font>
      <b/>
      <sz val="14"/>
      <color theme="0"/>
      <name val="Berlin Sans FB Demi"/>
      <family val="2"/>
    </font>
    <font>
      <sz val="14"/>
      <color theme="0"/>
      <name val="Berlin Sans FB Demi"/>
      <family val="2"/>
    </font>
    <font>
      <b/>
      <sz val="10"/>
      <color theme="0"/>
      <name val="Berlin Sans FB Demi"/>
      <family val="2"/>
    </font>
    <font>
      <sz val="10"/>
      <color theme="0"/>
      <name val="Berlin Sans FB Demi"/>
      <family val="2"/>
    </font>
    <font>
      <vertAlign val="superscript"/>
      <sz val="10"/>
      <color theme="0"/>
      <name val="Berlin Sans FB Demi"/>
      <family val="2"/>
    </font>
    <font>
      <b/>
      <sz val="10"/>
      <color indexed="8"/>
      <name val="Calibri Light"/>
      <family val="2"/>
      <scheme val="major"/>
    </font>
    <font>
      <b/>
      <sz val="10"/>
      <color theme="0"/>
      <name val="Calibri Light"/>
      <family val="2"/>
      <scheme val="major"/>
    </font>
    <font>
      <b/>
      <sz val="10"/>
      <color indexed="8"/>
      <name val="Calibri"/>
      <family val="2"/>
      <scheme val="minor"/>
    </font>
    <font>
      <b/>
      <vertAlign val="superscript"/>
      <sz val="10"/>
      <color theme="0"/>
      <name val="Calibri Light"/>
      <family val="2"/>
      <scheme val="major"/>
    </font>
    <font>
      <b/>
      <sz val="10"/>
      <name val="Berlin Sans FB Demi"/>
      <family val="2"/>
    </font>
    <font>
      <sz val="10"/>
      <name val="Berlin Sans FB Demi"/>
      <family val="2"/>
    </font>
    <font>
      <b/>
      <sz val="10"/>
      <color theme="1"/>
      <name val="Calibri"/>
      <family val="2"/>
      <scheme val="minor"/>
    </font>
    <font>
      <b/>
      <i/>
      <sz val="11"/>
      <color theme="1"/>
      <name val="Calibri"/>
      <family val="2"/>
      <scheme val="minor"/>
    </font>
    <font>
      <b/>
      <i/>
      <sz val="14"/>
      <color theme="1"/>
      <name val="Calibri"/>
      <family val="2"/>
      <scheme val="minor"/>
    </font>
    <font>
      <i/>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indexed="9"/>
        <bgColor indexed="26"/>
      </patternFill>
    </fill>
    <fill>
      <patternFill patternType="solid">
        <fgColor theme="0"/>
        <bgColor indexed="64"/>
      </patternFill>
    </fill>
    <fill>
      <patternFill patternType="solid">
        <fgColor rgb="FF92D050"/>
        <bgColor indexed="64"/>
      </patternFill>
    </fill>
    <fill>
      <patternFill patternType="solid">
        <fgColor theme="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rgb="FF92D050"/>
        <bgColor indexed="26"/>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9">
    <xf numFmtId="0" fontId="0" fillId="0" borderId="0"/>
    <xf numFmtId="0" fontId="1" fillId="0" borderId="0"/>
    <xf numFmtId="166" fontId="1" fillId="0" borderId="0" applyBorder="0" applyProtection="0"/>
    <xf numFmtId="0" fontId="2" fillId="0" borderId="0" applyBorder="0" applyProtection="0"/>
    <xf numFmtId="165" fontId="1" fillId="0" borderId="0" applyFont="0" applyFill="0" applyBorder="0" applyAlignment="0" applyProtection="0"/>
    <xf numFmtId="164" fontId="1" fillId="0" borderId="0" applyFont="0" applyFill="0" applyBorder="0" applyAlignment="0" applyProtection="0"/>
    <xf numFmtId="0" fontId="8" fillId="0" borderId="0" applyNumberFormat="0" applyFill="0" applyBorder="0" applyAlignment="0" applyProtection="0"/>
    <xf numFmtId="165" fontId="1" fillId="0" borderId="0" applyFont="0" applyFill="0" applyBorder="0" applyAlignment="0" applyProtection="0"/>
    <xf numFmtId="164" fontId="1" fillId="0" borderId="0" applyFont="0" applyFill="0" applyBorder="0" applyAlignment="0" applyProtection="0"/>
  </cellStyleXfs>
  <cellXfs count="217">
    <xf numFmtId="0" fontId="0" fillId="0" borderId="0" xfId="0"/>
    <xf numFmtId="0" fontId="1" fillId="0" borderId="0" xfId="1"/>
    <xf numFmtId="0" fontId="1" fillId="0" borderId="1" xfId="1" applyBorder="1"/>
    <xf numFmtId="0" fontId="1" fillId="0" borderId="1" xfId="1" applyBorder="1" applyAlignment="1">
      <alignment horizontal="center"/>
    </xf>
    <xf numFmtId="0" fontId="5" fillId="0" borderId="1" xfId="3" applyFont="1" applyBorder="1" applyAlignment="1">
      <alignment horizontal="center"/>
    </xf>
    <xf numFmtId="0" fontId="3" fillId="0" borderId="1" xfId="1" applyFont="1" applyBorder="1"/>
    <xf numFmtId="0" fontId="1" fillId="0" borderId="1" xfId="1" applyBorder="1" applyAlignment="1">
      <alignment horizontal="center" vertical="center"/>
    </xf>
    <xf numFmtId="0" fontId="1" fillId="0" borderId="1" xfId="1" applyBorder="1" applyAlignment="1">
      <alignment horizontal="center" vertical="center" wrapText="1"/>
    </xf>
    <xf numFmtId="0" fontId="6" fillId="0" borderId="1" xfId="1" applyFont="1" applyBorder="1" applyAlignment="1">
      <alignment horizontal="center" vertical="center" wrapText="1"/>
    </xf>
    <xf numFmtId="2" fontId="3" fillId="0" borderId="1" xfId="1" applyNumberFormat="1" applyFont="1" applyBorder="1" applyAlignment="1">
      <alignment horizontal="center" vertical="center"/>
    </xf>
    <xf numFmtId="1" fontId="3" fillId="0" borderId="1" xfId="1" applyNumberFormat="1" applyFont="1" applyBorder="1" applyAlignment="1">
      <alignment horizontal="center" vertical="center"/>
    </xf>
    <xf numFmtId="0" fontId="3" fillId="0" borderId="1" xfId="1" applyFont="1" applyBorder="1" applyAlignment="1">
      <alignment horizontal="center" vertical="center"/>
    </xf>
    <xf numFmtId="2" fontId="1" fillId="0" borderId="1" xfId="1" applyNumberFormat="1" applyBorder="1" applyAlignment="1">
      <alignment horizontal="center" vertical="center"/>
    </xf>
    <xf numFmtId="2" fontId="1" fillId="2" borderId="1" xfId="1" applyNumberFormat="1" applyFill="1" applyBorder="1" applyAlignment="1">
      <alignment horizontal="center" vertical="center"/>
    </xf>
    <xf numFmtId="0" fontId="1" fillId="0" borderId="1" xfId="1" applyBorder="1" applyAlignment="1">
      <alignment vertical="center"/>
    </xf>
    <xf numFmtId="0" fontId="1" fillId="4" borderId="1" xfId="1" applyFill="1" applyBorder="1"/>
    <xf numFmtId="2" fontId="1" fillId="4" borderId="1" xfId="1" applyNumberFormat="1" applyFill="1" applyBorder="1" applyAlignment="1">
      <alignment horizontal="center" vertical="center"/>
    </xf>
    <xf numFmtId="2" fontId="14" fillId="0" borderId="1" xfId="1" applyNumberFormat="1" applyFont="1" applyBorder="1" applyAlignment="1">
      <alignment horizontal="center" vertical="center"/>
    </xf>
    <xf numFmtId="0" fontId="1" fillId="0" borderId="0" xfId="1" applyAlignment="1">
      <alignment horizontal="center"/>
    </xf>
    <xf numFmtId="2" fontId="5" fillId="0" borderId="1" xfId="3" quotePrefix="1" applyNumberFormat="1" applyFont="1" applyBorder="1" applyAlignment="1">
      <alignment horizontal="center"/>
    </xf>
    <xf numFmtId="0" fontId="4" fillId="0" borderId="1" xfId="1" applyFont="1" applyBorder="1" applyAlignment="1">
      <alignment horizontal="center" vertical="center"/>
    </xf>
    <xf numFmtId="0" fontId="4" fillId="3" borderId="1" xfId="1" applyFont="1" applyFill="1" applyBorder="1" applyAlignment="1">
      <alignment horizontal="center" vertical="center" wrapText="1"/>
    </xf>
    <xf numFmtId="0" fontId="4" fillId="0" borderId="1" xfId="1" applyFont="1" applyBorder="1" applyAlignment="1">
      <alignment horizontal="center" vertical="center" wrapText="1"/>
    </xf>
    <xf numFmtId="0" fontId="1" fillId="0" borderId="2" xfId="1" applyBorder="1"/>
    <xf numFmtId="0" fontId="1" fillId="0" borderId="2" xfId="1" applyBorder="1" applyAlignment="1">
      <alignment horizontal="center" vertical="center"/>
    </xf>
    <xf numFmtId="2" fontId="3" fillId="0" borderId="1" xfId="1" applyNumberFormat="1" applyFont="1" applyBorder="1" applyAlignment="1">
      <alignment horizontal="center"/>
    </xf>
    <xf numFmtId="167" fontId="4" fillId="0" borderId="1" xfId="1" applyNumberFormat="1" applyFont="1" applyBorder="1" applyAlignment="1">
      <alignment horizontal="center" vertical="center" wrapText="1"/>
    </xf>
    <xf numFmtId="0" fontId="3" fillId="3" borderId="1" xfId="1" applyFont="1" applyFill="1" applyBorder="1" applyAlignment="1">
      <alignment horizontal="center" vertical="center"/>
    </xf>
    <xf numFmtId="0" fontId="3" fillId="0" borderId="1" xfId="1" applyFont="1" applyBorder="1" applyAlignment="1">
      <alignment horizontal="center" vertical="center" wrapText="1"/>
    </xf>
    <xf numFmtId="167" fontId="3" fillId="0" borderId="1" xfId="2" applyNumberFormat="1" applyFont="1" applyBorder="1" applyAlignment="1">
      <alignment horizontal="center" vertical="center"/>
    </xf>
    <xf numFmtId="169" fontId="3" fillId="0" borderId="1" xfId="2" applyNumberFormat="1" applyFont="1" applyBorder="1" applyAlignment="1">
      <alignment horizontal="center" vertical="center"/>
    </xf>
    <xf numFmtId="167" fontId="9" fillId="0" borderId="1" xfId="2" applyNumberFormat="1" applyFont="1" applyBorder="1" applyAlignment="1" applyProtection="1">
      <alignment horizontal="center" vertical="center"/>
    </xf>
    <xf numFmtId="169" fontId="1" fillId="0" borderId="1" xfId="1" applyNumberFormat="1" applyBorder="1" applyAlignment="1">
      <alignment horizontal="center" vertical="center"/>
    </xf>
    <xf numFmtId="169" fontId="9" fillId="0" borderId="1" xfId="2" applyNumberFormat="1" applyFont="1" applyBorder="1" applyAlignment="1" applyProtection="1">
      <alignment horizontal="center" vertical="center"/>
    </xf>
    <xf numFmtId="167" fontId="4" fillId="0" borderId="1" xfId="1" applyNumberFormat="1" applyFont="1" applyBorder="1" applyAlignment="1">
      <alignment horizontal="center" vertical="center"/>
    </xf>
    <xf numFmtId="171" fontId="4" fillId="0" borderId="1" xfId="1" applyNumberFormat="1" applyFont="1" applyBorder="1" applyAlignment="1">
      <alignment horizontal="center" vertical="center"/>
    </xf>
    <xf numFmtId="0" fontId="0" fillId="0" borderId="1" xfId="0" applyBorder="1" applyAlignment="1">
      <alignment horizontal="center" vertical="center"/>
    </xf>
    <xf numFmtId="0" fontId="10" fillId="0" borderId="1" xfId="6" applyNumberFormat="1" applyFont="1" applyBorder="1" applyAlignment="1" applyProtection="1">
      <alignment horizontal="center" vertical="center"/>
    </xf>
    <xf numFmtId="0" fontId="11" fillId="0" borderId="1" xfId="1" applyFont="1" applyBorder="1" applyAlignment="1">
      <alignment horizontal="center" vertical="center"/>
    </xf>
    <xf numFmtId="170" fontId="12" fillId="0" borderId="1" xfId="1" applyNumberFormat="1" applyFont="1" applyBorder="1" applyAlignment="1">
      <alignment horizontal="center" vertical="center"/>
    </xf>
    <xf numFmtId="0" fontId="18" fillId="0" borderId="1" xfId="0" applyFont="1" applyBorder="1" applyAlignment="1">
      <alignment horizontal="center" vertical="center"/>
    </xf>
    <xf numFmtId="4" fontId="12" fillId="0" borderId="1" xfId="1" applyNumberFormat="1" applyFont="1" applyBorder="1" applyAlignment="1">
      <alignment horizontal="center" vertical="center"/>
    </xf>
    <xf numFmtId="2" fontId="0" fillId="0" borderId="1" xfId="0" applyNumberFormat="1" applyBorder="1" applyAlignment="1">
      <alignment horizontal="center" vertical="center"/>
    </xf>
    <xf numFmtId="0" fontId="3" fillId="0" borderId="3" xfId="1" applyFont="1" applyBorder="1" applyAlignment="1">
      <alignment horizontal="center" vertical="center"/>
    </xf>
    <xf numFmtId="0" fontId="7" fillId="2" borderId="1" xfId="1" applyFont="1" applyFill="1" applyBorder="1" applyAlignment="1">
      <alignment horizontal="center" vertical="center" wrapText="1"/>
    </xf>
    <xf numFmtId="0" fontId="19" fillId="2" borderId="1" xfId="1" applyFont="1" applyFill="1" applyBorder="1" applyAlignment="1">
      <alignment horizontal="center" vertical="center"/>
    </xf>
    <xf numFmtId="4" fontId="12" fillId="2" borderId="1" xfId="1" applyNumberFormat="1" applyFont="1" applyFill="1" applyBorder="1" applyAlignment="1">
      <alignment horizontal="center" vertical="center"/>
    </xf>
    <xf numFmtId="168" fontId="12" fillId="2" borderId="1" xfId="1" applyNumberFormat="1" applyFont="1" applyFill="1" applyBorder="1" applyAlignment="1">
      <alignment horizontal="center" vertical="center"/>
    </xf>
    <xf numFmtId="0" fontId="5" fillId="2" borderId="1" xfId="3" applyFont="1" applyFill="1" applyBorder="1" applyAlignment="1">
      <alignment horizontal="center"/>
    </xf>
    <xf numFmtId="0" fontId="20" fillId="0" borderId="0" xfId="1" applyFont="1" applyAlignment="1">
      <alignment horizontal="center"/>
    </xf>
    <xf numFmtId="0" fontId="0" fillId="0" borderId="0" xfId="0" applyAlignment="1">
      <alignment horizontal="center"/>
    </xf>
    <xf numFmtId="0" fontId="17" fillId="0" borderId="3" xfId="1" applyFont="1" applyBorder="1" applyAlignment="1">
      <alignment horizontal="center"/>
    </xf>
    <xf numFmtId="0" fontId="0" fillId="5" borderId="0" xfId="0" applyFill="1"/>
    <xf numFmtId="0" fontId="1" fillId="0" borderId="1" xfId="1" applyFill="1" applyBorder="1"/>
    <xf numFmtId="0" fontId="0" fillId="0" borderId="0" xfId="0" applyFill="1"/>
    <xf numFmtId="0" fontId="1" fillId="2" borderId="1" xfId="1" applyFill="1" applyBorder="1"/>
    <xf numFmtId="0" fontId="0" fillId="2" borderId="0" xfId="0" applyFill="1"/>
    <xf numFmtId="2" fontId="5" fillId="5" borderId="1" xfId="3" quotePrefix="1" applyNumberFormat="1" applyFont="1" applyFill="1" applyBorder="1" applyAlignment="1">
      <alignment horizontal="center"/>
    </xf>
    <xf numFmtId="0" fontId="1" fillId="5" borderId="1" xfId="1" applyFill="1" applyBorder="1" applyAlignment="1">
      <alignment horizontal="center" vertical="center"/>
    </xf>
    <xf numFmtId="2" fontId="1" fillId="5" borderId="1" xfId="1" applyNumberFormat="1" applyFill="1" applyBorder="1" applyAlignment="1">
      <alignment horizontal="center" vertical="center"/>
    </xf>
    <xf numFmtId="2" fontId="0" fillId="5" borderId="0" xfId="0" applyNumberFormat="1" applyFill="1"/>
    <xf numFmtId="0" fontId="1" fillId="5" borderId="2" xfId="1" applyFill="1" applyBorder="1"/>
    <xf numFmtId="0" fontId="1" fillId="5" borderId="2" xfId="1" applyFill="1" applyBorder="1" applyAlignment="1">
      <alignment horizontal="center" vertical="center"/>
    </xf>
    <xf numFmtId="0" fontId="21" fillId="6" borderId="1" xfId="3" applyFont="1" applyFill="1" applyBorder="1" applyAlignment="1">
      <alignment horizontal="center"/>
    </xf>
    <xf numFmtId="1" fontId="21" fillId="6" borderId="1" xfId="3" applyNumberFormat="1" applyFont="1" applyFill="1" applyBorder="1" applyAlignment="1">
      <alignment horizontal="center"/>
    </xf>
    <xf numFmtId="2" fontId="21" fillId="6" borderId="1" xfId="1" applyNumberFormat="1" applyFont="1" applyFill="1" applyBorder="1" applyAlignment="1">
      <alignment horizontal="center"/>
    </xf>
    <xf numFmtId="166" fontId="21" fillId="6" borderId="1" xfId="3" applyNumberFormat="1" applyFont="1" applyFill="1" applyBorder="1" applyAlignment="1">
      <alignment horizontal="center"/>
    </xf>
    <xf numFmtId="0" fontId="22" fillId="6" borderId="0" xfId="1" applyFont="1" applyFill="1"/>
    <xf numFmtId="0" fontId="22" fillId="6" borderId="0" xfId="0" applyFont="1" applyFill="1"/>
    <xf numFmtId="0" fontId="23" fillId="6" borderId="1" xfId="3" applyFont="1" applyFill="1" applyBorder="1" applyAlignment="1">
      <alignment horizontal="center"/>
    </xf>
    <xf numFmtId="0" fontId="24" fillId="6" borderId="1" xfId="1" applyFont="1" applyFill="1" applyBorder="1" applyAlignment="1">
      <alignment horizontal="center" vertical="center"/>
    </xf>
    <xf numFmtId="0" fontId="24" fillId="6" borderId="1" xfId="1" applyFont="1" applyFill="1" applyBorder="1"/>
    <xf numFmtId="166" fontId="23" fillId="6" borderId="1" xfId="3" applyNumberFormat="1" applyFont="1" applyFill="1" applyBorder="1" applyAlignment="1">
      <alignment horizontal="center"/>
    </xf>
    <xf numFmtId="0" fontId="24" fillId="6" borderId="0" xfId="1" applyFont="1" applyFill="1"/>
    <xf numFmtId="0" fontId="24" fillId="6" borderId="0" xfId="0" applyFont="1" applyFill="1"/>
    <xf numFmtId="0" fontId="23" fillId="6" borderId="1" xfId="1" applyFont="1" applyFill="1" applyBorder="1" applyAlignment="1">
      <alignment horizontal="center" vertical="center"/>
    </xf>
    <xf numFmtId="2" fontId="24" fillId="6" borderId="1" xfId="1" applyNumberFormat="1" applyFont="1" applyFill="1" applyBorder="1" applyAlignment="1">
      <alignment horizontal="center" vertical="center"/>
    </xf>
    <xf numFmtId="1" fontId="24" fillId="6" borderId="1" xfId="1" applyNumberFormat="1" applyFont="1" applyFill="1" applyBorder="1" applyAlignment="1">
      <alignment horizontal="center" vertical="center"/>
    </xf>
    <xf numFmtId="2" fontId="23" fillId="6" borderId="1" xfId="3" quotePrefix="1" applyNumberFormat="1" applyFont="1" applyFill="1" applyBorder="1" applyAlignment="1">
      <alignment horizontal="center"/>
    </xf>
    <xf numFmtId="0" fontId="24" fillId="6" borderId="2" xfId="1" applyFont="1" applyFill="1" applyBorder="1"/>
    <xf numFmtId="0" fontId="23" fillId="6" borderId="2" xfId="1" applyFont="1" applyFill="1" applyBorder="1" applyAlignment="1">
      <alignment horizontal="center" vertical="center"/>
    </xf>
    <xf numFmtId="165" fontId="23" fillId="6" borderId="2" xfId="4" applyFont="1" applyFill="1" applyBorder="1" applyAlignment="1">
      <alignment horizontal="center"/>
    </xf>
    <xf numFmtId="2" fontId="24" fillId="6" borderId="1" xfId="1" applyNumberFormat="1" applyFont="1" applyFill="1" applyBorder="1" applyAlignment="1">
      <alignment horizontal="center"/>
    </xf>
    <xf numFmtId="165" fontId="27" fillId="6" borderId="2" xfId="4" applyFont="1" applyFill="1" applyBorder="1" applyAlignment="1">
      <alignment horizontal="center"/>
    </xf>
    <xf numFmtId="0" fontId="27" fillId="6" borderId="2" xfId="1" applyFont="1" applyFill="1" applyBorder="1" applyAlignment="1">
      <alignment horizontal="center" vertical="center"/>
    </xf>
    <xf numFmtId="0" fontId="26" fillId="0" borderId="1" xfId="3" applyFont="1" applyBorder="1" applyAlignment="1">
      <alignment horizontal="center"/>
    </xf>
    <xf numFmtId="2" fontId="26" fillId="0" borderId="1" xfId="3" quotePrefix="1" applyNumberFormat="1" applyFont="1" applyBorder="1" applyAlignment="1">
      <alignment horizontal="center"/>
    </xf>
    <xf numFmtId="0" fontId="26" fillId="2" borderId="1" xfId="3" applyFont="1" applyFill="1" applyBorder="1" applyAlignment="1">
      <alignment horizontal="center"/>
    </xf>
    <xf numFmtId="1" fontId="26" fillId="0" borderId="1" xfId="3" applyNumberFormat="1" applyFont="1" applyBorder="1" applyAlignment="1">
      <alignment horizontal="center"/>
    </xf>
    <xf numFmtId="2" fontId="26" fillId="0" borderId="1" xfId="1" applyNumberFormat="1" applyFont="1" applyBorder="1" applyAlignment="1">
      <alignment horizontal="center"/>
    </xf>
    <xf numFmtId="2" fontId="26" fillId="2" borderId="1" xfId="3" quotePrefix="1" applyNumberFormat="1" applyFont="1" applyFill="1" applyBorder="1" applyAlignment="1">
      <alignment horizontal="center"/>
    </xf>
    <xf numFmtId="2" fontId="26" fillId="4" borderId="1" xfId="3" quotePrefix="1" applyNumberFormat="1" applyFont="1" applyFill="1" applyBorder="1" applyAlignment="1">
      <alignment horizontal="center"/>
    </xf>
    <xf numFmtId="0" fontId="26" fillId="0" borderId="1" xfId="1" applyFont="1" applyBorder="1" applyAlignment="1">
      <alignment horizontal="center" vertical="center"/>
    </xf>
    <xf numFmtId="0" fontId="26" fillId="5" borderId="1" xfId="1" applyFont="1" applyFill="1" applyBorder="1" applyAlignment="1">
      <alignment horizontal="center" vertical="center"/>
    </xf>
    <xf numFmtId="2" fontId="26" fillId="5" borderId="1" xfId="3" quotePrefix="1" applyNumberFormat="1" applyFont="1" applyFill="1" applyBorder="1" applyAlignment="1">
      <alignment horizontal="center"/>
    </xf>
    <xf numFmtId="0" fontId="26" fillId="0" borderId="2" xfId="1" applyFont="1" applyBorder="1" applyAlignment="1">
      <alignment horizontal="center" vertical="center"/>
    </xf>
    <xf numFmtId="0" fontId="26" fillId="0" borderId="1" xfId="1" applyFont="1" applyBorder="1" applyAlignment="1">
      <alignment horizontal="center"/>
    </xf>
    <xf numFmtId="2" fontId="26" fillId="0" borderId="1" xfId="1" applyNumberFormat="1" applyFont="1" applyBorder="1" applyAlignment="1">
      <alignment horizontal="center" vertical="center"/>
    </xf>
    <xf numFmtId="1" fontId="26" fillId="0" borderId="1" xfId="1" applyNumberFormat="1" applyFont="1" applyBorder="1" applyAlignment="1">
      <alignment horizontal="center" vertical="center"/>
    </xf>
    <xf numFmtId="0" fontId="26" fillId="0" borderId="1" xfId="1" applyFont="1" applyBorder="1"/>
    <xf numFmtId="2" fontId="26" fillId="2" borderId="1" xfId="1" applyNumberFormat="1" applyFont="1" applyFill="1" applyBorder="1" applyAlignment="1">
      <alignment horizontal="center" vertical="center"/>
    </xf>
    <xf numFmtId="1" fontId="26" fillId="5" borderId="1" xfId="1" applyNumberFormat="1" applyFont="1" applyFill="1" applyBorder="1" applyAlignment="1">
      <alignment horizontal="center" vertical="center"/>
    </xf>
    <xf numFmtId="2" fontId="26" fillId="5" borderId="1" xfId="1" applyNumberFormat="1" applyFont="1" applyFill="1" applyBorder="1" applyAlignment="1">
      <alignment horizontal="center" vertical="center"/>
    </xf>
    <xf numFmtId="2" fontId="27" fillId="6" borderId="1" xfId="1" applyNumberFormat="1" applyFont="1" applyFill="1" applyBorder="1" applyAlignment="1">
      <alignment horizontal="center" vertical="center"/>
    </xf>
    <xf numFmtId="0" fontId="26" fillId="5" borderId="2" xfId="1" applyFont="1" applyFill="1" applyBorder="1" applyAlignment="1">
      <alignment horizontal="center" vertical="center"/>
    </xf>
    <xf numFmtId="166" fontId="26" fillId="0" borderId="1" xfId="1" applyNumberFormat="1" applyFont="1" applyBorder="1" applyAlignment="1">
      <alignment horizontal="center" vertical="center"/>
    </xf>
    <xf numFmtId="2" fontId="26" fillId="2" borderId="1" xfId="1" applyNumberFormat="1" applyFont="1" applyFill="1" applyBorder="1" applyAlignment="1">
      <alignment horizontal="center"/>
    </xf>
    <xf numFmtId="0" fontId="27" fillId="6" borderId="1" xfId="1" applyFont="1" applyFill="1" applyBorder="1" applyAlignment="1">
      <alignment horizontal="center" vertical="center"/>
    </xf>
    <xf numFmtId="2" fontId="27" fillId="6" borderId="1" xfId="1" applyNumberFormat="1" applyFont="1" applyFill="1" applyBorder="1" applyAlignment="1">
      <alignment horizontal="center"/>
    </xf>
    <xf numFmtId="0" fontId="26" fillId="0" borderId="1" xfId="1" applyFont="1" applyBorder="1" applyAlignment="1">
      <alignment vertical="center"/>
    </xf>
    <xf numFmtId="0" fontId="26" fillId="0" borderId="1" xfId="1" applyFont="1" applyFill="1" applyBorder="1" applyAlignment="1">
      <alignment horizontal="center" vertical="center"/>
    </xf>
    <xf numFmtId="2" fontId="26" fillId="0" borderId="1" xfId="1" applyNumberFormat="1" applyFont="1" applyFill="1" applyBorder="1" applyAlignment="1">
      <alignment horizontal="center"/>
    </xf>
    <xf numFmtId="2" fontId="26" fillId="0" borderId="1" xfId="3" quotePrefix="1" applyNumberFormat="1" applyFont="1" applyFill="1" applyBorder="1" applyAlignment="1">
      <alignment horizontal="center"/>
    </xf>
    <xf numFmtId="0" fontId="26" fillId="0" borderId="1" xfId="1" applyFont="1" applyFill="1" applyBorder="1" applyAlignment="1">
      <alignment horizontal="center"/>
    </xf>
    <xf numFmtId="2" fontId="26" fillId="0" borderId="1" xfId="1" applyNumberFormat="1" applyFont="1" applyFill="1" applyBorder="1" applyAlignment="1">
      <alignment horizontal="center" vertical="center"/>
    </xf>
    <xf numFmtId="1" fontId="26" fillId="0" borderId="1" xfId="1" applyNumberFormat="1" applyFont="1" applyFill="1" applyBorder="1" applyAlignment="1">
      <alignment horizontal="center" vertical="center"/>
    </xf>
    <xf numFmtId="0" fontId="26" fillId="0" borderId="1" xfId="1" applyFont="1" applyFill="1" applyBorder="1"/>
    <xf numFmtId="0" fontId="26" fillId="0" borderId="1" xfId="1" applyFont="1" applyFill="1" applyBorder="1" applyAlignment="1">
      <alignment horizontal="center" vertical="center" wrapText="1"/>
    </xf>
    <xf numFmtId="166" fontId="26" fillId="0" borderId="1" xfId="1" applyNumberFormat="1" applyFont="1" applyFill="1" applyBorder="1" applyAlignment="1">
      <alignment horizontal="center" vertical="center"/>
    </xf>
    <xf numFmtId="166" fontId="26" fillId="0" borderId="1" xfId="1" applyNumberFormat="1" applyFont="1" applyFill="1" applyBorder="1" applyAlignment="1">
      <alignment horizontal="center"/>
    </xf>
    <xf numFmtId="0" fontId="30" fillId="7" borderId="1" xfId="3" applyFont="1" applyFill="1" applyBorder="1" applyAlignment="1">
      <alignment horizontal="center"/>
    </xf>
    <xf numFmtId="0" fontId="31" fillId="7" borderId="1" xfId="1" applyFont="1" applyFill="1" applyBorder="1" applyAlignment="1">
      <alignment horizontal="center" vertical="center"/>
    </xf>
    <xf numFmtId="0" fontId="31" fillId="7" borderId="1" xfId="1" applyFont="1" applyFill="1" applyBorder="1"/>
    <xf numFmtId="166" fontId="30" fillId="7" borderId="1" xfId="3" applyNumberFormat="1" applyFont="1" applyFill="1" applyBorder="1" applyAlignment="1">
      <alignment horizontal="center"/>
    </xf>
    <xf numFmtId="0" fontId="31" fillId="7" borderId="0" xfId="1" applyFont="1" applyFill="1"/>
    <xf numFmtId="0" fontId="31" fillId="7" borderId="0" xfId="0" applyFont="1" applyFill="1"/>
    <xf numFmtId="0" fontId="30" fillId="7" borderId="1" xfId="3" applyFont="1" applyFill="1" applyBorder="1" applyAlignment="1">
      <alignment horizontal="left"/>
    </xf>
    <xf numFmtId="1" fontId="26" fillId="2" borderId="1" xfId="3" applyNumberFormat="1" applyFont="1" applyFill="1" applyBorder="1" applyAlignment="1">
      <alignment horizontal="center"/>
    </xf>
    <xf numFmtId="0" fontId="1" fillId="2" borderId="0" xfId="1" applyFill="1"/>
    <xf numFmtId="0" fontId="1" fillId="2" borderId="1" xfId="1" applyFill="1" applyBorder="1" applyAlignment="1">
      <alignment horizontal="center"/>
    </xf>
    <xf numFmtId="0" fontId="26" fillId="2" borderId="1" xfId="1" applyFont="1" applyFill="1" applyBorder="1" applyAlignment="1">
      <alignment horizontal="center"/>
    </xf>
    <xf numFmtId="1" fontId="26" fillId="2" borderId="1" xfId="1" applyNumberFormat="1" applyFont="1" applyFill="1" applyBorder="1" applyAlignment="1">
      <alignment horizontal="center" vertical="center"/>
    </xf>
    <xf numFmtId="0" fontId="26" fillId="2" borderId="1" xfId="1" applyFont="1" applyFill="1" applyBorder="1"/>
    <xf numFmtId="0" fontId="31" fillId="8" borderId="1" xfId="1" applyFont="1" applyFill="1" applyBorder="1" applyAlignment="1">
      <alignment horizontal="center"/>
    </xf>
    <xf numFmtId="0" fontId="30" fillId="8" borderId="1" xfId="1" applyFont="1" applyFill="1" applyBorder="1" applyAlignment="1">
      <alignment horizontal="center" vertical="center"/>
    </xf>
    <xf numFmtId="2" fontId="31" fillId="8" borderId="1" xfId="1" applyNumberFormat="1" applyFont="1" applyFill="1" applyBorder="1" applyAlignment="1">
      <alignment horizontal="center" vertical="center"/>
    </xf>
    <xf numFmtId="1" fontId="31" fillId="8" borderId="1" xfId="1" applyNumberFormat="1" applyFont="1" applyFill="1" applyBorder="1" applyAlignment="1">
      <alignment horizontal="center" vertical="center"/>
    </xf>
    <xf numFmtId="0" fontId="31" fillId="8" borderId="1" xfId="1" applyFont="1" applyFill="1" applyBorder="1"/>
    <xf numFmtId="0" fontId="31" fillId="8" borderId="0" xfId="1" applyFont="1" applyFill="1"/>
    <xf numFmtId="0" fontId="31" fillId="8" borderId="0" xfId="0" applyFont="1" applyFill="1"/>
    <xf numFmtId="0" fontId="30" fillId="8" borderId="1" xfId="1" applyFont="1" applyFill="1" applyBorder="1" applyAlignment="1">
      <alignment horizontal="center"/>
    </xf>
    <xf numFmtId="0" fontId="26" fillId="2" borderId="1" xfId="1" applyFont="1" applyFill="1" applyBorder="1" applyAlignment="1">
      <alignment horizontal="center" vertical="center"/>
    </xf>
    <xf numFmtId="0" fontId="30" fillId="8" borderId="1" xfId="1" applyFont="1" applyFill="1" applyBorder="1" applyAlignment="1">
      <alignment horizontal="left" vertical="center"/>
    </xf>
    <xf numFmtId="0" fontId="31" fillId="8" borderId="1" xfId="1" applyFont="1" applyFill="1" applyBorder="1" applyAlignment="1">
      <alignment horizontal="center" vertical="center"/>
    </xf>
    <xf numFmtId="2" fontId="30" fillId="8" borderId="1" xfId="3" quotePrefix="1" applyNumberFormat="1" applyFont="1" applyFill="1" applyBorder="1" applyAlignment="1">
      <alignment horizontal="center"/>
    </xf>
    <xf numFmtId="0" fontId="28" fillId="0" borderId="1" xfId="1" applyFont="1" applyBorder="1" applyAlignment="1">
      <alignment horizontal="center"/>
    </xf>
    <xf numFmtId="2" fontId="28" fillId="2" borderId="1" xfId="1" applyNumberFormat="1" applyFont="1" applyFill="1" applyBorder="1" applyAlignment="1">
      <alignment horizontal="center" vertical="center"/>
    </xf>
    <xf numFmtId="0" fontId="28" fillId="2" borderId="1" xfId="1" applyFont="1" applyFill="1" applyBorder="1"/>
    <xf numFmtId="0" fontId="28" fillId="2" borderId="1" xfId="1" applyFont="1" applyFill="1" applyBorder="1" applyAlignment="1">
      <alignment horizontal="center" vertical="center"/>
    </xf>
    <xf numFmtId="1" fontId="28" fillId="2" borderId="1" xfId="1" applyNumberFormat="1" applyFont="1" applyFill="1" applyBorder="1" applyAlignment="1">
      <alignment horizontal="center" vertical="center"/>
    </xf>
    <xf numFmtId="0" fontId="28" fillId="2" borderId="0" xfId="1" applyFont="1" applyFill="1"/>
    <xf numFmtId="0" fontId="32" fillId="2" borderId="0" xfId="0" applyFont="1" applyFill="1"/>
    <xf numFmtId="166" fontId="0" fillId="0" borderId="0" xfId="0" applyNumberFormat="1" applyFill="1"/>
    <xf numFmtId="0" fontId="1" fillId="2" borderId="2" xfId="1" applyFill="1" applyBorder="1"/>
    <xf numFmtId="0" fontId="1" fillId="2" borderId="2" xfId="1" applyFill="1" applyBorder="1" applyAlignment="1">
      <alignment horizontal="center" vertical="center"/>
    </xf>
    <xf numFmtId="0" fontId="1" fillId="2" borderId="1" xfId="1" applyFill="1" applyBorder="1" applyAlignment="1">
      <alignment horizontal="center" vertical="center"/>
    </xf>
    <xf numFmtId="0" fontId="17" fillId="0" borderId="2" xfId="1" applyFont="1" applyBorder="1" applyAlignment="1">
      <alignment horizontal="center"/>
    </xf>
    <xf numFmtId="0" fontId="17" fillId="0" borderId="4" xfId="1" applyFont="1" applyBorder="1" applyAlignment="1">
      <alignment horizontal="center"/>
    </xf>
    <xf numFmtId="0" fontId="17" fillId="0" borderId="3" xfId="1" applyFont="1" applyBorder="1" applyAlignment="1">
      <alignment horizontal="center"/>
    </xf>
    <xf numFmtId="0" fontId="21" fillId="6" borderId="2" xfId="3" applyFont="1" applyFill="1" applyBorder="1" applyAlignment="1">
      <alignment horizontal="center"/>
    </xf>
    <xf numFmtId="0" fontId="21" fillId="6" borderId="3" xfId="3" applyFont="1" applyFill="1" applyBorder="1" applyAlignment="1">
      <alignment horizontal="center"/>
    </xf>
    <xf numFmtId="0" fontId="4" fillId="0" borderId="1" xfId="1" applyFont="1" applyBorder="1" applyAlignment="1">
      <alignment horizontal="center" vertical="center" wrapText="1"/>
    </xf>
    <xf numFmtId="167" fontId="4" fillId="0" borderId="1" xfId="1" applyNumberFormat="1" applyFont="1" applyBorder="1" applyAlignment="1">
      <alignment horizontal="center" vertical="center" wrapText="1"/>
    </xf>
    <xf numFmtId="0" fontId="15" fillId="0" borderId="1" xfId="1" applyFont="1" applyBorder="1" applyAlignment="1">
      <alignment horizontal="center" wrapText="1"/>
    </xf>
    <xf numFmtId="0" fontId="4" fillId="0" borderId="1" xfId="1" applyFont="1" applyBorder="1" applyAlignment="1">
      <alignment horizontal="center" vertical="center"/>
    </xf>
    <xf numFmtId="0" fontId="4" fillId="3" borderId="1" xfId="1" applyFont="1" applyFill="1" applyBorder="1" applyAlignment="1">
      <alignment horizontal="center" vertical="center" wrapText="1"/>
    </xf>
    <xf numFmtId="0" fontId="5" fillId="9" borderId="1" xfId="3" applyFont="1" applyFill="1" applyBorder="1" applyAlignment="1">
      <alignment horizontal="center"/>
    </xf>
    <xf numFmtId="0" fontId="26" fillId="9" borderId="1" xfId="3" applyFont="1" applyFill="1" applyBorder="1" applyAlignment="1">
      <alignment horizontal="center"/>
    </xf>
    <xf numFmtId="0" fontId="26" fillId="9" borderId="1" xfId="1" applyFont="1" applyFill="1" applyBorder="1" applyAlignment="1">
      <alignment horizontal="center" vertical="center"/>
    </xf>
    <xf numFmtId="1" fontId="26" fillId="9" borderId="1" xfId="3" applyNumberFormat="1" applyFont="1" applyFill="1" applyBorder="1" applyAlignment="1">
      <alignment horizontal="center"/>
    </xf>
    <xf numFmtId="2" fontId="26" fillId="9" borderId="1" xfId="3" applyNumberFormat="1" applyFont="1" applyFill="1" applyBorder="1" applyAlignment="1">
      <alignment horizontal="center"/>
    </xf>
    <xf numFmtId="2" fontId="26" fillId="9" borderId="1" xfId="1" applyNumberFormat="1" applyFont="1" applyFill="1" applyBorder="1" applyAlignment="1">
      <alignment horizontal="center"/>
    </xf>
    <xf numFmtId="2" fontId="26" fillId="9" borderId="1" xfId="3" quotePrefix="1" applyNumberFormat="1" applyFont="1" applyFill="1" applyBorder="1" applyAlignment="1">
      <alignment horizontal="center"/>
    </xf>
    <xf numFmtId="0" fontId="1" fillId="9" borderId="0" xfId="1" applyFill="1"/>
    <xf numFmtId="0" fontId="0" fillId="9" borderId="0" xfId="0" applyFill="1"/>
    <xf numFmtId="1" fontId="26" fillId="9" borderId="1" xfId="1" applyNumberFormat="1" applyFont="1" applyFill="1" applyBorder="1" applyAlignment="1">
      <alignment horizontal="center"/>
    </xf>
    <xf numFmtId="0" fontId="1" fillId="9" borderId="1" xfId="1" applyFill="1" applyBorder="1" applyAlignment="1">
      <alignment horizontal="center"/>
    </xf>
    <xf numFmtId="0" fontId="26" fillId="9" borderId="1" xfId="1" applyFont="1" applyFill="1" applyBorder="1" applyAlignment="1">
      <alignment horizontal="center"/>
    </xf>
    <xf numFmtId="1" fontId="26" fillId="9" borderId="1" xfId="1" applyNumberFormat="1" applyFont="1" applyFill="1" applyBorder="1" applyAlignment="1">
      <alignment horizontal="center" vertical="center"/>
    </xf>
    <xf numFmtId="2" fontId="26" fillId="9" borderId="1" xfId="1" applyNumberFormat="1" applyFont="1" applyFill="1" applyBorder="1" applyAlignment="1">
      <alignment horizontal="center" vertical="center"/>
    </xf>
    <xf numFmtId="0" fontId="26" fillId="9" borderId="1" xfId="1" applyFont="1" applyFill="1" applyBorder="1"/>
    <xf numFmtId="0" fontId="1" fillId="9" borderId="1" xfId="1" applyFill="1" applyBorder="1"/>
    <xf numFmtId="0" fontId="33" fillId="0" borderId="0" xfId="0" applyFont="1" applyBorder="1"/>
    <xf numFmtId="0" fontId="33" fillId="0" borderId="0" xfId="0" applyFont="1" applyBorder="1" applyAlignment="1">
      <alignment vertical="center"/>
    </xf>
    <xf numFmtId="0" fontId="33" fillId="0" borderId="0" xfId="0" applyFont="1" applyBorder="1" applyAlignment="1">
      <alignment horizontal="right" vertical="center"/>
    </xf>
    <xf numFmtId="0" fontId="34" fillId="7" borderId="1" xfId="0" applyFont="1" applyFill="1" applyBorder="1" applyAlignment="1">
      <alignment vertical="center" wrapText="1"/>
    </xf>
    <xf numFmtId="0" fontId="34" fillId="7" borderId="1" xfId="0" applyFont="1" applyFill="1" applyBorder="1" applyAlignment="1">
      <alignment horizontal="center" vertical="center" wrapText="1"/>
    </xf>
    <xf numFmtId="0" fontId="33" fillId="7" borderId="1" xfId="0" applyFont="1" applyFill="1" applyBorder="1"/>
    <xf numFmtId="0" fontId="33" fillId="7" borderId="1" xfId="0" applyFont="1" applyFill="1" applyBorder="1" applyAlignment="1">
      <alignment vertical="center"/>
    </xf>
    <xf numFmtId="0" fontId="33" fillId="0" borderId="1" xfId="0" applyFont="1" applyBorder="1" applyAlignment="1">
      <alignment horizontal="center" vertical="center"/>
    </xf>
    <xf numFmtId="0" fontId="33" fillId="0" borderId="1" xfId="0" applyFont="1" applyBorder="1"/>
    <xf numFmtId="0" fontId="33" fillId="0" borderId="1" xfId="0" applyFont="1" applyBorder="1" applyAlignment="1">
      <alignment wrapText="1"/>
    </xf>
    <xf numFmtId="0" fontId="33" fillId="0" borderId="1" xfId="0" applyFont="1" applyBorder="1" applyAlignment="1">
      <alignment vertical="center"/>
    </xf>
    <xf numFmtId="0" fontId="33" fillId="0" borderId="1" xfId="0" applyFont="1" applyFill="1" applyBorder="1" applyAlignment="1">
      <alignment vertical="center"/>
    </xf>
    <xf numFmtId="0" fontId="33" fillId="0" borderId="5" xfId="0" applyFont="1" applyFill="1" applyBorder="1" applyAlignment="1">
      <alignment vertical="center"/>
    </xf>
    <xf numFmtId="0" fontId="33" fillId="0" borderId="0" xfId="0" applyFont="1" applyFill="1" applyBorder="1" applyAlignment="1">
      <alignment vertical="center"/>
    </xf>
    <xf numFmtId="0" fontId="33" fillId="0" borderId="1" xfId="0" applyFont="1" applyFill="1" applyBorder="1"/>
    <xf numFmtId="166" fontId="33" fillId="0" borderId="1" xfId="0" applyNumberFormat="1" applyFont="1" applyFill="1" applyBorder="1" applyAlignment="1">
      <alignment vertical="center"/>
    </xf>
    <xf numFmtId="0" fontId="33" fillId="7" borderId="1" xfId="0" applyFont="1" applyFill="1" applyBorder="1" applyAlignment="1">
      <alignment horizontal="center" vertical="center"/>
    </xf>
    <xf numFmtId="0" fontId="33" fillId="7" borderId="1" xfId="0" applyFont="1" applyFill="1" applyBorder="1" applyAlignment="1">
      <alignment wrapText="1"/>
    </xf>
    <xf numFmtId="0" fontId="33" fillId="7" borderId="5" xfId="0" applyFont="1" applyFill="1" applyBorder="1" applyAlignment="1">
      <alignment vertical="center"/>
    </xf>
    <xf numFmtId="0" fontId="33" fillId="0" borderId="1" xfId="0" applyFont="1" applyFill="1" applyBorder="1" applyAlignment="1">
      <alignment horizontal="center" vertical="center"/>
    </xf>
    <xf numFmtId="0" fontId="33" fillId="0" borderId="1" xfId="0" applyFont="1" applyFill="1" applyBorder="1" applyAlignment="1">
      <alignment vertical="center" wrapText="1"/>
    </xf>
    <xf numFmtId="0" fontId="33" fillId="0" borderId="1" xfId="0" applyFont="1" applyFill="1" applyBorder="1" applyAlignment="1">
      <alignment wrapText="1"/>
    </xf>
    <xf numFmtId="0" fontId="33" fillId="0" borderId="1" xfId="0" applyFont="1" applyBorder="1" applyAlignment="1">
      <alignment vertical="center" wrapText="1"/>
    </xf>
    <xf numFmtId="166" fontId="33" fillId="0" borderId="1" xfId="0" applyNumberFormat="1" applyFont="1" applyBorder="1" applyAlignment="1">
      <alignment vertical="center"/>
    </xf>
    <xf numFmtId="0" fontId="0" fillId="2" borderId="1" xfId="0" applyFill="1" applyBorder="1"/>
    <xf numFmtId="0" fontId="35" fillId="2" borderId="1" xfId="0" applyFont="1" applyFill="1" applyBorder="1" applyAlignment="1">
      <alignment vertical="center"/>
    </xf>
    <xf numFmtId="0" fontId="33" fillId="2" borderId="1" xfId="0" applyFont="1" applyFill="1" applyBorder="1" applyAlignment="1">
      <alignment vertical="center"/>
    </xf>
    <xf numFmtId="0" fontId="4" fillId="5" borderId="1" xfId="1" applyFont="1" applyFill="1" applyBorder="1" applyAlignment="1">
      <alignment horizontal="center" vertical="center"/>
    </xf>
    <xf numFmtId="0" fontId="4" fillId="5" borderId="1" xfId="1" applyFont="1" applyFill="1" applyBorder="1" applyAlignment="1">
      <alignment horizontal="center" vertical="center" wrapText="1"/>
    </xf>
    <xf numFmtId="0" fontId="3" fillId="10" borderId="1" xfId="1" applyFont="1" applyFill="1" applyBorder="1" applyAlignment="1">
      <alignment horizontal="center" vertical="center"/>
    </xf>
    <xf numFmtId="0" fontId="3" fillId="5" borderId="1" xfId="1" applyFont="1" applyFill="1" applyBorder="1" applyAlignment="1">
      <alignment horizontal="center" vertical="center" wrapText="1"/>
    </xf>
    <xf numFmtId="0" fontId="3" fillId="5" borderId="1" xfId="1" applyFont="1" applyFill="1" applyBorder="1" applyAlignment="1">
      <alignment horizontal="center" vertical="center"/>
    </xf>
    <xf numFmtId="167" fontId="3" fillId="5" borderId="1" xfId="2" applyNumberFormat="1" applyFont="1" applyFill="1" applyBorder="1" applyAlignment="1">
      <alignment horizontal="center" vertical="center"/>
    </xf>
    <xf numFmtId="169" fontId="3" fillId="5" borderId="1" xfId="2" applyNumberFormat="1" applyFont="1" applyFill="1" applyBorder="1" applyAlignment="1">
      <alignment horizontal="center" vertical="center"/>
    </xf>
    <xf numFmtId="167" fontId="9" fillId="5" borderId="1" xfId="2" applyNumberFormat="1" applyFont="1" applyFill="1" applyBorder="1" applyAlignment="1" applyProtection="1">
      <alignment horizontal="center" vertical="center"/>
    </xf>
  </cellXfs>
  <cellStyles count="9">
    <cellStyle name="Comma 2" xfId="2"/>
    <cellStyle name="Comma 3" xfId="4"/>
    <cellStyle name="Comma 4" xfId="7"/>
    <cellStyle name="Currency 2" xfId="5"/>
    <cellStyle name="Currency 3" xfId="8"/>
    <cellStyle name="Hyperlink" xfId="6" builtinId="8"/>
    <cellStyle name="Normal" xfId="0" builtinId="0"/>
    <cellStyle name="Normal 2" xfId="1"/>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view="pageBreakPreview" topLeftCell="A34" zoomScaleSheetLayoutView="100" workbookViewId="0">
      <selection activeCell="E8" sqref="E8"/>
    </sheetView>
  </sheetViews>
  <sheetFormatPr defaultRowHeight="15"/>
  <cols>
    <col min="1" max="1" width="9.28515625" bestFit="1" customWidth="1"/>
    <col min="3" max="3" width="67.42578125" customWidth="1"/>
    <col min="5" max="5" width="10.140625" bestFit="1" customWidth="1"/>
    <col min="6" max="6" width="11" customWidth="1"/>
    <col min="7" max="7" width="11.5703125" customWidth="1"/>
    <col min="8" max="8" width="14.42578125" bestFit="1" customWidth="1"/>
    <col min="9" max="9" width="11.42578125" customWidth="1"/>
    <col min="10" max="10" width="12.7109375" customWidth="1"/>
    <col min="11" max="11" width="10.140625" bestFit="1" customWidth="1"/>
    <col min="12" max="12" width="14.42578125" bestFit="1" customWidth="1"/>
  </cols>
  <sheetData>
    <row r="1" spans="1:12">
      <c r="A1" s="49"/>
      <c r="B1" s="50"/>
      <c r="C1" s="50"/>
      <c r="D1" s="49"/>
      <c r="E1" s="49"/>
      <c r="F1" s="49"/>
      <c r="G1" s="49"/>
    </row>
    <row r="3" spans="1:12">
      <c r="A3" s="182" t="s">
        <v>120</v>
      </c>
      <c r="B3" s="182"/>
      <c r="C3" s="182"/>
      <c r="D3" s="183"/>
      <c r="E3" s="183"/>
      <c r="F3" s="183"/>
      <c r="G3" s="183"/>
      <c r="H3" s="183"/>
      <c r="I3" s="183"/>
      <c r="J3" s="183"/>
      <c r="K3" s="183"/>
      <c r="L3" s="184"/>
    </row>
    <row r="4" spans="1:12">
      <c r="A4" s="182" t="s">
        <v>121</v>
      </c>
      <c r="B4" s="182"/>
      <c r="C4" s="182"/>
      <c r="D4" s="183"/>
      <c r="E4" s="183"/>
      <c r="F4" s="183"/>
      <c r="G4" s="183"/>
      <c r="H4" s="183"/>
      <c r="I4" s="183"/>
      <c r="J4" s="183"/>
      <c r="K4" s="183"/>
      <c r="L4" s="184"/>
    </row>
    <row r="5" spans="1:12">
      <c r="A5" s="182"/>
      <c r="B5" s="182"/>
      <c r="C5" s="182"/>
      <c r="D5" s="183"/>
      <c r="E5" s="183"/>
      <c r="F5" s="183"/>
      <c r="G5" s="183"/>
      <c r="H5" s="183"/>
      <c r="I5" s="183"/>
      <c r="J5" s="183"/>
      <c r="K5" s="183"/>
      <c r="L5" s="183"/>
    </row>
    <row r="6" spans="1:12">
      <c r="A6" s="182"/>
      <c r="B6" s="182"/>
      <c r="C6" s="182"/>
      <c r="D6" s="183"/>
      <c r="E6" s="183"/>
      <c r="F6" s="183"/>
      <c r="G6" s="183"/>
      <c r="H6" s="183"/>
      <c r="I6" s="183"/>
      <c r="J6" s="183"/>
      <c r="K6" s="183"/>
      <c r="L6" s="183"/>
    </row>
    <row r="7" spans="1:12" ht="37.5">
      <c r="A7" s="185" t="s">
        <v>122</v>
      </c>
      <c r="B7" s="185" t="s">
        <v>123</v>
      </c>
      <c r="C7" s="185" t="s">
        <v>11</v>
      </c>
      <c r="D7" s="185" t="s">
        <v>124</v>
      </c>
      <c r="E7" s="185" t="s">
        <v>73</v>
      </c>
      <c r="F7" s="185" t="s">
        <v>125</v>
      </c>
      <c r="G7" s="186" t="s">
        <v>158</v>
      </c>
      <c r="H7" s="186"/>
      <c r="I7" s="186" t="s">
        <v>126</v>
      </c>
      <c r="J7" s="186"/>
      <c r="K7" s="186" t="s">
        <v>159</v>
      </c>
      <c r="L7" s="186"/>
    </row>
    <row r="8" spans="1:12">
      <c r="A8" s="187"/>
      <c r="B8" s="187"/>
      <c r="C8" s="187" t="s">
        <v>127</v>
      </c>
      <c r="D8" s="188"/>
      <c r="E8" s="188"/>
      <c r="F8" s="188"/>
      <c r="G8" s="188"/>
      <c r="H8" s="188"/>
      <c r="I8" s="188"/>
      <c r="J8" s="188"/>
      <c r="K8" s="188"/>
      <c r="L8" s="188"/>
    </row>
    <row r="9" spans="1:12" ht="45">
      <c r="A9" s="189">
        <v>1</v>
      </c>
      <c r="B9" s="190"/>
      <c r="C9" s="191" t="s">
        <v>128</v>
      </c>
      <c r="D9" s="192" t="s">
        <v>129</v>
      </c>
      <c r="E9" s="192"/>
      <c r="F9" s="192" t="s">
        <v>75</v>
      </c>
      <c r="G9" s="193"/>
      <c r="H9" s="193"/>
      <c r="I9" s="193"/>
      <c r="J9" s="193"/>
      <c r="K9" s="194"/>
      <c r="L9" s="194"/>
    </row>
    <row r="10" spans="1:12" ht="45">
      <c r="A10" s="189">
        <v>2</v>
      </c>
      <c r="B10" s="190"/>
      <c r="C10" s="191" t="s">
        <v>130</v>
      </c>
      <c r="D10" s="192" t="s">
        <v>129</v>
      </c>
      <c r="E10" s="192"/>
      <c r="F10" s="192" t="s">
        <v>75</v>
      </c>
      <c r="G10" s="193"/>
      <c r="H10" s="193"/>
      <c r="I10" s="193"/>
      <c r="J10" s="193"/>
      <c r="K10" s="194"/>
      <c r="L10" s="194"/>
    </row>
    <row r="11" spans="1:12">
      <c r="A11" s="189">
        <v>3</v>
      </c>
      <c r="B11" s="190"/>
      <c r="C11" s="191" t="s">
        <v>131</v>
      </c>
      <c r="D11" s="192" t="s">
        <v>132</v>
      </c>
      <c r="E11" s="192"/>
      <c r="F11" s="192" t="s">
        <v>75</v>
      </c>
      <c r="G11" s="193"/>
      <c r="H11" s="193"/>
      <c r="I11" s="193"/>
      <c r="J11" s="193"/>
      <c r="K11" s="194"/>
      <c r="L11" s="194"/>
    </row>
    <row r="12" spans="1:12">
      <c r="A12" s="189">
        <v>4</v>
      </c>
      <c r="B12" s="190"/>
      <c r="C12" s="191" t="s">
        <v>133</v>
      </c>
      <c r="D12" s="192" t="s">
        <v>129</v>
      </c>
      <c r="E12" s="192"/>
      <c r="F12" s="192" t="s">
        <v>75</v>
      </c>
      <c r="G12" s="193"/>
      <c r="H12" s="193"/>
      <c r="I12" s="193"/>
      <c r="J12" s="193"/>
      <c r="K12" s="194"/>
      <c r="L12" s="194"/>
    </row>
    <row r="13" spans="1:12">
      <c r="A13" s="189">
        <v>5</v>
      </c>
      <c r="B13" s="190"/>
      <c r="C13" s="191" t="s">
        <v>134</v>
      </c>
      <c r="D13" s="192" t="s">
        <v>129</v>
      </c>
      <c r="E13" s="192"/>
      <c r="F13" s="192" t="s">
        <v>75</v>
      </c>
      <c r="G13" s="193"/>
      <c r="H13" s="193"/>
      <c r="I13" s="193"/>
      <c r="J13" s="193"/>
      <c r="K13" s="194"/>
      <c r="L13" s="194"/>
    </row>
    <row r="14" spans="1:12">
      <c r="A14" s="189">
        <v>6</v>
      </c>
      <c r="B14" s="190"/>
      <c r="C14" s="191" t="s">
        <v>135</v>
      </c>
      <c r="D14" s="192" t="s">
        <v>129</v>
      </c>
      <c r="E14" s="192"/>
      <c r="F14" s="192" t="s">
        <v>75</v>
      </c>
      <c r="G14" s="195"/>
      <c r="H14" s="193"/>
      <c r="I14" s="193"/>
      <c r="J14" s="193"/>
      <c r="K14" s="194"/>
      <c r="L14" s="194"/>
    </row>
    <row r="15" spans="1:12">
      <c r="A15" s="189">
        <v>7</v>
      </c>
      <c r="B15" s="190"/>
      <c r="C15" s="191" t="s">
        <v>136</v>
      </c>
      <c r="D15" s="192" t="s">
        <v>129</v>
      </c>
      <c r="E15" s="192"/>
      <c r="F15" s="192" t="s">
        <v>75</v>
      </c>
      <c r="G15" s="196"/>
      <c r="H15" s="193"/>
      <c r="I15" s="193"/>
      <c r="J15" s="197"/>
      <c r="K15" s="194"/>
      <c r="L15" s="194"/>
    </row>
    <row r="16" spans="1:12">
      <c r="A16" s="189">
        <v>8</v>
      </c>
      <c r="B16" s="190"/>
      <c r="C16" s="191" t="s">
        <v>137</v>
      </c>
      <c r="D16" s="192" t="s">
        <v>129</v>
      </c>
      <c r="E16" s="192"/>
      <c r="F16" s="192" t="s">
        <v>75</v>
      </c>
      <c r="G16" s="196"/>
      <c r="H16" s="193"/>
      <c r="I16" s="193"/>
      <c r="J16" s="193"/>
      <c r="K16" s="194"/>
      <c r="L16" s="194"/>
    </row>
    <row r="17" spans="1:12">
      <c r="A17" s="189">
        <v>9</v>
      </c>
      <c r="B17" s="190"/>
      <c r="C17" s="191" t="s">
        <v>138</v>
      </c>
      <c r="D17" s="192" t="s">
        <v>129</v>
      </c>
      <c r="E17" s="192"/>
      <c r="F17" s="192" t="s">
        <v>75</v>
      </c>
      <c r="G17" s="196"/>
      <c r="H17" s="193"/>
      <c r="I17" s="193"/>
      <c r="J17" s="193"/>
      <c r="K17" s="194"/>
      <c r="L17" s="194"/>
    </row>
    <row r="18" spans="1:12">
      <c r="A18" s="189">
        <v>10</v>
      </c>
      <c r="B18" s="190"/>
      <c r="C18" s="191" t="s">
        <v>139</v>
      </c>
      <c r="D18" s="192" t="s">
        <v>129</v>
      </c>
      <c r="E18" s="192"/>
      <c r="F18" s="192" t="s">
        <v>75</v>
      </c>
      <c r="G18" s="196"/>
      <c r="H18" s="193"/>
      <c r="I18" s="193"/>
      <c r="J18" s="193"/>
      <c r="K18" s="194"/>
      <c r="L18" s="194"/>
    </row>
    <row r="19" spans="1:12">
      <c r="A19" s="198"/>
      <c r="B19" s="187"/>
      <c r="C19" s="199" t="s">
        <v>140</v>
      </c>
      <c r="D19" s="188"/>
      <c r="E19" s="188"/>
      <c r="F19" s="188"/>
      <c r="G19" s="187"/>
      <c r="H19" s="188"/>
      <c r="I19" s="188"/>
      <c r="J19" s="188"/>
      <c r="K19" s="200"/>
      <c r="L19" s="200"/>
    </row>
    <row r="20" spans="1:12" ht="90">
      <c r="A20" s="201"/>
      <c r="B20" s="196"/>
      <c r="C20" s="202" t="s">
        <v>141</v>
      </c>
      <c r="D20" s="193" t="s">
        <v>129</v>
      </c>
      <c r="E20" s="193"/>
      <c r="F20" s="193" t="s">
        <v>75</v>
      </c>
      <c r="G20" s="193"/>
      <c r="H20" s="193"/>
      <c r="I20" s="201"/>
      <c r="J20" s="193"/>
      <c r="K20" s="194"/>
      <c r="L20" s="194"/>
    </row>
    <row r="21" spans="1:12" ht="90">
      <c r="A21" s="201">
        <v>11</v>
      </c>
      <c r="B21" s="193"/>
      <c r="C21" s="202" t="s">
        <v>142</v>
      </c>
      <c r="D21" s="193" t="s">
        <v>129</v>
      </c>
      <c r="E21" s="193"/>
      <c r="F21" s="193" t="s">
        <v>75</v>
      </c>
      <c r="G21" s="193"/>
      <c r="H21" s="193"/>
      <c r="I21" s="201"/>
      <c r="J21" s="193"/>
      <c r="K21" s="194"/>
      <c r="L21" s="194"/>
    </row>
    <row r="22" spans="1:12" ht="90">
      <c r="A22" s="201">
        <v>12</v>
      </c>
      <c r="B22" s="193"/>
      <c r="C22" s="202" t="s">
        <v>143</v>
      </c>
      <c r="D22" s="193" t="s">
        <v>129</v>
      </c>
      <c r="E22" s="193"/>
      <c r="F22" s="193" t="s">
        <v>75</v>
      </c>
      <c r="G22" s="193"/>
      <c r="H22" s="193"/>
      <c r="I22" s="201"/>
      <c r="J22" s="193"/>
      <c r="K22" s="194"/>
      <c r="L22" s="194"/>
    </row>
    <row r="23" spans="1:12" ht="45">
      <c r="A23" s="201">
        <v>13</v>
      </c>
      <c r="B23" s="196"/>
      <c r="C23" s="202" t="s">
        <v>144</v>
      </c>
      <c r="D23" s="193" t="s">
        <v>129</v>
      </c>
      <c r="E23" s="193"/>
      <c r="F23" s="193" t="s">
        <v>75</v>
      </c>
      <c r="G23" s="193"/>
      <c r="H23" s="193"/>
      <c r="I23" s="201"/>
      <c r="J23" s="193"/>
      <c r="K23" s="194"/>
      <c r="L23" s="194"/>
    </row>
    <row r="24" spans="1:12" ht="45">
      <c r="A24" s="201">
        <v>14</v>
      </c>
      <c r="B24" s="196"/>
      <c r="C24" s="202" t="s">
        <v>145</v>
      </c>
      <c r="D24" s="193" t="s">
        <v>129</v>
      </c>
      <c r="E24" s="193"/>
      <c r="F24" s="193" t="s">
        <v>75</v>
      </c>
      <c r="G24" s="193"/>
      <c r="H24" s="193"/>
      <c r="I24" s="201"/>
      <c r="J24" s="193"/>
      <c r="K24" s="194"/>
      <c r="L24" s="194"/>
    </row>
    <row r="25" spans="1:12" ht="45">
      <c r="A25" s="201"/>
      <c r="B25" s="196"/>
      <c r="C25" s="203" t="s">
        <v>146</v>
      </c>
      <c r="D25" s="193" t="s">
        <v>129</v>
      </c>
      <c r="E25" s="193"/>
      <c r="F25" s="193" t="s">
        <v>75</v>
      </c>
      <c r="G25" s="193"/>
      <c r="H25" s="193"/>
      <c r="I25" s="201"/>
      <c r="J25" s="193"/>
      <c r="K25" s="194"/>
      <c r="L25" s="194"/>
    </row>
    <row r="26" spans="1:12">
      <c r="A26" s="198"/>
      <c r="B26" s="187"/>
      <c r="C26" s="199" t="s">
        <v>147</v>
      </c>
      <c r="D26" s="188"/>
      <c r="E26" s="188"/>
      <c r="F26" s="188"/>
      <c r="G26" s="188"/>
      <c r="H26" s="188"/>
      <c r="I26" s="188"/>
      <c r="J26" s="188"/>
      <c r="K26" s="200"/>
      <c r="L26" s="200"/>
    </row>
    <row r="27" spans="1:12" ht="105">
      <c r="A27" s="201">
        <v>15</v>
      </c>
      <c r="B27" s="196"/>
      <c r="C27" s="202" t="s">
        <v>148</v>
      </c>
      <c r="D27" s="193" t="s">
        <v>132</v>
      </c>
      <c r="E27" s="193"/>
      <c r="F27" s="193" t="s">
        <v>75</v>
      </c>
      <c r="G27" s="193"/>
      <c r="H27" s="193"/>
      <c r="I27" s="193"/>
      <c r="J27" s="193"/>
      <c r="K27" s="194"/>
      <c r="L27" s="194"/>
    </row>
    <row r="28" spans="1:12" ht="105">
      <c r="A28" s="201">
        <v>16</v>
      </c>
      <c r="B28" s="196"/>
      <c r="C28" s="203" t="s">
        <v>149</v>
      </c>
      <c r="D28" s="193" t="s">
        <v>132</v>
      </c>
      <c r="E28" s="193"/>
      <c r="F28" s="193" t="s">
        <v>75</v>
      </c>
      <c r="G28" s="193"/>
      <c r="H28" s="193"/>
      <c r="I28" s="193"/>
      <c r="J28" s="193"/>
      <c r="K28" s="194"/>
      <c r="L28" s="194"/>
    </row>
    <row r="29" spans="1:12" ht="105">
      <c r="A29" s="201">
        <v>17</v>
      </c>
      <c r="B29" s="196"/>
      <c r="C29" s="203" t="s">
        <v>150</v>
      </c>
      <c r="D29" s="193" t="s">
        <v>132</v>
      </c>
      <c r="E29" s="193"/>
      <c r="F29" s="193" t="s">
        <v>75</v>
      </c>
      <c r="G29" s="193"/>
      <c r="H29" s="193"/>
      <c r="I29" s="193"/>
      <c r="J29" s="193"/>
      <c r="K29" s="194"/>
      <c r="L29" s="194"/>
    </row>
    <row r="30" spans="1:12">
      <c r="A30" s="198"/>
      <c r="B30" s="187"/>
      <c r="C30" s="199" t="s">
        <v>151</v>
      </c>
      <c r="D30" s="188"/>
      <c r="E30" s="188"/>
      <c r="F30" s="188"/>
      <c r="G30" s="188"/>
      <c r="H30" s="188"/>
      <c r="I30" s="188"/>
      <c r="J30" s="188"/>
      <c r="K30" s="200"/>
      <c r="L30" s="200"/>
    </row>
    <row r="31" spans="1:12" ht="120">
      <c r="A31" s="201">
        <v>18</v>
      </c>
      <c r="B31" s="196"/>
      <c r="C31" s="202" t="s">
        <v>152</v>
      </c>
      <c r="D31" s="193" t="s">
        <v>74</v>
      </c>
      <c r="E31" s="193"/>
      <c r="F31" s="193" t="s">
        <v>75</v>
      </c>
      <c r="G31" s="193"/>
      <c r="H31" s="193"/>
      <c r="I31" s="193"/>
      <c r="J31" s="193"/>
      <c r="K31" s="194"/>
      <c r="L31" s="194"/>
    </row>
    <row r="32" spans="1:12" ht="120">
      <c r="A32" s="201">
        <v>19</v>
      </c>
      <c r="B32" s="196"/>
      <c r="C32" s="202" t="s">
        <v>153</v>
      </c>
      <c r="D32" s="193" t="s">
        <v>74</v>
      </c>
      <c r="E32" s="193"/>
      <c r="F32" s="193" t="s">
        <v>75</v>
      </c>
      <c r="G32" s="193"/>
      <c r="H32" s="193"/>
      <c r="I32" s="193"/>
      <c r="J32" s="193"/>
      <c r="K32" s="194"/>
      <c r="L32" s="194"/>
    </row>
    <row r="33" spans="1:12" ht="120">
      <c r="A33" s="201">
        <v>20</v>
      </c>
      <c r="B33" s="196"/>
      <c r="C33" s="202" t="s">
        <v>154</v>
      </c>
      <c r="D33" s="193" t="s">
        <v>74</v>
      </c>
      <c r="E33" s="193"/>
      <c r="F33" s="193" t="s">
        <v>75</v>
      </c>
      <c r="G33" s="193"/>
      <c r="H33" s="193"/>
      <c r="I33" s="193"/>
      <c r="J33" s="193"/>
      <c r="K33" s="194"/>
      <c r="L33" s="194"/>
    </row>
    <row r="34" spans="1:12">
      <c r="A34" s="189">
        <v>21</v>
      </c>
      <c r="B34" s="190"/>
      <c r="C34" s="204" t="s">
        <v>155</v>
      </c>
      <c r="D34" s="192"/>
      <c r="E34" s="192"/>
      <c r="F34" s="193" t="s">
        <v>75</v>
      </c>
      <c r="G34" s="193"/>
      <c r="H34" s="193"/>
      <c r="I34" s="205"/>
      <c r="J34" s="193"/>
      <c r="K34" s="194"/>
      <c r="L34" s="194"/>
    </row>
    <row r="35" spans="1:12">
      <c r="A35" s="189"/>
      <c r="B35" s="190"/>
      <c r="C35" s="204" t="s">
        <v>156</v>
      </c>
      <c r="D35" s="192" t="s">
        <v>74</v>
      </c>
      <c r="E35" s="192"/>
      <c r="F35" s="193" t="s">
        <v>75</v>
      </c>
      <c r="G35" s="193"/>
      <c r="H35" s="193"/>
      <c r="I35" s="205"/>
      <c r="J35" s="193"/>
      <c r="K35" s="194"/>
      <c r="L35" s="194"/>
    </row>
    <row r="36" spans="1:12">
      <c r="A36" s="189"/>
      <c r="B36" s="190"/>
      <c r="C36" s="204" t="s">
        <v>157</v>
      </c>
      <c r="D36" s="192"/>
      <c r="E36" s="192"/>
      <c r="F36" s="193" t="s">
        <v>75</v>
      </c>
      <c r="G36" s="193"/>
      <c r="H36" s="193"/>
      <c r="I36" s="205"/>
      <c r="J36" s="193"/>
      <c r="K36" s="194"/>
      <c r="L36" s="194"/>
    </row>
    <row r="37" spans="1:12">
      <c r="A37" s="206"/>
      <c r="B37" s="206"/>
      <c r="C37" s="206"/>
      <c r="D37" s="207"/>
      <c r="E37" s="207"/>
      <c r="F37" s="207"/>
      <c r="G37" s="207"/>
      <c r="H37" s="208"/>
      <c r="I37" s="208"/>
      <c r="J37" s="208"/>
      <c r="K37" s="208"/>
      <c r="L37" s="208"/>
    </row>
  </sheetData>
  <mergeCells count="3">
    <mergeCell ref="G7:H7"/>
    <mergeCell ref="I7:J7"/>
    <mergeCell ref="K7:L7"/>
  </mergeCells>
  <phoneticPr fontId="16" type="noConversion"/>
  <pageMargins left="0" right="0" top="0" bottom="0" header="0.31496062992126" footer="0.31496062992126"/>
  <pageSetup scale="5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1"/>
  <sheetViews>
    <sheetView view="pageBreakPreview" topLeftCell="B1" zoomScale="115" zoomScaleNormal="115" zoomScaleSheetLayoutView="115" workbookViewId="0">
      <pane ySplit="2" topLeftCell="A42" activePane="bottomLeft" state="frozen"/>
      <selection activeCell="B1" sqref="B1"/>
      <selection pane="bottomLeft" activeCell="M39" sqref="M39:M43"/>
    </sheetView>
  </sheetViews>
  <sheetFormatPr defaultRowHeight="15"/>
  <cols>
    <col min="1" max="1" width="4.85546875" customWidth="1"/>
    <col min="2" max="2" width="18.7109375" customWidth="1"/>
    <col min="3" max="4" width="10.7109375" customWidth="1"/>
    <col min="5" max="5" width="13.85546875" customWidth="1"/>
    <col min="6" max="6" width="11.7109375" customWidth="1"/>
    <col min="11" max="12" width="12.7109375" customWidth="1"/>
    <col min="13" max="13" width="15.42578125" customWidth="1"/>
    <col min="15" max="15" width="19.7109375" bestFit="1" customWidth="1"/>
    <col min="16" max="16" width="22.28515625" customWidth="1"/>
  </cols>
  <sheetData>
    <row r="1" spans="1:15" ht="20.25">
      <c r="A1" s="2"/>
      <c r="B1" s="156" t="s">
        <v>30</v>
      </c>
      <c r="C1" s="157"/>
      <c r="D1" s="157"/>
      <c r="E1" s="157"/>
      <c r="F1" s="157"/>
      <c r="G1" s="157"/>
      <c r="H1" s="157"/>
      <c r="I1" s="157"/>
      <c r="J1" s="157"/>
      <c r="K1" s="158"/>
      <c r="L1" s="51"/>
      <c r="M1" s="2"/>
      <c r="N1" s="1"/>
    </row>
    <row r="2" spans="1:15" s="68" customFormat="1" ht="18">
      <c r="A2" s="63" t="s">
        <v>0</v>
      </c>
      <c r="B2" s="63" t="s">
        <v>11</v>
      </c>
      <c r="C2" s="159" t="s">
        <v>90</v>
      </c>
      <c r="D2" s="160"/>
      <c r="E2" s="63" t="s">
        <v>108</v>
      </c>
      <c r="F2" s="63" t="s">
        <v>109</v>
      </c>
      <c r="G2" s="64" t="s">
        <v>2</v>
      </c>
      <c r="H2" s="63" t="s">
        <v>101</v>
      </c>
      <c r="I2" s="63" t="s">
        <v>102</v>
      </c>
      <c r="J2" s="65" t="s">
        <v>103</v>
      </c>
      <c r="K2" s="66" t="s">
        <v>104</v>
      </c>
      <c r="L2" s="66" t="s">
        <v>1</v>
      </c>
      <c r="M2" s="63" t="s">
        <v>3</v>
      </c>
      <c r="N2" s="67"/>
      <c r="O2" s="68">
        <f>96.303-93.233</f>
        <v>3.0699999999999932</v>
      </c>
    </row>
    <row r="3" spans="1:15" s="74" customFormat="1" ht="12.75">
      <c r="A3" s="69"/>
      <c r="C3" s="69" t="s">
        <v>91</v>
      </c>
      <c r="D3" s="69" t="s">
        <v>92</v>
      </c>
      <c r="E3" s="70"/>
      <c r="F3" s="70"/>
      <c r="G3" s="71"/>
      <c r="H3" s="71"/>
      <c r="I3" s="71"/>
      <c r="J3" s="71"/>
      <c r="K3" s="72"/>
      <c r="L3" s="72"/>
      <c r="M3" s="69"/>
      <c r="N3" s="73"/>
    </row>
    <row r="4" spans="1:15" s="125" customFormat="1" ht="12.75">
      <c r="A4" s="120"/>
      <c r="B4" s="126" t="s">
        <v>110</v>
      </c>
      <c r="C4" s="120"/>
      <c r="D4" s="120"/>
      <c r="E4" s="121"/>
      <c r="F4" s="121"/>
      <c r="G4" s="122"/>
      <c r="H4" s="122"/>
      <c r="I4" s="122"/>
      <c r="J4" s="122"/>
      <c r="K4" s="123"/>
      <c r="L4" s="123"/>
      <c r="M4" s="120"/>
      <c r="N4" s="124"/>
    </row>
    <row r="5" spans="1:15" s="174" customFormat="1">
      <c r="A5" s="166"/>
      <c r="B5" s="167"/>
      <c r="C5" s="167"/>
      <c r="D5" s="167"/>
      <c r="E5" s="168" t="s">
        <v>112</v>
      </c>
      <c r="F5" s="168"/>
      <c r="G5" s="169">
        <v>1</v>
      </c>
      <c r="H5" s="170">
        <v>26.17</v>
      </c>
      <c r="I5" s="170">
        <v>60</v>
      </c>
      <c r="J5" s="171">
        <v>1.8</v>
      </c>
      <c r="K5" s="172">
        <f>J5*I5*H5*G5</f>
        <v>2826.36</v>
      </c>
      <c r="L5" s="172" t="s">
        <v>97</v>
      </c>
      <c r="M5" s="167" t="s">
        <v>160</v>
      </c>
      <c r="N5" s="173"/>
    </row>
    <row r="6" spans="1:15" s="174" customFormat="1">
      <c r="A6" s="166"/>
      <c r="B6" s="167"/>
      <c r="C6" s="167"/>
      <c r="D6" s="167"/>
      <c r="E6" s="168" t="s">
        <v>112</v>
      </c>
      <c r="F6" s="168"/>
      <c r="G6" s="175">
        <v>2</v>
      </c>
      <c r="H6" s="171">
        <v>5.8</v>
      </c>
      <c r="I6" s="171">
        <v>5.8</v>
      </c>
      <c r="J6" s="171">
        <v>1.2</v>
      </c>
      <c r="K6" s="172">
        <f>J6*I6*H6*G6</f>
        <v>80.736000000000004</v>
      </c>
      <c r="L6" s="172" t="s">
        <v>97</v>
      </c>
      <c r="M6" s="167" t="s">
        <v>160</v>
      </c>
      <c r="N6" s="173"/>
    </row>
    <row r="7" spans="1:15" s="174" customFormat="1">
      <c r="A7" s="166"/>
      <c r="C7" s="167"/>
      <c r="D7" s="167"/>
      <c r="E7" s="168" t="s">
        <v>112</v>
      </c>
      <c r="F7" s="167" t="s">
        <v>34</v>
      </c>
      <c r="G7" s="175">
        <v>1</v>
      </c>
      <c r="H7" s="171">
        <v>10</v>
      </c>
      <c r="I7" s="171">
        <v>7.6</v>
      </c>
      <c r="J7" s="171">
        <v>1.2</v>
      </c>
      <c r="K7" s="172">
        <f t="shared" ref="K7:K10" si="0">J7*I7*H7*G7</f>
        <v>91.199999999999989</v>
      </c>
      <c r="L7" s="172" t="s">
        <v>97</v>
      </c>
      <c r="M7" s="167" t="s">
        <v>160</v>
      </c>
      <c r="N7" s="173"/>
    </row>
    <row r="8" spans="1:15" s="174" customFormat="1">
      <c r="A8" s="166"/>
      <c r="C8" s="167"/>
      <c r="D8" s="167"/>
      <c r="E8" s="168" t="s">
        <v>112</v>
      </c>
      <c r="F8" s="167" t="s">
        <v>23</v>
      </c>
      <c r="G8" s="175">
        <v>1</v>
      </c>
      <c r="H8" s="171">
        <v>7</v>
      </c>
      <c r="I8" s="171">
        <v>6.8</v>
      </c>
      <c r="J8" s="171">
        <v>1.2</v>
      </c>
      <c r="K8" s="172">
        <f t="shared" si="0"/>
        <v>57.120000000000005</v>
      </c>
      <c r="L8" s="172" t="s">
        <v>97</v>
      </c>
      <c r="M8" s="167" t="s">
        <v>160</v>
      </c>
      <c r="N8" s="173"/>
    </row>
    <row r="9" spans="1:15" s="174" customFormat="1">
      <c r="A9" s="166"/>
      <c r="C9" s="167"/>
      <c r="D9" s="167"/>
      <c r="E9" s="168" t="s">
        <v>112</v>
      </c>
      <c r="F9" s="167" t="s">
        <v>31</v>
      </c>
      <c r="G9" s="169">
        <v>5</v>
      </c>
      <c r="H9" s="170">
        <v>7.2</v>
      </c>
      <c r="I9" s="170">
        <v>7.2</v>
      </c>
      <c r="J9" s="171">
        <v>1.2</v>
      </c>
      <c r="K9" s="172">
        <f t="shared" si="0"/>
        <v>311.04000000000002</v>
      </c>
      <c r="L9" s="172" t="s">
        <v>97</v>
      </c>
      <c r="M9" s="167" t="s">
        <v>160</v>
      </c>
      <c r="N9" s="173"/>
    </row>
    <row r="10" spans="1:15" s="174" customFormat="1">
      <c r="A10" s="166"/>
      <c r="C10" s="167"/>
      <c r="D10" s="167"/>
      <c r="E10" s="168" t="s">
        <v>112</v>
      </c>
      <c r="F10" s="167" t="s">
        <v>32</v>
      </c>
      <c r="G10" s="169">
        <v>4</v>
      </c>
      <c r="H10" s="170">
        <v>7.6</v>
      </c>
      <c r="I10" s="170">
        <v>7.6</v>
      </c>
      <c r="J10" s="171">
        <v>1.2</v>
      </c>
      <c r="K10" s="172">
        <f t="shared" si="0"/>
        <v>277.24799999999999</v>
      </c>
      <c r="L10" s="172" t="s">
        <v>97</v>
      </c>
      <c r="M10" s="167" t="s">
        <v>160</v>
      </c>
      <c r="N10" s="173"/>
    </row>
    <row r="11" spans="1:15" s="56" customFormat="1">
      <c r="A11" s="48"/>
      <c r="B11" s="87"/>
      <c r="C11" s="87"/>
      <c r="D11" s="87"/>
      <c r="E11" s="87"/>
      <c r="F11" s="87"/>
      <c r="G11" s="127"/>
      <c r="H11" s="87"/>
      <c r="I11" s="87"/>
      <c r="J11" s="106" t="s">
        <v>4</v>
      </c>
      <c r="K11" s="90">
        <f>SUM(K5:K10)</f>
        <v>3643.7039999999997</v>
      </c>
      <c r="L11" s="90" t="str">
        <f>L10</f>
        <v>cum</v>
      </c>
      <c r="M11" s="87"/>
      <c r="N11" s="128"/>
    </row>
    <row r="12" spans="1:15">
      <c r="A12" s="4"/>
      <c r="B12" s="85"/>
      <c r="C12" s="85"/>
      <c r="D12" s="85"/>
      <c r="E12" s="85"/>
      <c r="F12" s="85"/>
      <c r="G12" s="88"/>
      <c r="H12" s="85"/>
      <c r="I12" s="85"/>
      <c r="J12" s="89"/>
      <c r="K12" s="91"/>
      <c r="L12" s="91"/>
      <c r="M12" s="85"/>
      <c r="N12" s="1"/>
    </row>
    <row r="13" spans="1:15" s="125" customFormat="1" ht="12.75">
      <c r="A13" s="120"/>
      <c r="B13" s="126" t="s">
        <v>111</v>
      </c>
      <c r="C13" s="120"/>
      <c r="D13" s="120"/>
      <c r="E13" s="121"/>
      <c r="F13" s="121"/>
      <c r="G13" s="122"/>
      <c r="H13" s="122"/>
      <c r="I13" s="122"/>
      <c r="J13" s="122"/>
      <c r="K13" s="123"/>
      <c r="L13" s="123"/>
      <c r="M13" s="120"/>
      <c r="N13" s="124"/>
    </row>
    <row r="14" spans="1:15" s="174" customFormat="1">
      <c r="A14" s="166"/>
      <c r="B14" s="167"/>
      <c r="C14" s="167"/>
      <c r="D14" s="167"/>
      <c r="E14" s="168" t="s">
        <v>112</v>
      </c>
      <c r="F14" s="167"/>
      <c r="G14" s="169">
        <v>2</v>
      </c>
      <c r="H14" s="170">
        <v>3.8</v>
      </c>
      <c r="I14" s="170">
        <v>3.8</v>
      </c>
      <c r="J14" s="171">
        <v>2.2000000000000002</v>
      </c>
      <c r="K14" s="172">
        <f>J14*I14*H14*G14</f>
        <v>63.535999999999994</v>
      </c>
      <c r="L14" s="172" t="s">
        <v>97</v>
      </c>
      <c r="M14" s="167" t="s">
        <v>160</v>
      </c>
      <c r="N14" s="173"/>
    </row>
    <row r="15" spans="1:15" s="174" customFormat="1">
      <c r="A15" s="166"/>
      <c r="C15" s="167"/>
      <c r="D15" s="167"/>
      <c r="E15" s="168" t="s">
        <v>112</v>
      </c>
      <c r="F15" s="167" t="s">
        <v>34</v>
      </c>
      <c r="G15" s="169">
        <v>1</v>
      </c>
      <c r="H15" s="170">
        <v>8</v>
      </c>
      <c r="I15" s="170">
        <v>5.6</v>
      </c>
      <c r="J15" s="171">
        <v>2.2000000000000002</v>
      </c>
      <c r="K15" s="172">
        <f t="shared" ref="K15:K18" si="1">J15*I15*H15*G15</f>
        <v>98.56</v>
      </c>
      <c r="L15" s="172" t="s">
        <v>97</v>
      </c>
      <c r="M15" s="167" t="s">
        <v>160</v>
      </c>
      <c r="N15" s="173"/>
    </row>
    <row r="16" spans="1:15" s="174" customFormat="1">
      <c r="A16" s="166"/>
      <c r="C16" s="167"/>
      <c r="D16" s="167"/>
      <c r="E16" s="168" t="s">
        <v>112</v>
      </c>
      <c r="F16" s="167" t="s">
        <v>23</v>
      </c>
      <c r="G16" s="169">
        <v>1</v>
      </c>
      <c r="H16" s="170">
        <v>5</v>
      </c>
      <c r="I16" s="170">
        <v>4.8</v>
      </c>
      <c r="J16" s="171">
        <v>2.2000000000000002</v>
      </c>
      <c r="K16" s="172">
        <f t="shared" si="1"/>
        <v>52.800000000000004</v>
      </c>
      <c r="L16" s="172" t="s">
        <v>97</v>
      </c>
      <c r="M16" s="167" t="s">
        <v>160</v>
      </c>
      <c r="N16" s="173"/>
    </row>
    <row r="17" spans="1:14" s="174" customFormat="1">
      <c r="A17" s="166"/>
      <c r="C17" s="167"/>
      <c r="D17" s="167"/>
      <c r="E17" s="168" t="s">
        <v>112</v>
      </c>
      <c r="F17" s="167" t="s">
        <v>31</v>
      </c>
      <c r="G17" s="169">
        <v>5</v>
      </c>
      <c r="H17" s="170">
        <v>5.25</v>
      </c>
      <c r="I17" s="170">
        <v>5.2</v>
      </c>
      <c r="J17" s="171">
        <v>2.2000000000000002</v>
      </c>
      <c r="K17" s="172">
        <f t="shared" si="1"/>
        <v>300.30000000000007</v>
      </c>
      <c r="L17" s="172" t="s">
        <v>97</v>
      </c>
      <c r="M17" s="167" t="s">
        <v>160</v>
      </c>
      <c r="N17" s="173"/>
    </row>
    <row r="18" spans="1:14" s="174" customFormat="1">
      <c r="A18" s="166"/>
      <c r="C18" s="167"/>
      <c r="D18" s="167"/>
      <c r="E18" s="168" t="s">
        <v>112</v>
      </c>
      <c r="F18" s="167" t="s">
        <v>32</v>
      </c>
      <c r="G18" s="169">
        <v>4</v>
      </c>
      <c r="H18" s="170">
        <v>5.6</v>
      </c>
      <c r="I18" s="170">
        <v>5.6</v>
      </c>
      <c r="J18" s="171">
        <v>2.2000000000000002</v>
      </c>
      <c r="K18" s="172">
        <f t="shared" si="1"/>
        <v>275.96799999999996</v>
      </c>
      <c r="L18" s="172" t="s">
        <v>97</v>
      </c>
      <c r="M18" s="167" t="s">
        <v>160</v>
      </c>
      <c r="N18" s="173"/>
    </row>
    <row r="19" spans="1:14" s="174" customFormat="1">
      <c r="A19" s="166"/>
      <c r="B19" s="167"/>
      <c r="C19" s="167"/>
      <c r="D19" s="167"/>
      <c r="E19" s="167"/>
      <c r="F19" s="167"/>
      <c r="G19" s="169"/>
      <c r="H19" s="167"/>
      <c r="I19" s="167"/>
      <c r="J19" s="171"/>
      <c r="K19" s="172">
        <f t="shared" ref="K19" si="2">J19*I19*H19*G19</f>
        <v>0</v>
      </c>
      <c r="L19" s="172"/>
      <c r="M19" s="167" t="s">
        <v>160</v>
      </c>
      <c r="N19" s="173"/>
    </row>
    <row r="20" spans="1:14" s="56" customFormat="1">
      <c r="A20" s="48"/>
      <c r="B20" s="87"/>
      <c r="C20" s="87"/>
      <c r="D20" s="87"/>
      <c r="E20" s="87"/>
      <c r="F20" s="87"/>
      <c r="G20" s="127"/>
      <c r="H20" s="87"/>
      <c r="I20" s="87"/>
      <c r="J20" s="106" t="s">
        <v>4</v>
      </c>
      <c r="K20" s="90">
        <f>SUM(K14:K19)</f>
        <v>791.1640000000001</v>
      </c>
      <c r="L20" s="90" t="str">
        <f>L18</f>
        <v>cum</v>
      </c>
      <c r="M20" s="87"/>
      <c r="N20" s="128"/>
    </row>
    <row r="21" spans="1:14" s="139" customFormat="1" ht="12.75">
      <c r="A21" s="133"/>
      <c r="B21" s="134" t="s">
        <v>106</v>
      </c>
      <c r="C21" s="134"/>
      <c r="D21" s="134"/>
      <c r="E21" s="135"/>
      <c r="F21" s="135"/>
      <c r="G21" s="136"/>
      <c r="H21" s="135"/>
      <c r="I21" s="135"/>
      <c r="J21" s="135"/>
      <c r="K21" s="135"/>
      <c r="L21" s="135"/>
      <c r="M21" s="137"/>
      <c r="N21" s="138"/>
    </row>
    <row r="22" spans="1:14" s="174" customFormat="1">
      <c r="A22" s="176"/>
      <c r="C22" s="177"/>
      <c r="D22" s="177"/>
      <c r="E22" s="168" t="s">
        <v>112</v>
      </c>
      <c r="F22" s="177" t="s">
        <v>22</v>
      </c>
      <c r="G22" s="178">
        <v>2</v>
      </c>
      <c r="H22" s="179">
        <v>2.6</v>
      </c>
      <c r="I22" s="179">
        <v>2.6</v>
      </c>
      <c r="J22" s="179"/>
      <c r="K22" s="179">
        <f>G22*H22*I22</f>
        <v>13.520000000000001</v>
      </c>
      <c r="L22" s="179" t="s">
        <v>98</v>
      </c>
      <c r="M22" s="180" t="s">
        <v>160</v>
      </c>
      <c r="N22" s="173"/>
    </row>
    <row r="23" spans="1:14" s="174" customFormat="1">
      <c r="A23" s="176"/>
      <c r="C23" s="177"/>
      <c r="D23" s="177"/>
      <c r="E23" s="168" t="s">
        <v>112</v>
      </c>
      <c r="F23" s="177" t="s">
        <v>23</v>
      </c>
      <c r="G23" s="178">
        <v>2</v>
      </c>
      <c r="H23" s="179">
        <v>3.8</v>
      </c>
      <c r="I23" s="179">
        <v>3.6</v>
      </c>
      <c r="J23" s="179"/>
      <c r="K23" s="179">
        <f t="shared" ref="K23:K36" si="3">G23*H23*I23</f>
        <v>27.36</v>
      </c>
      <c r="L23" s="179" t="s">
        <v>98</v>
      </c>
      <c r="M23" s="180" t="s">
        <v>160</v>
      </c>
      <c r="N23" s="173"/>
    </row>
    <row r="24" spans="1:14" s="174" customFormat="1">
      <c r="A24" s="176"/>
      <c r="C24" s="177"/>
      <c r="D24" s="177"/>
      <c r="E24" s="168" t="s">
        <v>112</v>
      </c>
      <c r="F24" s="177" t="s">
        <v>33</v>
      </c>
      <c r="G24" s="178">
        <v>1</v>
      </c>
      <c r="H24" s="179">
        <v>4.4000000000000004</v>
      </c>
      <c r="I24" s="179">
        <v>3.8</v>
      </c>
      <c r="J24" s="179"/>
      <c r="K24" s="179">
        <f t="shared" si="3"/>
        <v>16.72</v>
      </c>
      <c r="L24" s="179" t="s">
        <v>98</v>
      </c>
      <c r="M24" s="180" t="s">
        <v>160</v>
      </c>
      <c r="N24" s="173"/>
    </row>
    <row r="25" spans="1:14" s="174" customFormat="1">
      <c r="A25" s="176"/>
      <c r="C25" s="177"/>
      <c r="D25" s="177"/>
      <c r="E25" s="168" t="s">
        <v>112</v>
      </c>
      <c r="F25" s="177" t="s">
        <v>31</v>
      </c>
      <c r="G25" s="178">
        <v>5</v>
      </c>
      <c r="H25" s="179">
        <v>4</v>
      </c>
      <c r="I25" s="179">
        <v>4</v>
      </c>
      <c r="J25" s="179"/>
      <c r="K25" s="179">
        <f t="shared" si="3"/>
        <v>80</v>
      </c>
      <c r="L25" s="179" t="s">
        <v>98</v>
      </c>
      <c r="M25" s="180" t="s">
        <v>160</v>
      </c>
      <c r="N25" s="173"/>
    </row>
    <row r="26" spans="1:14" s="174" customFormat="1">
      <c r="A26" s="176"/>
      <c r="C26" s="177"/>
      <c r="D26" s="177"/>
      <c r="E26" s="168" t="s">
        <v>112</v>
      </c>
      <c r="F26" s="177" t="s">
        <v>32</v>
      </c>
      <c r="G26" s="178">
        <v>4</v>
      </c>
      <c r="H26" s="179">
        <v>4.4000000000000004</v>
      </c>
      <c r="I26" s="179">
        <v>4.4000000000000004</v>
      </c>
      <c r="J26" s="179"/>
      <c r="K26" s="179">
        <f t="shared" si="3"/>
        <v>77.440000000000012</v>
      </c>
      <c r="L26" s="179" t="s">
        <v>98</v>
      </c>
      <c r="M26" s="180" t="s">
        <v>160</v>
      </c>
      <c r="N26" s="173"/>
    </row>
    <row r="27" spans="1:14" s="56" customFormat="1">
      <c r="A27" s="129"/>
      <c r="B27" s="130"/>
      <c r="C27" s="130"/>
      <c r="D27" s="130"/>
      <c r="E27" s="100"/>
      <c r="F27" s="100"/>
      <c r="G27" s="131"/>
      <c r="H27" s="100"/>
      <c r="I27" s="100"/>
      <c r="J27" s="100" t="s">
        <v>4</v>
      </c>
      <c r="K27" s="100">
        <f>SUM(K22:K26)</f>
        <v>215.04000000000002</v>
      </c>
      <c r="L27" s="100" t="str">
        <f>L26</f>
        <v>Sqm</v>
      </c>
      <c r="M27" s="132"/>
      <c r="N27" s="128"/>
    </row>
    <row r="28" spans="1:14" s="139" customFormat="1" ht="12.75">
      <c r="A28" s="133"/>
      <c r="B28" s="140" t="s">
        <v>113</v>
      </c>
      <c r="C28" s="140"/>
      <c r="D28" s="140"/>
      <c r="E28" s="135"/>
      <c r="F28" s="135"/>
      <c r="G28" s="136"/>
      <c r="H28" s="135"/>
      <c r="I28" s="135"/>
      <c r="J28" s="135"/>
      <c r="K28" s="135"/>
      <c r="L28" s="135"/>
      <c r="M28" s="137"/>
      <c r="N28" s="138"/>
    </row>
    <row r="29" spans="1:14" s="174" customFormat="1">
      <c r="A29" s="176"/>
      <c r="B29" s="177" t="s">
        <v>52</v>
      </c>
      <c r="C29" s="177"/>
      <c r="D29" s="177"/>
      <c r="E29" s="179"/>
      <c r="F29" s="179"/>
      <c r="G29" s="178"/>
      <c r="H29" s="179"/>
      <c r="I29" s="179"/>
      <c r="J29" s="179"/>
      <c r="K29" s="179">
        <f t="shared" si="3"/>
        <v>0</v>
      </c>
      <c r="L29" s="179"/>
      <c r="M29" s="180" t="s">
        <v>160</v>
      </c>
      <c r="N29" s="173"/>
    </row>
    <row r="30" spans="1:14" s="174" customFormat="1">
      <c r="A30" s="181"/>
      <c r="B30" s="168" t="s">
        <v>59</v>
      </c>
      <c r="C30" s="168"/>
      <c r="D30" s="168"/>
      <c r="E30" s="168" t="s">
        <v>112</v>
      </c>
      <c r="F30" s="168"/>
      <c r="G30" s="178">
        <v>1</v>
      </c>
      <c r="H30" s="179">
        <v>46.81</v>
      </c>
      <c r="I30" s="179">
        <v>0.65</v>
      </c>
      <c r="J30" s="179"/>
      <c r="K30" s="179">
        <f t="shared" si="3"/>
        <v>30.426500000000001</v>
      </c>
      <c r="L30" s="179"/>
      <c r="M30" s="180" t="s">
        <v>160</v>
      </c>
      <c r="N30" s="173"/>
    </row>
    <row r="31" spans="1:14" s="174" customFormat="1">
      <c r="A31" s="181"/>
      <c r="B31" s="168" t="s">
        <v>53</v>
      </c>
      <c r="C31" s="168"/>
      <c r="D31" s="168"/>
      <c r="E31" s="168" t="s">
        <v>112</v>
      </c>
      <c r="F31" s="168"/>
      <c r="G31" s="178">
        <v>1</v>
      </c>
      <c r="H31" s="179">
        <v>36.81</v>
      </c>
      <c r="I31" s="179">
        <v>0.65</v>
      </c>
      <c r="J31" s="179"/>
      <c r="K31" s="179">
        <f t="shared" si="3"/>
        <v>23.926500000000001</v>
      </c>
      <c r="L31" s="179"/>
      <c r="M31" s="180" t="s">
        <v>160</v>
      </c>
      <c r="N31" s="173"/>
    </row>
    <row r="32" spans="1:14" s="174" customFormat="1">
      <c r="A32" s="181"/>
      <c r="B32" s="168" t="s">
        <v>54</v>
      </c>
      <c r="C32" s="168"/>
      <c r="D32" s="168"/>
      <c r="E32" s="168" t="s">
        <v>112</v>
      </c>
      <c r="F32" s="168"/>
      <c r="G32" s="178">
        <v>1</v>
      </c>
      <c r="H32" s="179">
        <v>6.45</v>
      </c>
      <c r="I32" s="179">
        <v>0.65</v>
      </c>
      <c r="J32" s="179"/>
      <c r="K32" s="179">
        <f t="shared" si="3"/>
        <v>4.1924999999999999</v>
      </c>
      <c r="L32" s="179"/>
      <c r="M32" s="180" t="s">
        <v>160</v>
      </c>
      <c r="N32" s="173"/>
    </row>
    <row r="33" spans="1:15" s="174" customFormat="1">
      <c r="A33" s="181"/>
      <c r="B33" s="168" t="s">
        <v>55</v>
      </c>
      <c r="C33" s="168"/>
      <c r="D33" s="168"/>
      <c r="E33" s="168" t="s">
        <v>112</v>
      </c>
      <c r="F33" s="168"/>
      <c r="G33" s="178">
        <v>1</v>
      </c>
      <c r="H33" s="179">
        <v>12.45</v>
      </c>
      <c r="I33" s="179">
        <v>0.65</v>
      </c>
      <c r="J33" s="179"/>
      <c r="K33" s="179">
        <f t="shared" si="3"/>
        <v>8.0924999999999994</v>
      </c>
      <c r="L33" s="179"/>
      <c r="M33" s="180" t="s">
        <v>160</v>
      </c>
      <c r="N33" s="173"/>
    </row>
    <row r="34" spans="1:15" s="174" customFormat="1">
      <c r="A34" s="181"/>
      <c r="B34" s="168" t="s">
        <v>56</v>
      </c>
      <c r="C34" s="168"/>
      <c r="D34" s="168"/>
      <c r="E34" s="168" t="s">
        <v>112</v>
      </c>
      <c r="F34" s="168"/>
      <c r="G34" s="178">
        <v>1</v>
      </c>
      <c r="H34" s="179">
        <v>3</v>
      </c>
      <c r="I34" s="179">
        <v>0.65</v>
      </c>
      <c r="J34" s="179"/>
      <c r="K34" s="179">
        <f t="shared" si="3"/>
        <v>1.9500000000000002</v>
      </c>
      <c r="L34" s="179"/>
      <c r="M34" s="180" t="s">
        <v>160</v>
      </c>
      <c r="N34" s="173"/>
    </row>
    <row r="35" spans="1:15" s="174" customFormat="1">
      <c r="A35" s="181"/>
      <c r="B35" s="168" t="s">
        <v>57</v>
      </c>
      <c r="C35" s="168"/>
      <c r="D35" s="168"/>
      <c r="E35" s="168" t="s">
        <v>112</v>
      </c>
      <c r="F35" s="168"/>
      <c r="G35" s="178">
        <v>3</v>
      </c>
      <c r="H35" s="179">
        <v>12.97</v>
      </c>
      <c r="I35" s="179">
        <v>0.65</v>
      </c>
      <c r="J35" s="179"/>
      <c r="K35" s="179">
        <f t="shared" si="3"/>
        <v>25.291500000000003</v>
      </c>
      <c r="L35" s="179"/>
      <c r="M35" s="180" t="s">
        <v>160</v>
      </c>
      <c r="N35" s="173"/>
    </row>
    <row r="36" spans="1:15" s="174" customFormat="1">
      <c r="A36" s="181"/>
      <c r="B36" s="168" t="s">
        <v>58</v>
      </c>
      <c r="C36" s="168"/>
      <c r="D36" s="168"/>
      <c r="E36" s="168" t="s">
        <v>112</v>
      </c>
      <c r="F36" s="168"/>
      <c r="G36" s="178">
        <v>1</v>
      </c>
      <c r="H36" s="179">
        <v>3</v>
      </c>
      <c r="I36" s="179">
        <v>0.65</v>
      </c>
      <c r="J36" s="179"/>
      <c r="K36" s="179">
        <f t="shared" si="3"/>
        <v>1.9500000000000002</v>
      </c>
      <c r="L36" s="179"/>
      <c r="M36" s="180" t="s">
        <v>160</v>
      </c>
      <c r="N36" s="173"/>
    </row>
    <row r="37" spans="1:15" s="56" customFormat="1">
      <c r="A37" s="55"/>
      <c r="B37" s="141"/>
      <c r="C37" s="141"/>
      <c r="D37" s="141"/>
      <c r="E37" s="141"/>
      <c r="F37" s="141"/>
      <c r="G37" s="131"/>
      <c r="H37" s="100"/>
      <c r="I37" s="100"/>
      <c r="J37" s="100" t="s">
        <v>4</v>
      </c>
      <c r="K37" s="100">
        <f>SUM(K29:K36)</f>
        <v>95.82950000000001</v>
      </c>
      <c r="L37" s="100"/>
      <c r="M37" s="132"/>
      <c r="N37" s="128"/>
      <c r="O37" s="56">
        <v>1</v>
      </c>
    </row>
    <row r="38" spans="1:15" s="139" customFormat="1" ht="12.75">
      <c r="A38" s="137"/>
      <c r="B38" s="142" t="s">
        <v>114</v>
      </c>
      <c r="C38" s="134"/>
      <c r="D38" s="134"/>
      <c r="E38" s="143"/>
      <c r="F38" s="143"/>
      <c r="G38" s="136"/>
      <c r="H38" s="135"/>
      <c r="I38" s="135"/>
      <c r="J38" s="135"/>
      <c r="K38" s="144"/>
      <c r="L38" s="144"/>
      <c r="M38" s="137"/>
      <c r="N38" s="138"/>
    </row>
    <row r="39" spans="1:15" s="174" customFormat="1">
      <c r="A39" s="181"/>
      <c r="B39" s="168" t="s">
        <v>22</v>
      </c>
      <c r="C39" s="168"/>
      <c r="D39" s="168"/>
      <c r="E39" s="168" t="s">
        <v>112</v>
      </c>
      <c r="F39" s="168"/>
      <c r="G39" s="178">
        <v>2</v>
      </c>
      <c r="H39" s="179">
        <v>2.4</v>
      </c>
      <c r="I39" s="179">
        <v>2.4</v>
      </c>
      <c r="J39" s="179">
        <v>0.1</v>
      </c>
      <c r="K39" s="172">
        <f>J39*I39*H39*G39</f>
        <v>1.1519999999999999</v>
      </c>
      <c r="L39" s="172" t="s">
        <v>99</v>
      </c>
      <c r="M39" s="180" t="s">
        <v>160</v>
      </c>
      <c r="N39" s="173"/>
    </row>
    <row r="40" spans="1:15" s="174" customFormat="1">
      <c r="A40" s="181"/>
      <c r="B40" s="168" t="s">
        <v>23</v>
      </c>
      <c r="C40" s="168"/>
      <c r="D40" s="168"/>
      <c r="E40" s="168" t="s">
        <v>112</v>
      </c>
      <c r="F40" s="168"/>
      <c r="G40" s="178">
        <v>2</v>
      </c>
      <c r="H40" s="179">
        <v>3.6</v>
      </c>
      <c r="I40" s="179">
        <v>3.4</v>
      </c>
      <c r="J40" s="179">
        <v>0.1</v>
      </c>
      <c r="K40" s="172">
        <f t="shared" ref="K40:K43" si="4">J40*I40*H40*G40</f>
        <v>2.4480000000000004</v>
      </c>
      <c r="L40" s="172" t="s">
        <v>99</v>
      </c>
      <c r="M40" s="180" t="s">
        <v>160</v>
      </c>
      <c r="N40" s="173"/>
    </row>
    <row r="41" spans="1:15" s="174" customFormat="1">
      <c r="A41" s="181"/>
      <c r="B41" s="168" t="s">
        <v>33</v>
      </c>
      <c r="C41" s="168"/>
      <c r="D41" s="168"/>
      <c r="E41" s="168" t="s">
        <v>112</v>
      </c>
      <c r="F41" s="168"/>
      <c r="G41" s="178">
        <v>1</v>
      </c>
      <c r="H41" s="179">
        <v>4.2</v>
      </c>
      <c r="I41" s="179">
        <v>3.6</v>
      </c>
      <c r="J41" s="179">
        <v>0.1</v>
      </c>
      <c r="K41" s="172">
        <f t="shared" si="4"/>
        <v>1.5120000000000002</v>
      </c>
      <c r="L41" s="172" t="s">
        <v>99</v>
      </c>
      <c r="M41" s="180" t="s">
        <v>160</v>
      </c>
      <c r="N41" s="173"/>
    </row>
    <row r="42" spans="1:15" s="174" customFormat="1">
      <c r="A42" s="181"/>
      <c r="B42" s="168" t="s">
        <v>31</v>
      </c>
      <c r="C42" s="168"/>
      <c r="D42" s="168"/>
      <c r="E42" s="168" t="s">
        <v>112</v>
      </c>
      <c r="F42" s="168"/>
      <c r="G42" s="178">
        <v>5</v>
      </c>
      <c r="H42" s="179">
        <v>3.8</v>
      </c>
      <c r="I42" s="179">
        <v>3.8</v>
      </c>
      <c r="J42" s="179">
        <v>0.1</v>
      </c>
      <c r="K42" s="172">
        <f t="shared" si="4"/>
        <v>7.22</v>
      </c>
      <c r="L42" s="172" t="s">
        <v>99</v>
      </c>
      <c r="M42" s="180" t="s">
        <v>160</v>
      </c>
      <c r="N42" s="173"/>
    </row>
    <row r="43" spans="1:15" s="174" customFormat="1" ht="16.5" customHeight="1">
      <c r="A43" s="181"/>
      <c r="B43" s="168" t="s">
        <v>32</v>
      </c>
      <c r="C43" s="168"/>
      <c r="D43" s="168"/>
      <c r="E43" s="168" t="s">
        <v>112</v>
      </c>
      <c r="F43" s="168"/>
      <c r="G43" s="178">
        <v>4</v>
      </c>
      <c r="H43" s="179">
        <v>4.2</v>
      </c>
      <c r="I43" s="179">
        <v>4.2</v>
      </c>
      <c r="J43" s="179">
        <v>0.1</v>
      </c>
      <c r="K43" s="172">
        <f t="shared" si="4"/>
        <v>7.0560000000000009</v>
      </c>
      <c r="L43" s="172" t="s">
        <v>99</v>
      </c>
      <c r="M43" s="180" t="s">
        <v>160</v>
      </c>
      <c r="N43" s="173"/>
    </row>
    <row r="44" spans="1:15" s="56" customFormat="1">
      <c r="A44" s="55"/>
      <c r="B44" s="141"/>
      <c r="C44" s="141"/>
      <c r="D44" s="141"/>
      <c r="E44" s="141"/>
      <c r="F44" s="141"/>
      <c r="G44" s="131"/>
      <c r="H44" s="100"/>
      <c r="I44" s="100"/>
      <c r="J44" s="100" t="s">
        <v>4</v>
      </c>
      <c r="K44" s="100">
        <f>SUM(K39:K43)</f>
        <v>19.388000000000002</v>
      </c>
      <c r="L44" s="100" t="str">
        <f>L43</f>
        <v>Cum</v>
      </c>
      <c r="M44" s="132"/>
      <c r="N44" s="128"/>
    </row>
    <row r="45" spans="1:15" s="74" customFormat="1" ht="12.75">
      <c r="A45" s="71"/>
      <c r="B45" s="75" t="s">
        <v>35</v>
      </c>
      <c r="C45" s="75"/>
      <c r="D45" s="75"/>
      <c r="E45" s="70"/>
      <c r="F45" s="70"/>
      <c r="G45" s="77"/>
      <c r="H45" s="76"/>
      <c r="I45" s="76"/>
      <c r="J45" s="76"/>
      <c r="K45" s="78"/>
      <c r="L45" s="78"/>
      <c r="M45" s="71"/>
      <c r="N45" s="73"/>
    </row>
    <row r="46" spans="1:15">
      <c r="A46" s="2"/>
      <c r="C46" s="92"/>
      <c r="D46" s="92"/>
      <c r="E46" s="92" t="s">
        <v>115</v>
      </c>
      <c r="F46" s="92" t="s">
        <v>22</v>
      </c>
      <c r="G46" s="98">
        <v>2</v>
      </c>
      <c r="H46" s="97">
        <v>2.2000000000000002</v>
      </c>
      <c r="I46" s="97">
        <v>2.2000000000000002</v>
      </c>
      <c r="J46" s="97">
        <v>0.1</v>
      </c>
      <c r="K46" s="86">
        <f t="shared" ref="K46:K50" si="5">J46*I46*H46*G46</f>
        <v>0.96800000000000019</v>
      </c>
      <c r="L46" s="86" t="s">
        <v>99</v>
      </c>
      <c r="M46" s="99"/>
      <c r="N46" s="1"/>
    </row>
    <row r="47" spans="1:15">
      <c r="A47" s="2"/>
      <c r="C47" s="92"/>
      <c r="D47" s="92"/>
      <c r="E47" s="92" t="s">
        <v>115</v>
      </c>
      <c r="F47" s="92" t="s">
        <v>23</v>
      </c>
      <c r="G47" s="98">
        <v>2</v>
      </c>
      <c r="H47" s="97">
        <v>3.4</v>
      </c>
      <c r="I47" s="97">
        <v>3.2</v>
      </c>
      <c r="J47" s="97">
        <v>0.1</v>
      </c>
      <c r="K47" s="86">
        <f t="shared" si="5"/>
        <v>2.1760000000000002</v>
      </c>
      <c r="L47" s="86" t="s">
        <v>99</v>
      </c>
      <c r="M47" s="99"/>
    </row>
    <row r="48" spans="1:15">
      <c r="A48" s="2"/>
      <c r="C48" s="92"/>
      <c r="D48" s="92"/>
      <c r="E48" s="92" t="s">
        <v>115</v>
      </c>
      <c r="F48" s="92" t="s">
        <v>33</v>
      </c>
      <c r="G48" s="98">
        <v>1</v>
      </c>
      <c r="H48" s="97">
        <v>4</v>
      </c>
      <c r="I48" s="97">
        <v>3.4</v>
      </c>
      <c r="J48" s="97">
        <v>0.1</v>
      </c>
      <c r="K48" s="86">
        <f t="shared" si="5"/>
        <v>1.36</v>
      </c>
      <c r="L48" s="86" t="s">
        <v>99</v>
      </c>
      <c r="M48" s="99"/>
    </row>
    <row r="49" spans="1:18">
      <c r="A49" s="2"/>
      <c r="C49" s="92"/>
      <c r="D49" s="92"/>
      <c r="E49" s="92" t="s">
        <v>115</v>
      </c>
      <c r="F49" s="92" t="s">
        <v>31</v>
      </c>
      <c r="G49" s="98">
        <v>5</v>
      </c>
      <c r="H49" s="97">
        <v>3.6</v>
      </c>
      <c r="I49" s="97">
        <v>3.6</v>
      </c>
      <c r="J49" s="97">
        <v>0.1</v>
      </c>
      <c r="K49" s="86">
        <f t="shared" si="5"/>
        <v>6.4800000000000013</v>
      </c>
      <c r="L49" s="86" t="s">
        <v>99</v>
      </c>
      <c r="M49" s="99"/>
    </row>
    <row r="50" spans="1:18">
      <c r="A50" s="2"/>
      <c r="C50" s="92"/>
      <c r="D50" s="92"/>
      <c r="E50" s="92" t="s">
        <v>115</v>
      </c>
      <c r="F50" s="92" t="s">
        <v>32</v>
      </c>
      <c r="G50" s="98">
        <v>4</v>
      </c>
      <c r="H50" s="97">
        <v>4</v>
      </c>
      <c r="I50" s="97">
        <v>4</v>
      </c>
      <c r="J50" s="97">
        <v>0.1</v>
      </c>
      <c r="K50" s="86">
        <f t="shared" si="5"/>
        <v>6.4</v>
      </c>
      <c r="L50" s="86" t="s">
        <v>99</v>
      </c>
      <c r="M50" s="99"/>
    </row>
    <row r="51" spans="1:18" s="56" customFormat="1">
      <c r="A51" s="55"/>
      <c r="B51" s="141"/>
      <c r="C51" s="141"/>
      <c r="D51" s="141"/>
      <c r="E51" s="141"/>
      <c r="F51" s="141"/>
      <c r="G51" s="141"/>
      <c r="H51" s="100"/>
      <c r="I51" s="100"/>
      <c r="J51" s="100" t="s">
        <v>4</v>
      </c>
      <c r="K51" s="100">
        <f>SUM(K46:K50)</f>
        <v>17.384</v>
      </c>
      <c r="L51" s="100" t="str">
        <f>L50</f>
        <v>Cum</v>
      </c>
      <c r="M51" s="132"/>
    </row>
    <row r="52" spans="1:18" s="139" customFormat="1" ht="12.75">
      <c r="A52" s="137"/>
      <c r="B52" s="140" t="s">
        <v>60</v>
      </c>
      <c r="C52" s="140"/>
      <c r="D52" s="140"/>
      <c r="E52" s="135"/>
      <c r="F52" s="135"/>
      <c r="G52" s="136"/>
      <c r="H52" s="135"/>
      <c r="I52" s="135"/>
      <c r="J52" s="135"/>
      <c r="K52" s="135"/>
      <c r="L52" s="135"/>
      <c r="M52" s="137"/>
      <c r="N52" s="138"/>
    </row>
    <row r="53" spans="1:18" ht="15.75">
      <c r="A53" s="2"/>
      <c r="B53" s="145" t="s">
        <v>52</v>
      </c>
      <c r="C53" s="3"/>
      <c r="D53" s="3"/>
      <c r="E53" s="9"/>
      <c r="F53" s="9"/>
      <c r="G53" s="10"/>
      <c r="H53" s="9"/>
      <c r="I53" s="9"/>
      <c r="J53" s="9"/>
      <c r="K53" s="5"/>
      <c r="L53" s="5"/>
      <c r="M53" s="5"/>
    </row>
    <row r="54" spans="1:18" s="54" customFormat="1">
      <c r="A54" s="53"/>
      <c r="B54" s="110" t="s">
        <v>59</v>
      </c>
      <c r="C54" s="110"/>
      <c r="D54" s="110"/>
      <c r="E54" s="110"/>
      <c r="F54" s="110"/>
      <c r="G54" s="115">
        <v>1</v>
      </c>
      <c r="H54" s="114">
        <v>43.2993805558121</v>
      </c>
      <c r="I54" s="114">
        <v>0.55000000000000004</v>
      </c>
      <c r="J54" s="114">
        <v>0.1</v>
      </c>
      <c r="K54" s="111">
        <f>PRODUCT(G54:J54)</f>
        <v>2.3814659305696657</v>
      </c>
      <c r="L54" s="111" t="s">
        <v>99</v>
      </c>
      <c r="M54" s="116"/>
    </row>
    <row r="55" spans="1:18" s="54" customFormat="1">
      <c r="A55" s="53"/>
      <c r="B55" s="110" t="s">
        <v>53</v>
      </c>
      <c r="C55" s="110"/>
      <c r="D55" s="110"/>
      <c r="E55" s="110"/>
      <c r="F55" s="110"/>
      <c r="G55" s="115">
        <v>1</v>
      </c>
      <c r="H55" s="114">
        <f>36.81-2.7</f>
        <v>34.11</v>
      </c>
      <c r="I55" s="114">
        <v>0.55000000000000004</v>
      </c>
      <c r="J55" s="114">
        <v>0.1</v>
      </c>
      <c r="K55" s="111">
        <f t="shared" ref="K55:K56" si="6">PRODUCT(G55:J55)</f>
        <v>1.8760500000000002</v>
      </c>
      <c r="L55" s="111" t="s">
        <v>99</v>
      </c>
      <c r="M55" s="116"/>
    </row>
    <row r="56" spans="1:18" s="54" customFormat="1">
      <c r="A56" s="53"/>
      <c r="B56" s="110" t="s">
        <v>76</v>
      </c>
      <c r="C56" s="110"/>
      <c r="D56" s="110"/>
      <c r="E56" s="110"/>
      <c r="F56" s="110"/>
      <c r="G56" s="115">
        <v>1</v>
      </c>
      <c r="H56" s="114">
        <f>6.45-0.45-0.225</f>
        <v>5.7750000000000004</v>
      </c>
      <c r="I56" s="114">
        <v>0.55000000000000004</v>
      </c>
      <c r="J56" s="114">
        <v>0.1</v>
      </c>
      <c r="K56" s="111">
        <f t="shared" si="6"/>
        <v>0.31762500000000005</v>
      </c>
      <c r="L56" s="111" t="s">
        <v>99</v>
      </c>
      <c r="M56" s="116"/>
    </row>
    <row r="57" spans="1:18" s="54" customFormat="1">
      <c r="A57" s="53"/>
      <c r="B57" s="110" t="s">
        <v>100</v>
      </c>
      <c r="C57" s="110"/>
      <c r="D57" s="110"/>
      <c r="E57" s="110"/>
      <c r="F57" s="110"/>
      <c r="G57" s="115">
        <v>1</v>
      </c>
      <c r="H57" s="114">
        <f>12.45-0.45-0.9-0.225</f>
        <v>10.875</v>
      </c>
      <c r="I57" s="114">
        <v>0.55000000000000004</v>
      </c>
      <c r="J57" s="114">
        <v>0.1</v>
      </c>
      <c r="K57" s="111">
        <f t="shared" ref="K57:K60" si="7">G57*H57*J57*I57</f>
        <v>0.59812500000000013</v>
      </c>
      <c r="L57" s="111" t="str">
        <f>L56</f>
        <v>Cum</v>
      </c>
      <c r="M57" s="116"/>
    </row>
    <row r="58" spans="1:18" s="54" customFormat="1">
      <c r="A58" s="53"/>
      <c r="B58" s="110" t="s">
        <v>77</v>
      </c>
      <c r="C58" s="110"/>
      <c r="D58" s="110"/>
      <c r="E58" s="110"/>
      <c r="F58" s="110"/>
      <c r="G58" s="115">
        <v>1</v>
      </c>
      <c r="H58" s="114">
        <f>3-0.45</f>
        <v>2.5499999999999998</v>
      </c>
      <c r="I58" s="114">
        <v>0.55000000000000004</v>
      </c>
      <c r="J58" s="114">
        <v>0.1</v>
      </c>
      <c r="K58" s="111">
        <f t="shared" si="7"/>
        <v>0.14025000000000001</v>
      </c>
      <c r="L58" s="111"/>
      <c r="M58" s="116"/>
      <c r="P58" s="54">
        <f>SQRT((10)^2+(1.34)^2)</f>
        <v>10.089380555812136</v>
      </c>
      <c r="R58" s="54">
        <f>91-96.303</f>
        <v>-5.3029999999999973</v>
      </c>
    </row>
    <row r="59" spans="1:18" s="54" customFormat="1" ht="25.5">
      <c r="A59" s="53"/>
      <c r="B59" s="117" t="s">
        <v>78</v>
      </c>
      <c r="C59" s="110"/>
      <c r="D59" s="110"/>
      <c r="E59" s="110"/>
      <c r="F59" s="110"/>
      <c r="G59" s="115">
        <v>3</v>
      </c>
      <c r="H59" s="114">
        <f>12.97-0.9</f>
        <v>12.07</v>
      </c>
      <c r="I59" s="114">
        <v>0.55000000000000004</v>
      </c>
      <c r="J59" s="114">
        <v>0.1</v>
      </c>
      <c r="K59" s="111">
        <f t="shared" si="7"/>
        <v>1.9915500000000004</v>
      </c>
      <c r="L59" s="111" t="str">
        <f>L57</f>
        <v>Cum</v>
      </c>
      <c r="M59" s="116"/>
    </row>
    <row r="60" spans="1:18" s="54" customFormat="1">
      <c r="A60" s="53"/>
      <c r="B60" s="110" t="s">
        <v>79</v>
      </c>
      <c r="C60" s="110"/>
      <c r="D60" s="110"/>
      <c r="E60" s="110"/>
      <c r="F60" s="110"/>
      <c r="G60" s="115">
        <v>1</v>
      </c>
      <c r="H60" s="114">
        <f>3-0.45-0.225</f>
        <v>2.3249999999999997</v>
      </c>
      <c r="I60" s="114">
        <v>0.55000000000000004</v>
      </c>
      <c r="J60" s="114">
        <v>0.1</v>
      </c>
      <c r="K60" s="111">
        <f t="shared" si="7"/>
        <v>0.12787499999999999</v>
      </c>
      <c r="L60" s="111" t="str">
        <f>L59</f>
        <v>Cum</v>
      </c>
      <c r="M60" s="116"/>
    </row>
    <row r="61" spans="1:18" ht="15.75">
      <c r="A61" s="2"/>
      <c r="B61" s="11"/>
      <c r="C61" s="11"/>
      <c r="D61" s="11"/>
      <c r="E61" s="11"/>
      <c r="F61" s="11"/>
      <c r="G61" s="10"/>
      <c r="H61" s="9"/>
      <c r="I61" s="9"/>
      <c r="J61" s="9"/>
      <c r="K61" s="25"/>
      <c r="L61" s="25"/>
      <c r="M61" s="5"/>
    </row>
    <row r="62" spans="1:18" s="151" customFormat="1" ht="12.75">
      <c r="A62" s="147"/>
      <c r="B62" s="148"/>
      <c r="C62" s="148"/>
      <c r="D62" s="148"/>
      <c r="E62" s="148"/>
      <c r="F62" s="148"/>
      <c r="G62" s="149"/>
      <c r="H62" s="146"/>
      <c r="I62" s="146"/>
      <c r="J62" s="146" t="s">
        <v>4</v>
      </c>
      <c r="K62" s="146">
        <f>SUM(K54:K61)</f>
        <v>7.4329409305696661</v>
      </c>
      <c r="L62" s="146" t="str">
        <f>L60</f>
        <v>Cum</v>
      </c>
      <c r="M62" s="147"/>
      <c r="N62" s="150"/>
      <c r="P62" s="151">
        <v>10.089380555812136</v>
      </c>
    </row>
    <row r="63" spans="1:18" s="139" customFormat="1" ht="12.75">
      <c r="A63" s="137"/>
      <c r="B63" s="134" t="s">
        <v>27</v>
      </c>
      <c r="C63" s="134"/>
      <c r="D63" s="134"/>
      <c r="E63" s="143"/>
      <c r="F63" s="143"/>
      <c r="G63" s="143"/>
      <c r="H63" s="135"/>
      <c r="I63" s="135"/>
      <c r="J63" s="135"/>
      <c r="K63" s="135"/>
      <c r="L63" s="135"/>
      <c r="M63" s="143"/>
      <c r="N63" s="138"/>
    </row>
    <row r="64" spans="1:18" s="54" customFormat="1">
      <c r="A64" s="53"/>
      <c r="C64" s="110">
        <v>91.199999999999989</v>
      </c>
      <c r="D64" s="110">
        <v>91.549999999999983</v>
      </c>
      <c r="E64" s="110" t="s">
        <v>116</v>
      </c>
      <c r="F64" s="110" t="s">
        <v>22</v>
      </c>
      <c r="G64" s="115">
        <v>2</v>
      </c>
      <c r="H64" s="114">
        <v>1.8</v>
      </c>
      <c r="I64" s="114">
        <v>1.8</v>
      </c>
      <c r="J64" s="114">
        <v>0.35</v>
      </c>
      <c r="K64" s="112">
        <f>PRODUCT(G64:J64)</f>
        <v>2.2679999999999998</v>
      </c>
      <c r="L64" s="112" t="s">
        <v>99</v>
      </c>
      <c r="M64" s="110"/>
      <c r="Q64" s="54" t="s">
        <v>80</v>
      </c>
      <c r="R64" s="54" t="s">
        <v>81</v>
      </c>
    </row>
    <row r="65" spans="1:18" s="54" customFormat="1">
      <c r="A65" s="53"/>
      <c r="C65" s="110">
        <v>91.549999999999983</v>
      </c>
      <c r="D65" s="110">
        <v>91.949999999999989</v>
      </c>
      <c r="E65" s="110" t="s">
        <v>37</v>
      </c>
      <c r="F65" s="110" t="str">
        <f>F64</f>
        <v>F1</v>
      </c>
      <c r="G65" s="115">
        <v>2</v>
      </c>
      <c r="H65" s="114">
        <v>0.85</v>
      </c>
      <c r="I65" s="114">
        <v>0.85</v>
      </c>
      <c r="J65" s="114">
        <v>0.4</v>
      </c>
      <c r="K65" s="112">
        <f t="shared" ref="K65:K77" si="8">PRODUCT(G65:J65)</f>
        <v>0.57799999999999996</v>
      </c>
      <c r="L65" s="112" t="s">
        <v>99</v>
      </c>
      <c r="M65" s="110"/>
      <c r="P65" s="54" t="s">
        <v>84</v>
      </c>
      <c r="Q65" s="54">
        <v>96.302999999999997</v>
      </c>
      <c r="R65" s="54">
        <f>Q65-3</f>
        <v>93.302999999999997</v>
      </c>
    </row>
    <row r="66" spans="1:18" s="54" customFormat="1">
      <c r="A66" s="53"/>
      <c r="C66" s="110">
        <v>91.199999999999989</v>
      </c>
      <c r="D66" s="110">
        <v>91.649999999999991</v>
      </c>
      <c r="E66" s="110" t="str">
        <f>E64</f>
        <v xml:space="preserve">RAFT </v>
      </c>
      <c r="F66" s="110" t="s">
        <v>23</v>
      </c>
      <c r="G66" s="115">
        <v>2</v>
      </c>
      <c r="H66" s="114">
        <v>3</v>
      </c>
      <c r="I66" s="114">
        <v>2.8</v>
      </c>
      <c r="J66" s="114">
        <v>0.45</v>
      </c>
      <c r="K66" s="112">
        <f t="shared" si="8"/>
        <v>7.5599999999999987</v>
      </c>
      <c r="L66" s="112" t="s">
        <v>99</v>
      </c>
      <c r="M66" s="110"/>
      <c r="P66" s="54" t="s">
        <v>85</v>
      </c>
      <c r="Q66" s="54">
        <v>93.302999999999997</v>
      </c>
      <c r="R66" s="54">
        <f t="shared" ref="R66:R67" si="9">Q66-3</f>
        <v>90.302999999999997</v>
      </c>
    </row>
    <row r="67" spans="1:18" s="54" customFormat="1">
      <c r="A67" s="53"/>
      <c r="C67" s="110">
        <f>D66</f>
        <v>91.649999999999991</v>
      </c>
      <c r="D67" s="110">
        <v>92.149999999999991</v>
      </c>
      <c r="E67" s="110" t="s">
        <v>37</v>
      </c>
      <c r="F67" s="110" t="str">
        <f>F66</f>
        <v>F2</v>
      </c>
      <c r="G67" s="115">
        <v>2</v>
      </c>
      <c r="H67" s="114">
        <v>1.2</v>
      </c>
      <c r="I67" s="114">
        <v>1.2</v>
      </c>
      <c r="J67" s="114">
        <v>0.5</v>
      </c>
      <c r="K67" s="112">
        <f t="shared" si="8"/>
        <v>1.44</v>
      </c>
      <c r="L67" s="112" t="s">
        <v>99</v>
      </c>
      <c r="M67" s="110"/>
      <c r="P67" s="54" t="s">
        <v>86</v>
      </c>
      <c r="Q67" s="54">
        <v>90.302999999999997</v>
      </c>
      <c r="R67" s="54">
        <f t="shared" si="9"/>
        <v>87.302999999999997</v>
      </c>
    </row>
    <row r="68" spans="1:18" s="54" customFormat="1">
      <c r="A68" s="53"/>
      <c r="C68" s="110">
        <v>91.199999999999989</v>
      </c>
      <c r="D68" s="110">
        <v>91.649999999999991</v>
      </c>
      <c r="E68" s="110" t="str">
        <f>E66</f>
        <v xml:space="preserve">RAFT </v>
      </c>
      <c r="F68" s="110" t="s">
        <v>33</v>
      </c>
      <c r="G68" s="115">
        <v>1</v>
      </c>
      <c r="H68" s="114">
        <v>3</v>
      </c>
      <c r="I68" s="114">
        <v>3.6</v>
      </c>
      <c r="J68" s="114">
        <v>0.45</v>
      </c>
      <c r="K68" s="112">
        <f t="shared" si="8"/>
        <v>4.8600000000000003</v>
      </c>
      <c r="L68" s="112" t="s">
        <v>99</v>
      </c>
      <c r="M68" s="110"/>
    </row>
    <row r="69" spans="1:18" s="54" customFormat="1">
      <c r="A69" s="53"/>
      <c r="C69" s="110">
        <v>91.649999999999991</v>
      </c>
      <c r="D69" s="110">
        <v>92.149999999999991</v>
      </c>
      <c r="E69" s="110" t="s">
        <v>37</v>
      </c>
      <c r="F69" s="110" t="str">
        <f>F68</f>
        <v>F3</v>
      </c>
      <c r="G69" s="115">
        <v>1</v>
      </c>
      <c r="H69" s="114">
        <v>1.3</v>
      </c>
      <c r="I69" s="114">
        <v>1.3</v>
      </c>
      <c r="J69" s="114">
        <v>0.5</v>
      </c>
      <c r="K69" s="112">
        <f t="shared" si="8"/>
        <v>0.84500000000000008</v>
      </c>
      <c r="L69" s="112" t="s">
        <v>99</v>
      </c>
      <c r="M69" s="110"/>
    </row>
    <row r="70" spans="1:18" s="54" customFormat="1">
      <c r="A70" s="53"/>
      <c r="C70" s="110">
        <v>91.199999999999989</v>
      </c>
      <c r="D70" s="110">
        <v>91.649999999999991</v>
      </c>
      <c r="E70" s="110" t="str">
        <f>E68</f>
        <v xml:space="preserve">RAFT </v>
      </c>
      <c r="F70" s="110" t="s">
        <v>31</v>
      </c>
      <c r="G70" s="115">
        <v>5</v>
      </c>
      <c r="H70" s="114">
        <v>3.2</v>
      </c>
      <c r="I70" s="114">
        <v>3.2</v>
      </c>
      <c r="J70" s="114">
        <v>0.45</v>
      </c>
      <c r="K70" s="112">
        <f t="shared" si="8"/>
        <v>23.040000000000003</v>
      </c>
      <c r="L70" s="112" t="s">
        <v>99</v>
      </c>
      <c r="M70" s="110"/>
    </row>
    <row r="71" spans="1:18" s="54" customFormat="1">
      <c r="A71" s="53"/>
      <c r="C71" s="110">
        <v>91.649999999999991</v>
      </c>
      <c r="D71" s="110">
        <v>92.149999999999991</v>
      </c>
      <c r="E71" s="110" t="s">
        <v>37</v>
      </c>
      <c r="F71" s="110" t="str">
        <f>F70</f>
        <v>F4</v>
      </c>
      <c r="G71" s="115">
        <v>5</v>
      </c>
      <c r="H71" s="114">
        <v>1.3</v>
      </c>
      <c r="I71" s="114">
        <v>1.3</v>
      </c>
      <c r="J71" s="114">
        <v>0.5</v>
      </c>
      <c r="K71" s="112">
        <f t="shared" si="8"/>
        <v>4.2250000000000005</v>
      </c>
      <c r="L71" s="112" t="s">
        <v>99</v>
      </c>
      <c r="M71" s="110"/>
    </row>
    <row r="72" spans="1:18" s="54" customFormat="1">
      <c r="A72" s="53"/>
      <c r="C72" s="110">
        <v>91.199999999999989</v>
      </c>
      <c r="D72" s="110">
        <v>91.724999999999994</v>
      </c>
      <c r="E72" s="110" t="str">
        <f>E70</f>
        <v xml:space="preserve">RAFT </v>
      </c>
      <c r="F72" s="110" t="s">
        <v>32</v>
      </c>
      <c r="G72" s="115">
        <v>4</v>
      </c>
      <c r="H72" s="114">
        <v>3.6</v>
      </c>
      <c r="I72" s="114">
        <v>3.6</v>
      </c>
      <c r="J72" s="118">
        <v>0.52500000000000002</v>
      </c>
      <c r="K72" s="112">
        <f t="shared" si="8"/>
        <v>27.216000000000005</v>
      </c>
      <c r="L72" s="112" t="s">
        <v>99</v>
      </c>
      <c r="M72" s="110"/>
      <c r="P72" s="54" t="s">
        <v>82</v>
      </c>
      <c r="Q72" s="54">
        <v>91.1</v>
      </c>
    </row>
    <row r="73" spans="1:18" s="54" customFormat="1">
      <c r="A73" s="53"/>
      <c r="C73" s="113">
        <f>D72</f>
        <v>91.724999999999994</v>
      </c>
      <c r="D73" s="113">
        <v>92.324999999999989</v>
      </c>
      <c r="E73" s="113" t="s">
        <v>37</v>
      </c>
      <c r="F73" s="110" t="str">
        <f>F72</f>
        <v>F5</v>
      </c>
      <c r="G73" s="110">
        <v>4</v>
      </c>
      <c r="H73" s="114">
        <v>1.3</v>
      </c>
      <c r="I73" s="114">
        <v>1.3</v>
      </c>
      <c r="J73" s="114">
        <v>0.6</v>
      </c>
      <c r="K73" s="112">
        <f t="shared" si="8"/>
        <v>4.056</v>
      </c>
      <c r="L73" s="112" t="s">
        <v>99</v>
      </c>
      <c r="M73" s="110"/>
      <c r="P73" s="54" t="s">
        <v>83</v>
      </c>
      <c r="Q73" s="54">
        <f>Q72+0.1</f>
        <v>91.199999999999989</v>
      </c>
    </row>
    <row r="74" spans="1:18" s="54" customFormat="1">
      <c r="A74" s="53"/>
      <c r="C74" s="113">
        <v>92.149999999999991</v>
      </c>
      <c r="D74" s="119">
        <v>93.302999999999997</v>
      </c>
      <c r="E74" s="113" t="s">
        <v>119</v>
      </c>
      <c r="F74" s="110" t="s">
        <v>117</v>
      </c>
      <c r="G74" s="110">
        <v>5</v>
      </c>
      <c r="H74" s="114">
        <v>0.9</v>
      </c>
      <c r="I74" s="114">
        <v>0.9</v>
      </c>
      <c r="J74" s="114">
        <v>1.1530000000000058</v>
      </c>
      <c r="K74" s="112">
        <f t="shared" si="8"/>
        <v>4.6696500000000229</v>
      </c>
      <c r="L74" s="112" t="s">
        <v>99</v>
      </c>
      <c r="M74" s="110"/>
      <c r="N74" s="152">
        <f>D74-C74</f>
        <v>1.1530000000000058</v>
      </c>
      <c r="O74" s="152">
        <f>J74-N74</f>
        <v>0</v>
      </c>
      <c r="P74" s="54" t="s">
        <v>88</v>
      </c>
      <c r="Q74" s="54">
        <f>Q73+0.525</f>
        <v>91.724999999999994</v>
      </c>
    </row>
    <row r="75" spans="1:18" s="54" customFormat="1">
      <c r="A75" s="53"/>
      <c r="C75" s="113">
        <v>92.324999999999989</v>
      </c>
      <c r="D75" s="119">
        <v>93.302999999999997</v>
      </c>
      <c r="E75" s="113" t="s">
        <v>119</v>
      </c>
      <c r="F75" s="110" t="s">
        <v>118</v>
      </c>
      <c r="G75" s="110">
        <v>4</v>
      </c>
      <c r="H75" s="114">
        <v>0.9</v>
      </c>
      <c r="I75" s="114">
        <v>0.9</v>
      </c>
      <c r="J75" s="114">
        <v>0.97800000000000864</v>
      </c>
      <c r="K75" s="112">
        <f t="shared" si="8"/>
        <v>3.1687200000000284</v>
      </c>
      <c r="L75" s="112" t="s">
        <v>99</v>
      </c>
      <c r="M75" s="110"/>
      <c r="N75" s="152">
        <f t="shared" ref="N75:N76" si="10">D75-C75</f>
        <v>0.97800000000000864</v>
      </c>
      <c r="O75" s="152">
        <f t="shared" ref="O75:O77" si="11">J75-N75</f>
        <v>0</v>
      </c>
      <c r="P75" s="54" t="s">
        <v>89</v>
      </c>
      <c r="Q75" s="54">
        <f>Q74+0.6</f>
        <v>92.324999999999989</v>
      </c>
    </row>
    <row r="76" spans="1:18" s="54" customFormat="1">
      <c r="A76" s="53"/>
      <c r="C76" s="113">
        <v>92.149999999999991</v>
      </c>
      <c r="D76" s="119">
        <v>93.302999999999997</v>
      </c>
      <c r="E76" s="113" t="s">
        <v>119</v>
      </c>
      <c r="F76" s="113" t="s">
        <v>95</v>
      </c>
      <c r="G76" s="110">
        <v>2</v>
      </c>
      <c r="H76" s="114">
        <v>0.45</v>
      </c>
      <c r="I76" s="114">
        <v>0.45</v>
      </c>
      <c r="J76" s="114">
        <v>1.1499999999999999</v>
      </c>
      <c r="K76" s="112">
        <f t="shared" si="8"/>
        <v>0.46575</v>
      </c>
      <c r="L76" s="112" t="s">
        <v>99</v>
      </c>
      <c r="M76" s="110"/>
      <c r="N76" s="152">
        <f t="shared" si="10"/>
        <v>1.1530000000000058</v>
      </c>
      <c r="O76" s="152">
        <f t="shared" si="11"/>
        <v>-3.0000000000058868E-3</v>
      </c>
      <c r="P76" s="54" t="s">
        <v>87</v>
      </c>
    </row>
    <row r="77" spans="1:18" s="54" customFormat="1">
      <c r="A77" s="53"/>
      <c r="C77" s="113">
        <v>91.949999999999989</v>
      </c>
      <c r="D77" s="119">
        <v>93.302999999999997</v>
      </c>
      <c r="E77" s="113" t="str">
        <f>E76</f>
        <v>COL</v>
      </c>
      <c r="F77" s="110" t="s">
        <v>29</v>
      </c>
      <c r="G77" s="110">
        <v>2</v>
      </c>
      <c r="H77" s="114">
        <v>0.45</v>
      </c>
      <c r="I77" s="114">
        <v>0.45</v>
      </c>
      <c r="J77" s="114">
        <v>1.1499999999999999</v>
      </c>
      <c r="K77" s="112">
        <f t="shared" si="8"/>
        <v>0.46575</v>
      </c>
      <c r="L77" s="112" t="s">
        <v>99</v>
      </c>
      <c r="M77" s="110"/>
      <c r="N77" s="152">
        <f>D77-C77</f>
        <v>1.3530000000000086</v>
      </c>
      <c r="O77" s="152">
        <f t="shared" si="11"/>
        <v>-0.20300000000000873</v>
      </c>
    </row>
    <row r="78" spans="1:18" ht="15.75">
      <c r="A78" s="23"/>
      <c r="B78" s="24"/>
      <c r="C78" s="24"/>
      <c r="D78" s="24"/>
      <c r="E78" s="6"/>
      <c r="F78" s="6"/>
      <c r="G78" s="6"/>
      <c r="H78" s="12"/>
      <c r="I78" s="12"/>
      <c r="J78" s="9"/>
      <c r="K78" s="19"/>
      <c r="L78" s="19"/>
      <c r="M78" s="6"/>
    </row>
    <row r="79" spans="1:18" s="56" customFormat="1">
      <c r="A79" s="153"/>
      <c r="B79" s="154"/>
      <c r="C79" s="154"/>
      <c r="D79" s="154"/>
      <c r="E79" s="155"/>
      <c r="F79" s="155"/>
      <c r="G79" s="155"/>
      <c r="H79" s="13"/>
      <c r="I79" s="13"/>
      <c r="J79" s="100" t="s">
        <v>4</v>
      </c>
      <c r="K79" s="100">
        <f>SUM(K64:K78)</f>
        <v>84.857870000000048</v>
      </c>
      <c r="L79" s="100" t="str">
        <f>L77</f>
        <v>Cum</v>
      </c>
      <c r="M79" s="155"/>
    </row>
    <row r="80" spans="1:18" s="74" customFormat="1" ht="12.75">
      <c r="A80" s="79"/>
      <c r="B80" s="80" t="s">
        <v>21</v>
      </c>
      <c r="C80" s="80"/>
      <c r="D80" s="80"/>
      <c r="E80" s="70"/>
      <c r="F80" s="70"/>
      <c r="G80" s="70"/>
      <c r="H80" s="76"/>
      <c r="I80" s="76"/>
      <c r="J80" s="103"/>
      <c r="K80" s="103"/>
      <c r="L80" s="103"/>
      <c r="M80" s="70"/>
    </row>
    <row r="81" spans="1:17" s="52" customFormat="1">
      <c r="A81" s="61"/>
      <c r="B81" s="62" t="s">
        <v>39</v>
      </c>
      <c r="C81" s="62">
        <v>93.302999999999997</v>
      </c>
      <c r="D81" s="62">
        <f>95-0.6</f>
        <v>94.4</v>
      </c>
      <c r="E81" s="58"/>
      <c r="F81" s="58"/>
      <c r="G81" s="58">
        <v>10</v>
      </c>
      <c r="H81" s="59">
        <v>0.9</v>
      </c>
      <c r="I81" s="59">
        <v>0.9</v>
      </c>
      <c r="J81" s="59">
        <v>1.0970000000000084</v>
      </c>
      <c r="K81" s="57">
        <f>J81*I81*H81*G81</f>
        <v>8.8857000000000692</v>
      </c>
      <c r="L81" s="57" t="s">
        <v>99</v>
      </c>
      <c r="M81" s="58"/>
    </row>
    <row r="82" spans="1:17" s="52" customFormat="1">
      <c r="A82" s="61"/>
      <c r="B82" s="104" t="s">
        <v>28</v>
      </c>
      <c r="C82" s="104">
        <v>93.302999999999997</v>
      </c>
      <c r="D82" s="104">
        <f t="shared" ref="D82:D83" si="12">95-0.6</f>
        <v>94.4</v>
      </c>
      <c r="E82" s="93"/>
      <c r="F82" s="93"/>
      <c r="G82" s="93">
        <v>2</v>
      </c>
      <c r="H82" s="102">
        <v>0.45</v>
      </c>
      <c r="I82" s="102">
        <v>0.45</v>
      </c>
      <c r="J82" s="102">
        <v>1.0970000000000084</v>
      </c>
      <c r="K82" s="94">
        <f t="shared" ref="K82:K92" si="13">J82*I82*H82*G82</f>
        <v>0.44428500000000343</v>
      </c>
      <c r="L82" s="94" t="s">
        <v>99</v>
      </c>
      <c r="M82" s="93"/>
      <c r="P82" s="52">
        <f>95-92.15</f>
        <v>2.8499999999999943</v>
      </c>
    </row>
    <row r="83" spans="1:17" s="52" customFormat="1">
      <c r="A83" s="61"/>
      <c r="B83" s="104" t="s">
        <v>29</v>
      </c>
      <c r="C83" s="104">
        <v>93.302999999999997</v>
      </c>
      <c r="D83" s="104">
        <f t="shared" si="12"/>
        <v>94.4</v>
      </c>
      <c r="E83" s="93"/>
      <c r="F83" s="93"/>
      <c r="G83" s="93">
        <v>2</v>
      </c>
      <c r="H83" s="102">
        <v>0.45</v>
      </c>
      <c r="I83" s="102">
        <v>0.45</v>
      </c>
      <c r="J83" s="102">
        <v>1.0970000000000084</v>
      </c>
      <c r="K83" s="94">
        <f t="shared" si="13"/>
        <v>0.44428500000000343</v>
      </c>
      <c r="L83" s="94" t="s">
        <v>99</v>
      </c>
      <c r="M83" s="93"/>
      <c r="P83" s="52">
        <f>P82-1.35</f>
        <v>1.4999999999999942</v>
      </c>
    </row>
    <row r="84" spans="1:17" s="52" customFormat="1">
      <c r="A84" s="61"/>
      <c r="B84" s="104" t="s">
        <v>61</v>
      </c>
      <c r="C84" s="104"/>
      <c r="D84" s="104"/>
      <c r="E84" s="93"/>
      <c r="F84" s="93"/>
      <c r="G84" s="93"/>
      <c r="H84" s="102"/>
      <c r="I84" s="102"/>
      <c r="J84" s="102"/>
      <c r="K84" s="94">
        <f t="shared" si="13"/>
        <v>0</v>
      </c>
      <c r="L84" s="94" t="s">
        <v>99</v>
      </c>
      <c r="M84" s="93"/>
      <c r="P84" s="52">
        <f>D74-C74</f>
        <v>1.1530000000000058</v>
      </c>
    </row>
    <row r="85" spans="1:17" s="52" customFormat="1">
      <c r="A85" s="61"/>
      <c r="B85" s="93" t="s">
        <v>59</v>
      </c>
      <c r="C85" s="93"/>
      <c r="D85" s="93"/>
      <c r="E85" s="93"/>
      <c r="F85" s="93"/>
      <c r="G85" s="101">
        <v>1</v>
      </c>
      <c r="H85" s="102">
        <v>43.2993805558121</v>
      </c>
      <c r="I85" s="102">
        <v>0.35</v>
      </c>
      <c r="J85" s="102">
        <v>0.6</v>
      </c>
      <c r="K85" s="94">
        <f t="shared" si="13"/>
        <v>9.0928699167205398</v>
      </c>
      <c r="L85" s="94" t="s">
        <v>99</v>
      </c>
      <c r="M85" s="93"/>
      <c r="P85" s="60">
        <f>J74</f>
        <v>1.1530000000000058</v>
      </c>
    </row>
    <row r="86" spans="1:17" s="52" customFormat="1">
      <c r="A86" s="61"/>
      <c r="B86" s="93" t="s">
        <v>53</v>
      </c>
      <c r="C86" s="93"/>
      <c r="D86" s="93"/>
      <c r="E86" s="93"/>
      <c r="F86" s="93"/>
      <c r="G86" s="101">
        <v>1</v>
      </c>
      <c r="H86" s="102">
        <v>34.11</v>
      </c>
      <c r="I86" s="102">
        <v>0.35</v>
      </c>
      <c r="J86" s="102">
        <v>0.6</v>
      </c>
      <c r="K86" s="94">
        <f t="shared" si="13"/>
        <v>7.1631</v>
      </c>
      <c r="L86" s="94" t="s">
        <v>99</v>
      </c>
      <c r="M86" s="93"/>
    </row>
    <row r="87" spans="1:17" s="52" customFormat="1">
      <c r="A87" s="61"/>
      <c r="B87" s="93" t="s">
        <v>54</v>
      </c>
      <c r="C87" s="93"/>
      <c r="D87" s="93"/>
      <c r="E87" s="93"/>
      <c r="F87" s="93"/>
      <c r="G87" s="101">
        <v>1</v>
      </c>
      <c r="H87" s="102">
        <v>5.7750000000000004</v>
      </c>
      <c r="I87" s="102">
        <v>0.35</v>
      </c>
      <c r="J87" s="102">
        <v>0.6</v>
      </c>
      <c r="K87" s="94">
        <f t="shared" si="13"/>
        <v>1.21275</v>
      </c>
      <c r="L87" s="94" t="s">
        <v>99</v>
      </c>
      <c r="M87" s="93"/>
      <c r="Q87" s="52">
        <v>94.4</v>
      </c>
    </row>
    <row r="88" spans="1:17" s="52" customFormat="1">
      <c r="A88" s="61"/>
      <c r="B88" s="93" t="s">
        <v>55</v>
      </c>
      <c r="C88" s="93"/>
      <c r="D88" s="93"/>
      <c r="E88" s="93"/>
      <c r="F88" s="93"/>
      <c r="G88" s="101">
        <v>1</v>
      </c>
      <c r="H88" s="102">
        <v>12.45</v>
      </c>
      <c r="I88" s="102">
        <v>0.35</v>
      </c>
      <c r="J88" s="102">
        <v>0.6</v>
      </c>
      <c r="K88" s="94">
        <f t="shared" si="13"/>
        <v>2.6144999999999996</v>
      </c>
      <c r="L88" s="94" t="s">
        <v>99</v>
      </c>
      <c r="M88" s="93"/>
      <c r="Q88" s="52">
        <v>94.4</v>
      </c>
    </row>
    <row r="89" spans="1:17" s="52" customFormat="1">
      <c r="A89" s="61"/>
      <c r="B89" s="93" t="s">
        <v>56</v>
      </c>
      <c r="C89" s="93"/>
      <c r="D89" s="93"/>
      <c r="E89" s="93"/>
      <c r="F89" s="93"/>
      <c r="G89" s="101">
        <v>1</v>
      </c>
      <c r="H89" s="102">
        <v>2.5499999999999998</v>
      </c>
      <c r="I89" s="102">
        <v>0.35</v>
      </c>
      <c r="J89" s="102">
        <v>0.6</v>
      </c>
      <c r="K89" s="94">
        <f t="shared" si="13"/>
        <v>0.53549999999999998</v>
      </c>
      <c r="L89" s="94" t="s">
        <v>99</v>
      </c>
      <c r="M89" s="93"/>
      <c r="Q89" s="52">
        <v>94.4</v>
      </c>
    </row>
    <row r="90" spans="1:17" s="52" customFormat="1">
      <c r="A90" s="61"/>
      <c r="B90" s="93" t="s">
        <v>57</v>
      </c>
      <c r="C90" s="93"/>
      <c r="D90" s="93"/>
      <c r="E90" s="93"/>
      <c r="F90" s="93"/>
      <c r="G90" s="101">
        <v>3</v>
      </c>
      <c r="H90" s="102">
        <v>12.07</v>
      </c>
      <c r="I90" s="102">
        <v>0.35</v>
      </c>
      <c r="J90" s="102">
        <v>0.6</v>
      </c>
      <c r="K90" s="94">
        <f>J90*I90*H90*G90</f>
        <v>7.6040999999999999</v>
      </c>
      <c r="L90" s="94" t="s">
        <v>99</v>
      </c>
      <c r="M90" s="93"/>
      <c r="O90" s="60">
        <f>N81+J74</f>
        <v>1.1530000000000058</v>
      </c>
    </row>
    <row r="91" spans="1:17" s="52" customFormat="1">
      <c r="A91" s="61"/>
      <c r="B91" s="93" t="s">
        <v>58</v>
      </c>
      <c r="C91" s="93"/>
      <c r="D91" s="93"/>
      <c r="E91" s="93"/>
      <c r="F91" s="93"/>
      <c r="G91" s="101">
        <v>1</v>
      </c>
      <c r="H91" s="102">
        <v>2.3249999999999997</v>
      </c>
      <c r="I91" s="102">
        <v>0.35</v>
      </c>
      <c r="J91" s="102">
        <v>0.6</v>
      </c>
      <c r="K91" s="94">
        <f t="shared" si="13"/>
        <v>0.48824999999999991</v>
      </c>
      <c r="L91" s="94" t="s">
        <v>99</v>
      </c>
      <c r="M91" s="93"/>
    </row>
    <row r="92" spans="1:17" ht="15.75">
      <c r="A92" s="23"/>
      <c r="B92" s="11"/>
      <c r="C92" s="11"/>
      <c r="D92" s="11"/>
      <c r="E92" s="11"/>
      <c r="F92" s="11"/>
      <c r="G92" s="10"/>
      <c r="H92" s="9"/>
      <c r="I92" s="9"/>
      <c r="J92" s="9"/>
      <c r="K92" s="19">
        <f t="shared" si="13"/>
        <v>0</v>
      </c>
      <c r="L92" s="19"/>
      <c r="M92" s="6"/>
    </row>
    <row r="93" spans="1:17" ht="15.75">
      <c r="A93" s="23"/>
      <c r="B93" s="11"/>
      <c r="C93" s="11"/>
      <c r="D93" s="11"/>
      <c r="E93" s="11"/>
      <c r="F93" s="11"/>
      <c r="G93" s="10"/>
      <c r="H93" s="9"/>
      <c r="I93" s="9"/>
      <c r="J93" s="97" t="s">
        <v>4</v>
      </c>
      <c r="K93" s="100">
        <f>SUM(K81:K92)</f>
        <v>38.485339916720619</v>
      </c>
      <c r="L93" s="100" t="str">
        <f>L91</f>
        <v>Cum</v>
      </c>
      <c r="M93" s="6"/>
    </row>
    <row r="94" spans="1:17" s="74" customFormat="1">
      <c r="A94" s="70"/>
      <c r="B94" s="81" t="s">
        <v>5</v>
      </c>
      <c r="C94" s="81"/>
      <c r="D94" s="81"/>
      <c r="E94" s="70" t="s">
        <v>105</v>
      </c>
      <c r="F94" s="70"/>
      <c r="G94" s="77"/>
      <c r="H94" s="76"/>
      <c r="I94" s="76"/>
      <c r="J94" s="76"/>
      <c r="K94" s="82"/>
      <c r="L94" s="82"/>
      <c r="M94" s="70"/>
    </row>
    <row r="95" spans="1:17" s="74" customFormat="1" ht="12.75">
      <c r="A95" s="70"/>
      <c r="B95" s="75" t="s">
        <v>26</v>
      </c>
      <c r="C95" s="75"/>
      <c r="D95" s="75"/>
      <c r="E95" s="70"/>
      <c r="F95" s="70"/>
      <c r="G95" s="70"/>
      <c r="H95" s="76"/>
      <c r="I95" s="76"/>
      <c r="J95" s="76"/>
      <c r="K95" s="82"/>
      <c r="L95" s="82"/>
      <c r="M95" s="70"/>
    </row>
    <row r="96" spans="1:17">
      <c r="A96" s="6"/>
      <c r="B96" s="92" t="s">
        <v>36</v>
      </c>
      <c r="C96" s="92">
        <v>91.199999999999989</v>
      </c>
      <c r="D96" s="92">
        <v>91.549999999999983</v>
      </c>
      <c r="E96" s="92"/>
      <c r="F96" s="92"/>
      <c r="G96" s="98">
        <v>4</v>
      </c>
      <c r="H96" s="97">
        <v>1.8</v>
      </c>
      <c r="I96" s="97"/>
      <c r="J96" s="97">
        <v>0.35</v>
      </c>
      <c r="K96" s="89">
        <f>PRODUCT(G96:J96)</f>
        <v>2.52</v>
      </c>
      <c r="L96" s="89" t="s">
        <v>98</v>
      </c>
      <c r="M96" s="6"/>
    </row>
    <row r="97" spans="1:13">
      <c r="A97" s="6"/>
      <c r="B97" s="92" t="s">
        <v>37</v>
      </c>
      <c r="C97" s="92">
        <v>91.549999999999983</v>
      </c>
      <c r="D97" s="92">
        <v>91.949999999999989</v>
      </c>
      <c r="E97" s="92"/>
      <c r="F97" s="92"/>
      <c r="G97" s="98">
        <v>4</v>
      </c>
      <c r="H97" s="97">
        <v>0.85</v>
      </c>
      <c r="I97" s="97"/>
      <c r="J97" s="97">
        <v>0.4</v>
      </c>
      <c r="K97" s="89">
        <f t="shared" ref="K97:K124" si="14">PRODUCT(G97:J97)</f>
        <v>1.36</v>
      </c>
      <c r="L97" s="89" t="s">
        <v>98</v>
      </c>
      <c r="M97" s="6"/>
    </row>
    <row r="98" spans="1:13">
      <c r="A98" s="6"/>
      <c r="B98" s="92" t="s">
        <v>23</v>
      </c>
      <c r="C98" s="92">
        <v>91.199999999999989</v>
      </c>
      <c r="D98" s="92">
        <v>91.649999999999991</v>
      </c>
      <c r="E98" s="92"/>
      <c r="F98" s="92"/>
      <c r="G98" s="98">
        <v>4</v>
      </c>
      <c r="H98" s="97">
        <v>3</v>
      </c>
      <c r="I98" s="97"/>
      <c r="J98" s="97">
        <v>0.45</v>
      </c>
      <c r="K98" s="89">
        <f t="shared" si="14"/>
        <v>5.4</v>
      </c>
      <c r="L98" s="89" t="s">
        <v>98</v>
      </c>
      <c r="M98" s="6"/>
    </row>
    <row r="99" spans="1:13">
      <c r="A99" s="6"/>
      <c r="B99" s="92" t="s">
        <v>37</v>
      </c>
      <c r="C99" s="92">
        <v>91.649999999999991</v>
      </c>
      <c r="D99" s="92">
        <v>92.149999999999991</v>
      </c>
      <c r="E99" s="92"/>
      <c r="F99" s="92"/>
      <c r="G99" s="98">
        <v>4</v>
      </c>
      <c r="H99" s="97">
        <v>1.2</v>
      </c>
      <c r="I99" s="97"/>
      <c r="J99" s="97">
        <v>0.5</v>
      </c>
      <c r="K99" s="89">
        <f t="shared" si="14"/>
        <v>2.4</v>
      </c>
      <c r="L99" s="89" t="s">
        <v>98</v>
      </c>
      <c r="M99" s="6"/>
    </row>
    <row r="100" spans="1:13">
      <c r="A100" s="6"/>
      <c r="B100" s="92" t="s">
        <v>33</v>
      </c>
      <c r="C100" s="92">
        <v>91.199999999999989</v>
      </c>
      <c r="D100" s="92">
        <v>91.649999999999991</v>
      </c>
      <c r="E100" s="92"/>
      <c r="F100" s="92"/>
      <c r="G100" s="98">
        <v>2</v>
      </c>
      <c r="H100" s="97">
        <v>3</v>
      </c>
      <c r="I100" s="97"/>
      <c r="J100" s="97">
        <v>0.45</v>
      </c>
      <c r="K100" s="89">
        <f t="shared" si="14"/>
        <v>2.7</v>
      </c>
      <c r="L100" s="89" t="s">
        <v>98</v>
      </c>
      <c r="M100" s="6"/>
    </row>
    <row r="101" spans="1:13">
      <c r="A101" s="6"/>
      <c r="B101" s="92" t="s">
        <v>37</v>
      </c>
      <c r="C101" s="92">
        <v>91.649999999999991</v>
      </c>
      <c r="D101" s="92">
        <v>92.149999999999991</v>
      </c>
      <c r="E101" s="92"/>
      <c r="F101" s="92"/>
      <c r="G101" s="98">
        <v>2</v>
      </c>
      <c r="H101" s="97">
        <v>1.3</v>
      </c>
      <c r="I101" s="97"/>
      <c r="J101" s="97">
        <v>0.5</v>
      </c>
      <c r="K101" s="89">
        <f t="shared" si="14"/>
        <v>1.3</v>
      </c>
      <c r="L101" s="89" t="s">
        <v>98</v>
      </c>
      <c r="M101" s="6"/>
    </row>
    <row r="102" spans="1:13">
      <c r="A102" s="6"/>
      <c r="B102" s="92" t="s">
        <v>31</v>
      </c>
      <c r="C102" s="92">
        <v>91.199999999999989</v>
      </c>
      <c r="D102" s="92">
        <v>91.649999999999991</v>
      </c>
      <c r="E102" s="92"/>
      <c r="F102" s="92"/>
      <c r="G102" s="98">
        <v>10</v>
      </c>
      <c r="H102" s="97">
        <v>3.2</v>
      </c>
      <c r="I102" s="97"/>
      <c r="J102" s="97">
        <v>0.45</v>
      </c>
      <c r="K102" s="89">
        <f t="shared" si="14"/>
        <v>14.4</v>
      </c>
      <c r="L102" s="89" t="s">
        <v>98</v>
      </c>
      <c r="M102" s="6"/>
    </row>
    <row r="103" spans="1:13">
      <c r="A103" s="6"/>
      <c r="B103" s="92" t="s">
        <v>37</v>
      </c>
      <c r="C103" s="92">
        <v>91.649999999999991</v>
      </c>
      <c r="D103" s="92">
        <v>92.149999999999991</v>
      </c>
      <c r="E103" s="92"/>
      <c r="F103" s="92"/>
      <c r="G103" s="98">
        <v>10</v>
      </c>
      <c r="H103" s="97">
        <v>1.3</v>
      </c>
      <c r="I103" s="97"/>
      <c r="J103" s="97">
        <v>0.5</v>
      </c>
      <c r="K103" s="89">
        <f t="shared" si="14"/>
        <v>6.5</v>
      </c>
      <c r="L103" s="89" t="s">
        <v>98</v>
      </c>
      <c r="M103" s="6"/>
    </row>
    <row r="104" spans="1:13">
      <c r="A104" s="6"/>
      <c r="B104" s="92" t="s">
        <v>32</v>
      </c>
      <c r="C104" s="92">
        <v>91.199999999999989</v>
      </c>
      <c r="D104" s="92">
        <v>91.724999999999994</v>
      </c>
      <c r="E104" s="92"/>
      <c r="F104" s="92"/>
      <c r="G104" s="98">
        <v>8</v>
      </c>
      <c r="H104" s="97">
        <v>3.6</v>
      </c>
      <c r="I104" s="97"/>
      <c r="J104" s="97">
        <v>0.52500000000000002</v>
      </c>
      <c r="K104" s="89">
        <f t="shared" si="14"/>
        <v>15.120000000000001</v>
      </c>
      <c r="L104" s="89" t="s">
        <v>98</v>
      </c>
      <c r="M104" s="6"/>
    </row>
    <row r="105" spans="1:13">
      <c r="A105" s="6"/>
      <c r="B105" s="92" t="s">
        <v>37</v>
      </c>
      <c r="C105" s="92">
        <v>91.724999999999994</v>
      </c>
      <c r="D105" s="92">
        <v>92.324999999999989</v>
      </c>
      <c r="E105" s="92"/>
      <c r="F105" s="92"/>
      <c r="G105" s="98">
        <v>8</v>
      </c>
      <c r="H105" s="97">
        <v>1.3</v>
      </c>
      <c r="I105" s="97"/>
      <c r="J105" s="97">
        <v>0.6</v>
      </c>
      <c r="K105" s="89">
        <f t="shared" si="14"/>
        <v>6.24</v>
      </c>
      <c r="L105" s="89" t="s">
        <v>98</v>
      </c>
      <c r="M105" s="6"/>
    </row>
    <row r="106" spans="1:13">
      <c r="A106" s="6"/>
      <c r="B106" s="92" t="s">
        <v>93</v>
      </c>
      <c r="C106" s="92">
        <v>92.149999999999991</v>
      </c>
      <c r="D106" s="92">
        <v>93.302999999999997</v>
      </c>
      <c r="E106" s="92"/>
      <c r="F106" s="92"/>
      <c r="G106" s="98">
        <v>10</v>
      </c>
      <c r="H106" s="97">
        <v>0.9</v>
      </c>
      <c r="I106" s="97"/>
      <c r="J106" s="97">
        <v>1.1530000000000058</v>
      </c>
      <c r="K106" s="89">
        <f t="shared" si="14"/>
        <v>10.377000000000052</v>
      </c>
      <c r="L106" s="89" t="s">
        <v>98</v>
      </c>
      <c r="M106" s="6"/>
    </row>
    <row r="107" spans="1:13">
      <c r="A107" s="6"/>
      <c r="B107" s="92" t="s">
        <v>94</v>
      </c>
      <c r="C107" s="92">
        <v>92.324999999999989</v>
      </c>
      <c r="D107" s="92">
        <v>93.302999999999997</v>
      </c>
      <c r="E107" s="92"/>
      <c r="F107" s="92"/>
      <c r="G107" s="98">
        <v>8</v>
      </c>
      <c r="H107" s="97">
        <v>0.9</v>
      </c>
      <c r="I107" s="97"/>
      <c r="J107" s="97">
        <v>0.97800000000000864</v>
      </c>
      <c r="K107" s="89">
        <f t="shared" si="14"/>
        <v>7.041600000000062</v>
      </c>
      <c r="L107" s="89" t="s">
        <v>98</v>
      </c>
      <c r="M107" s="6"/>
    </row>
    <row r="108" spans="1:13">
      <c r="A108" s="6"/>
      <c r="B108" s="92" t="s">
        <v>95</v>
      </c>
      <c r="C108" s="92">
        <v>92.149999999999991</v>
      </c>
      <c r="D108" s="92">
        <v>93.302999999999997</v>
      </c>
      <c r="E108" s="92"/>
      <c r="F108" s="92"/>
      <c r="G108" s="98">
        <v>4</v>
      </c>
      <c r="H108" s="97">
        <v>0.45</v>
      </c>
      <c r="I108" s="97"/>
      <c r="J108" s="97">
        <v>1.1499999999999999</v>
      </c>
      <c r="K108" s="89">
        <f t="shared" si="14"/>
        <v>2.0699999999999998</v>
      </c>
      <c r="L108" s="89" t="s">
        <v>98</v>
      </c>
      <c r="M108" s="6"/>
    </row>
    <row r="109" spans="1:13">
      <c r="A109" s="6"/>
      <c r="B109" s="92" t="s">
        <v>29</v>
      </c>
      <c r="C109" s="92">
        <v>91.949999999999989</v>
      </c>
      <c r="D109" s="92">
        <v>93.302999999999997</v>
      </c>
      <c r="E109" s="92"/>
      <c r="F109" s="92"/>
      <c r="G109" s="98">
        <v>4</v>
      </c>
      <c r="H109" s="97">
        <v>0.45</v>
      </c>
      <c r="I109" s="97"/>
      <c r="J109" s="105">
        <v>1.1499999999999999</v>
      </c>
      <c r="K109" s="89">
        <f t="shared" si="14"/>
        <v>2.0699999999999998</v>
      </c>
      <c r="L109" s="89" t="s">
        <v>98</v>
      </c>
      <c r="M109" s="6"/>
    </row>
    <row r="110" spans="1:13">
      <c r="A110" s="6"/>
      <c r="B110" s="96"/>
      <c r="C110" s="96"/>
      <c r="D110" s="96"/>
      <c r="E110" s="92"/>
      <c r="F110" s="92"/>
      <c r="G110" s="92"/>
      <c r="H110" s="97"/>
      <c r="I110" s="97"/>
      <c r="J110" s="97"/>
      <c r="K110" s="89"/>
      <c r="L110" s="89" t="s">
        <v>98</v>
      </c>
      <c r="M110" s="6"/>
    </row>
    <row r="111" spans="1:13">
      <c r="A111" s="6"/>
      <c r="B111" s="96" t="s">
        <v>36</v>
      </c>
      <c r="C111" s="96">
        <v>91.199999999999989</v>
      </c>
      <c r="D111" s="96">
        <v>91.549999999999983</v>
      </c>
      <c r="E111" s="92"/>
      <c r="F111" s="92"/>
      <c r="G111" s="92">
        <v>4</v>
      </c>
      <c r="H111" s="97"/>
      <c r="I111" s="97">
        <v>1.8</v>
      </c>
      <c r="J111" s="97">
        <v>0.35</v>
      </c>
      <c r="K111" s="89">
        <f t="shared" si="14"/>
        <v>2.52</v>
      </c>
      <c r="L111" s="89" t="s">
        <v>98</v>
      </c>
      <c r="M111" s="6"/>
    </row>
    <row r="112" spans="1:13">
      <c r="A112" s="6"/>
      <c r="B112" s="96" t="s">
        <v>37</v>
      </c>
      <c r="C112" s="96">
        <v>91.549999999999983</v>
      </c>
      <c r="D112" s="96">
        <v>91.949999999999989</v>
      </c>
      <c r="E112" s="92"/>
      <c r="F112" s="92"/>
      <c r="G112" s="92">
        <v>4</v>
      </c>
      <c r="H112" s="97"/>
      <c r="I112" s="97">
        <v>0.85</v>
      </c>
      <c r="J112" s="97">
        <v>0.4</v>
      </c>
      <c r="K112" s="89">
        <f t="shared" si="14"/>
        <v>1.36</v>
      </c>
      <c r="L112" s="89" t="s">
        <v>98</v>
      </c>
      <c r="M112" s="6"/>
    </row>
    <row r="113" spans="1:13">
      <c r="A113" s="6"/>
      <c r="B113" s="96" t="s">
        <v>23</v>
      </c>
      <c r="C113" s="96">
        <v>91.199999999999989</v>
      </c>
      <c r="D113" s="96">
        <v>91.649999999999991</v>
      </c>
      <c r="E113" s="92"/>
      <c r="F113" s="92"/>
      <c r="G113" s="92">
        <v>4</v>
      </c>
      <c r="H113" s="97"/>
      <c r="I113" s="97">
        <v>2.8</v>
      </c>
      <c r="J113" s="97">
        <v>0.45</v>
      </c>
      <c r="K113" s="89">
        <f t="shared" si="14"/>
        <v>5.04</v>
      </c>
      <c r="L113" s="89" t="s">
        <v>98</v>
      </c>
      <c r="M113" s="6"/>
    </row>
    <row r="114" spans="1:13" ht="16.5" customHeight="1">
      <c r="A114" s="6"/>
      <c r="B114" s="96" t="s">
        <v>37</v>
      </c>
      <c r="C114" s="96">
        <v>91.649999999999991</v>
      </c>
      <c r="D114" s="96">
        <v>92.149999999999991</v>
      </c>
      <c r="E114" s="92"/>
      <c r="F114" s="92"/>
      <c r="G114" s="92">
        <v>4</v>
      </c>
      <c r="H114" s="97"/>
      <c r="I114" s="97">
        <v>1.2</v>
      </c>
      <c r="J114" s="97">
        <v>0.5</v>
      </c>
      <c r="K114" s="89">
        <f t="shared" si="14"/>
        <v>2.4</v>
      </c>
      <c r="L114" s="89" t="s">
        <v>98</v>
      </c>
      <c r="M114" s="6"/>
    </row>
    <row r="115" spans="1:13" ht="16.5" customHeight="1">
      <c r="A115" s="6"/>
      <c r="B115" s="96" t="s">
        <v>33</v>
      </c>
      <c r="C115" s="96">
        <v>91.199999999999989</v>
      </c>
      <c r="D115" s="96">
        <v>91.649999999999991</v>
      </c>
      <c r="E115" s="92"/>
      <c r="F115" s="92"/>
      <c r="G115" s="92">
        <v>2</v>
      </c>
      <c r="H115" s="97"/>
      <c r="I115" s="97">
        <v>3.6</v>
      </c>
      <c r="J115" s="97">
        <v>0.45</v>
      </c>
      <c r="K115" s="89">
        <f t="shared" si="14"/>
        <v>3.24</v>
      </c>
      <c r="L115" s="89" t="s">
        <v>98</v>
      </c>
      <c r="M115" s="6"/>
    </row>
    <row r="116" spans="1:13" ht="16.5" customHeight="1">
      <c r="A116" s="6"/>
      <c r="B116" s="96" t="s">
        <v>37</v>
      </c>
      <c r="C116" s="96">
        <v>91.649999999999991</v>
      </c>
      <c r="D116" s="96">
        <v>92.149999999999991</v>
      </c>
      <c r="E116" s="92"/>
      <c r="F116" s="92"/>
      <c r="G116" s="92">
        <v>2</v>
      </c>
      <c r="H116" s="97"/>
      <c r="I116" s="97">
        <v>1.3</v>
      </c>
      <c r="J116" s="97">
        <v>0.5</v>
      </c>
      <c r="K116" s="89">
        <f t="shared" si="14"/>
        <v>1.3</v>
      </c>
      <c r="L116" s="89" t="s">
        <v>98</v>
      </c>
      <c r="M116" s="6"/>
    </row>
    <row r="117" spans="1:13" ht="16.5" customHeight="1">
      <c r="A117" s="6"/>
      <c r="B117" s="96" t="s">
        <v>31</v>
      </c>
      <c r="C117" s="96">
        <v>91.199999999999989</v>
      </c>
      <c r="D117" s="96">
        <v>91.649999999999991</v>
      </c>
      <c r="E117" s="92"/>
      <c r="F117" s="92"/>
      <c r="G117" s="92">
        <v>10</v>
      </c>
      <c r="H117" s="97"/>
      <c r="I117" s="97">
        <v>3.2</v>
      </c>
      <c r="J117" s="97">
        <v>0.45</v>
      </c>
      <c r="K117" s="89">
        <f t="shared" si="14"/>
        <v>14.4</v>
      </c>
      <c r="L117" s="89" t="s">
        <v>98</v>
      </c>
      <c r="M117" s="6"/>
    </row>
    <row r="118" spans="1:13" ht="16.5" customHeight="1">
      <c r="A118" s="6"/>
      <c r="B118" s="96" t="s">
        <v>37</v>
      </c>
      <c r="C118" s="96">
        <v>91.649999999999991</v>
      </c>
      <c r="D118" s="96">
        <v>92.149999999999991</v>
      </c>
      <c r="E118" s="92"/>
      <c r="F118" s="92"/>
      <c r="G118" s="92">
        <v>10</v>
      </c>
      <c r="H118" s="97"/>
      <c r="I118" s="97">
        <v>1.3</v>
      </c>
      <c r="J118" s="97">
        <v>0.5</v>
      </c>
      <c r="K118" s="89">
        <f t="shared" si="14"/>
        <v>6.5</v>
      </c>
      <c r="L118" s="89" t="s">
        <v>98</v>
      </c>
      <c r="M118" s="6"/>
    </row>
    <row r="119" spans="1:13" ht="16.5" customHeight="1">
      <c r="A119" s="6"/>
      <c r="B119" s="96" t="s">
        <v>32</v>
      </c>
      <c r="C119" s="96">
        <v>91.199999999999989</v>
      </c>
      <c r="D119" s="96">
        <v>91.724999999999994</v>
      </c>
      <c r="E119" s="92"/>
      <c r="F119" s="92"/>
      <c r="G119" s="92">
        <v>8</v>
      </c>
      <c r="H119" s="97"/>
      <c r="I119" s="97">
        <v>3.6</v>
      </c>
      <c r="J119" s="97">
        <v>0.52500000000000002</v>
      </c>
      <c r="K119" s="89">
        <f t="shared" si="14"/>
        <v>15.120000000000001</v>
      </c>
      <c r="L119" s="89" t="s">
        <v>98</v>
      </c>
      <c r="M119" s="6"/>
    </row>
    <row r="120" spans="1:13" ht="16.5" customHeight="1">
      <c r="A120" s="6"/>
      <c r="B120" s="96" t="s">
        <v>37</v>
      </c>
      <c r="C120" s="96">
        <v>91.724999999999994</v>
      </c>
      <c r="D120" s="96">
        <v>92.324999999999989</v>
      </c>
      <c r="E120" s="92"/>
      <c r="F120" s="92"/>
      <c r="G120" s="92">
        <v>8</v>
      </c>
      <c r="H120" s="97"/>
      <c r="I120" s="97">
        <v>1.3</v>
      </c>
      <c r="J120" s="97">
        <v>0.6</v>
      </c>
      <c r="K120" s="89">
        <f t="shared" si="14"/>
        <v>6.24</v>
      </c>
      <c r="L120" s="89" t="s">
        <v>98</v>
      </c>
      <c r="M120" s="6"/>
    </row>
    <row r="121" spans="1:13" ht="16.5" customHeight="1">
      <c r="A121" s="6"/>
      <c r="B121" s="96" t="s">
        <v>93</v>
      </c>
      <c r="C121" s="96">
        <v>92.149999999999991</v>
      </c>
      <c r="D121" s="96">
        <v>93.302999999999997</v>
      </c>
      <c r="E121" s="92"/>
      <c r="F121" s="92"/>
      <c r="G121" s="92">
        <v>10</v>
      </c>
      <c r="H121" s="97"/>
      <c r="I121" s="97">
        <v>0.9</v>
      </c>
      <c r="J121" s="97">
        <v>1.1530000000000058</v>
      </c>
      <c r="K121" s="89">
        <f t="shared" si="14"/>
        <v>10.377000000000052</v>
      </c>
      <c r="L121" s="89" t="s">
        <v>98</v>
      </c>
      <c r="M121" s="6"/>
    </row>
    <row r="122" spans="1:13" ht="16.5" customHeight="1">
      <c r="A122" s="6"/>
      <c r="B122" s="96" t="s">
        <v>94</v>
      </c>
      <c r="C122" s="96">
        <v>92.324999999999989</v>
      </c>
      <c r="D122" s="96">
        <v>93.302999999999997</v>
      </c>
      <c r="E122" s="92"/>
      <c r="F122" s="92"/>
      <c r="G122" s="92">
        <v>8</v>
      </c>
      <c r="H122" s="97"/>
      <c r="I122" s="97">
        <v>0.9</v>
      </c>
      <c r="J122" s="97">
        <v>0.97800000000000864</v>
      </c>
      <c r="K122" s="89">
        <f t="shared" si="14"/>
        <v>7.041600000000062</v>
      </c>
      <c r="L122" s="89" t="s">
        <v>98</v>
      </c>
      <c r="M122" s="6"/>
    </row>
    <row r="123" spans="1:13" ht="16.5" customHeight="1">
      <c r="A123" s="6"/>
      <c r="B123" s="96" t="s">
        <v>95</v>
      </c>
      <c r="C123" s="96">
        <v>92.149999999999991</v>
      </c>
      <c r="D123" s="96">
        <v>93.302999999999997</v>
      </c>
      <c r="E123" s="92"/>
      <c r="F123" s="92"/>
      <c r="G123" s="92">
        <v>4</v>
      </c>
      <c r="H123" s="97"/>
      <c r="I123" s="97">
        <v>0.45</v>
      </c>
      <c r="J123" s="97">
        <v>1.1499999999999999</v>
      </c>
      <c r="K123" s="89">
        <f t="shared" si="14"/>
        <v>2.0699999999999998</v>
      </c>
      <c r="L123" s="89" t="s">
        <v>98</v>
      </c>
      <c r="M123" s="6"/>
    </row>
    <row r="124" spans="1:13" ht="16.5" customHeight="1">
      <c r="A124" s="6"/>
      <c r="B124" s="96" t="s">
        <v>29</v>
      </c>
      <c r="C124" s="96">
        <v>91.949999999999989</v>
      </c>
      <c r="D124" s="96">
        <v>93.302999999999997</v>
      </c>
      <c r="E124" s="92"/>
      <c r="F124" s="92"/>
      <c r="G124" s="92">
        <v>4</v>
      </c>
      <c r="H124" s="97"/>
      <c r="I124" s="97">
        <v>0.45</v>
      </c>
      <c r="J124" s="97">
        <v>1.1499999999999999</v>
      </c>
      <c r="K124" s="89">
        <f t="shared" si="14"/>
        <v>2.0699999999999998</v>
      </c>
      <c r="L124" s="89" t="s">
        <v>98</v>
      </c>
      <c r="M124" s="6"/>
    </row>
    <row r="125" spans="1:13" ht="16.5" customHeight="1">
      <c r="A125" s="6"/>
      <c r="B125" s="96"/>
      <c r="C125" s="96"/>
      <c r="D125" s="96"/>
      <c r="E125" s="92"/>
      <c r="F125" s="92"/>
      <c r="G125" s="92"/>
      <c r="H125" s="97"/>
      <c r="I125" s="97"/>
      <c r="J125" s="97"/>
      <c r="K125" s="89"/>
      <c r="L125" s="89" t="s">
        <v>98</v>
      </c>
      <c r="M125" s="6"/>
    </row>
    <row r="126" spans="1:13" ht="16.5" customHeight="1">
      <c r="A126" s="6"/>
      <c r="B126" s="96"/>
      <c r="C126" s="96"/>
      <c r="D126" s="96"/>
      <c r="E126" s="92"/>
      <c r="F126" s="92"/>
      <c r="G126" s="92"/>
      <c r="H126" s="97"/>
      <c r="I126" s="97"/>
      <c r="J126" s="97"/>
      <c r="K126" s="89"/>
      <c r="L126" s="89" t="s">
        <v>98</v>
      </c>
      <c r="M126" s="6"/>
    </row>
    <row r="127" spans="1:13" ht="16.5" customHeight="1">
      <c r="A127" s="6"/>
      <c r="B127" s="96"/>
      <c r="C127" s="96"/>
      <c r="D127" s="96"/>
      <c r="E127" s="92"/>
      <c r="F127" s="92"/>
      <c r="G127" s="92"/>
      <c r="H127" s="97"/>
      <c r="I127" s="97"/>
      <c r="J127" s="97"/>
      <c r="K127" s="89"/>
      <c r="L127" s="89" t="s">
        <v>98</v>
      </c>
      <c r="M127" s="6"/>
    </row>
    <row r="128" spans="1:13">
      <c r="A128" s="6"/>
      <c r="B128" s="92"/>
      <c r="C128" s="92"/>
      <c r="D128" s="92"/>
      <c r="E128" s="92"/>
      <c r="F128" s="92"/>
      <c r="G128" s="92"/>
      <c r="H128" s="97"/>
      <c r="I128" s="97"/>
      <c r="J128" s="97" t="s">
        <v>4</v>
      </c>
      <c r="K128" s="106">
        <f>SUM(K96:K124)</f>
        <v>159.17720000000025</v>
      </c>
      <c r="L128" s="89" t="s">
        <v>98</v>
      </c>
      <c r="M128" s="6"/>
    </row>
    <row r="129" spans="1:13" s="74" customFormat="1">
      <c r="A129" s="70"/>
      <c r="B129" s="83" t="s">
        <v>5</v>
      </c>
      <c r="C129" s="83"/>
      <c r="D129" s="83"/>
      <c r="E129" s="107" t="s">
        <v>107</v>
      </c>
      <c r="F129" s="107"/>
      <c r="G129" s="107"/>
      <c r="H129" s="103"/>
      <c r="I129" s="103"/>
      <c r="J129" s="103"/>
      <c r="K129" s="108"/>
      <c r="L129" s="108"/>
      <c r="M129" s="70"/>
    </row>
    <row r="130" spans="1:13" s="74" customFormat="1" ht="12.75">
      <c r="A130" s="70"/>
      <c r="B130" s="84" t="s">
        <v>21</v>
      </c>
      <c r="C130" s="84"/>
      <c r="D130" s="84"/>
      <c r="E130" s="107"/>
      <c r="F130" s="107"/>
      <c r="G130" s="107"/>
      <c r="H130" s="103"/>
      <c r="I130" s="103"/>
      <c r="J130" s="103"/>
      <c r="K130" s="103"/>
      <c r="L130" s="108" t="s">
        <v>98</v>
      </c>
      <c r="M130" s="70"/>
    </row>
    <row r="131" spans="1:13">
      <c r="A131" s="6"/>
      <c r="B131" s="95" t="s">
        <v>39</v>
      </c>
      <c r="C131" s="95">
        <v>93.302999999999997</v>
      </c>
      <c r="D131" s="95">
        <v>94.4</v>
      </c>
      <c r="E131" s="92"/>
      <c r="F131" s="92"/>
      <c r="G131" s="92">
        <v>20</v>
      </c>
      <c r="H131" s="97">
        <v>0.9</v>
      </c>
      <c r="I131" s="97"/>
      <c r="J131" s="97">
        <v>1.0970000000000084</v>
      </c>
      <c r="K131" s="97">
        <f>PRODUCT(G131:J131)</f>
        <v>19.746000000000151</v>
      </c>
      <c r="L131" s="89" t="s">
        <v>98</v>
      </c>
      <c r="M131" s="6"/>
    </row>
    <row r="132" spans="1:13">
      <c r="A132" s="6"/>
      <c r="B132" s="95" t="s">
        <v>28</v>
      </c>
      <c r="C132" s="95">
        <v>93.302999999999997</v>
      </c>
      <c r="D132" s="95">
        <v>94.4</v>
      </c>
      <c r="E132" s="92"/>
      <c r="F132" s="92"/>
      <c r="G132" s="92">
        <v>4</v>
      </c>
      <c r="H132" s="97">
        <v>0.45</v>
      </c>
      <c r="I132" s="97"/>
      <c r="J132" s="97">
        <v>1.0970000000000084</v>
      </c>
      <c r="K132" s="97">
        <f t="shared" ref="K132:K145" si="15">PRODUCT(G132:J132)</f>
        <v>1.9746000000000152</v>
      </c>
      <c r="L132" s="89" t="s">
        <v>98</v>
      </c>
      <c r="M132" s="6"/>
    </row>
    <row r="133" spans="1:13">
      <c r="A133" s="6"/>
      <c r="B133" s="95" t="s">
        <v>29</v>
      </c>
      <c r="C133" s="95">
        <v>93.302999999999997</v>
      </c>
      <c r="D133" s="95">
        <v>94.4</v>
      </c>
      <c r="E133" s="92"/>
      <c r="F133" s="92"/>
      <c r="G133" s="92">
        <v>4</v>
      </c>
      <c r="H133" s="97">
        <v>0.45</v>
      </c>
      <c r="I133" s="97"/>
      <c r="J133" s="97">
        <v>1.0970000000000084</v>
      </c>
      <c r="K133" s="97">
        <f t="shared" si="15"/>
        <v>1.9746000000000152</v>
      </c>
      <c r="L133" s="89" t="s">
        <v>98</v>
      </c>
      <c r="M133" s="6"/>
    </row>
    <row r="134" spans="1:13">
      <c r="A134" s="6"/>
      <c r="B134" s="95"/>
      <c r="C134" s="95"/>
      <c r="D134" s="95"/>
      <c r="E134" s="92"/>
      <c r="F134" s="92"/>
      <c r="G134" s="92"/>
      <c r="H134" s="97"/>
      <c r="I134" s="97"/>
      <c r="J134" s="97"/>
      <c r="K134" s="97"/>
      <c r="L134" s="89" t="s">
        <v>98</v>
      </c>
      <c r="M134" s="6"/>
    </row>
    <row r="135" spans="1:13">
      <c r="A135" s="6"/>
      <c r="B135" s="95" t="s">
        <v>39</v>
      </c>
      <c r="C135" s="95">
        <v>93.302999999999997</v>
      </c>
      <c r="D135" s="95">
        <v>94.4</v>
      </c>
      <c r="E135" s="92"/>
      <c r="F135" s="92"/>
      <c r="G135" s="92">
        <v>20</v>
      </c>
      <c r="H135" s="97"/>
      <c r="I135" s="97">
        <v>0.9</v>
      </c>
      <c r="J135" s="97">
        <v>1.0970000000000084</v>
      </c>
      <c r="K135" s="97">
        <f t="shared" si="15"/>
        <v>19.746000000000151</v>
      </c>
      <c r="L135" s="89" t="s">
        <v>98</v>
      </c>
      <c r="M135" s="6"/>
    </row>
    <row r="136" spans="1:13">
      <c r="A136" s="6"/>
      <c r="B136" s="95" t="s">
        <v>28</v>
      </c>
      <c r="C136" s="95">
        <v>93.302999999999997</v>
      </c>
      <c r="D136" s="95">
        <v>94.4</v>
      </c>
      <c r="E136" s="92"/>
      <c r="F136" s="92"/>
      <c r="G136" s="92">
        <v>4</v>
      </c>
      <c r="H136" s="97"/>
      <c r="I136" s="97">
        <v>0.45</v>
      </c>
      <c r="J136" s="97">
        <v>1.0970000000000084</v>
      </c>
      <c r="K136" s="97">
        <f t="shared" si="15"/>
        <v>1.9746000000000152</v>
      </c>
      <c r="L136" s="89" t="s">
        <v>98</v>
      </c>
      <c r="M136" s="6"/>
    </row>
    <row r="137" spans="1:13">
      <c r="A137" s="6"/>
      <c r="B137" s="95" t="s">
        <v>29</v>
      </c>
      <c r="C137" s="95">
        <v>93.302999999999997</v>
      </c>
      <c r="D137" s="95">
        <v>94.4</v>
      </c>
      <c r="E137" s="92"/>
      <c r="F137" s="92"/>
      <c r="G137" s="92">
        <v>4</v>
      </c>
      <c r="H137" s="97"/>
      <c r="I137" s="97">
        <v>0.45</v>
      </c>
      <c r="J137" s="97">
        <v>1.0970000000000084</v>
      </c>
      <c r="K137" s="97">
        <f t="shared" si="15"/>
        <v>1.9746000000000152</v>
      </c>
      <c r="L137" s="89" t="s">
        <v>98</v>
      </c>
      <c r="M137" s="6"/>
    </row>
    <row r="138" spans="1:13">
      <c r="A138" s="6"/>
      <c r="B138" s="95" t="s">
        <v>61</v>
      </c>
      <c r="C138" s="95"/>
      <c r="D138" s="95"/>
      <c r="E138" s="92"/>
      <c r="F138" s="92"/>
      <c r="G138" s="92"/>
      <c r="H138" s="97"/>
      <c r="I138" s="97"/>
      <c r="J138" s="97"/>
      <c r="K138" s="97">
        <f t="shared" si="15"/>
        <v>0</v>
      </c>
      <c r="L138" s="89" t="s">
        <v>98</v>
      </c>
      <c r="M138" s="6"/>
    </row>
    <row r="139" spans="1:13">
      <c r="A139" s="6"/>
      <c r="B139" s="95" t="s">
        <v>59</v>
      </c>
      <c r="C139" s="95"/>
      <c r="D139" s="95"/>
      <c r="E139" s="92" t="s">
        <v>96</v>
      </c>
      <c r="F139" s="92"/>
      <c r="G139" s="92">
        <v>2</v>
      </c>
      <c r="H139" s="97">
        <v>43.2993805558121</v>
      </c>
      <c r="I139" s="97"/>
      <c r="J139" s="97">
        <v>0.6</v>
      </c>
      <c r="K139" s="97">
        <f t="shared" si="15"/>
        <v>51.959256666974518</v>
      </c>
      <c r="L139" s="89" t="s">
        <v>98</v>
      </c>
      <c r="M139" s="6"/>
    </row>
    <row r="140" spans="1:13">
      <c r="A140" s="6"/>
      <c r="B140" s="92" t="s">
        <v>53</v>
      </c>
      <c r="C140" s="92"/>
      <c r="D140" s="92"/>
      <c r="E140" s="92" t="s">
        <v>96</v>
      </c>
      <c r="F140" s="92"/>
      <c r="G140" s="98">
        <v>2</v>
      </c>
      <c r="H140" s="97">
        <v>34.11</v>
      </c>
      <c r="I140" s="97"/>
      <c r="J140" s="97">
        <v>0.6</v>
      </c>
      <c r="K140" s="97">
        <f t="shared" si="15"/>
        <v>40.931999999999995</v>
      </c>
      <c r="L140" s="89" t="s">
        <v>98</v>
      </c>
      <c r="M140" s="6"/>
    </row>
    <row r="141" spans="1:13">
      <c r="A141" s="6"/>
      <c r="B141" s="92" t="s">
        <v>54</v>
      </c>
      <c r="C141" s="92"/>
      <c r="D141" s="92"/>
      <c r="E141" s="92" t="s">
        <v>96</v>
      </c>
      <c r="F141" s="92"/>
      <c r="G141" s="98">
        <v>2</v>
      </c>
      <c r="H141" s="97">
        <v>5.7750000000000004</v>
      </c>
      <c r="I141" s="97"/>
      <c r="J141" s="97">
        <v>0.6</v>
      </c>
      <c r="K141" s="97">
        <f t="shared" si="15"/>
        <v>6.9300000000000006</v>
      </c>
      <c r="L141" s="89" t="s">
        <v>98</v>
      </c>
      <c r="M141" s="6"/>
    </row>
    <row r="142" spans="1:13">
      <c r="A142" s="6"/>
      <c r="B142" s="92" t="s">
        <v>55</v>
      </c>
      <c r="C142" s="92"/>
      <c r="D142" s="92"/>
      <c r="E142" s="92" t="s">
        <v>96</v>
      </c>
      <c r="F142" s="92"/>
      <c r="G142" s="98">
        <v>2</v>
      </c>
      <c r="H142" s="97">
        <v>12.45</v>
      </c>
      <c r="I142" s="97"/>
      <c r="J142" s="97">
        <v>0.6</v>
      </c>
      <c r="K142" s="97">
        <f t="shared" si="15"/>
        <v>14.939999999999998</v>
      </c>
      <c r="L142" s="89" t="s">
        <v>98</v>
      </c>
      <c r="M142" s="6"/>
    </row>
    <row r="143" spans="1:13">
      <c r="A143" s="6"/>
      <c r="B143" s="92" t="s">
        <v>56</v>
      </c>
      <c r="C143" s="92"/>
      <c r="D143" s="92"/>
      <c r="E143" s="92" t="s">
        <v>96</v>
      </c>
      <c r="F143" s="92"/>
      <c r="G143" s="98">
        <v>2</v>
      </c>
      <c r="H143" s="97">
        <v>2.5499999999999998</v>
      </c>
      <c r="I143" s="97"/>
      <c r="J143" s="97">
        <v>0.6</v>
      </c>
      <c r="K143" s="97">
        <f t="shared" si="15"/>
        <v>3.0599999999999996</v>
      </c>
      <c r="L143" s="89" t="s">
        <v>98</v>
      </c>
      <c r="M143" s="6"/>
    </row>
    <row r="144" spans="1:13">
      <c r="A144" s="6"/>
      <c r="B144" s="92" t="s">
        <v>57</v>
      </c>
      <c r="C144" s="92"/>
      <c r="D144" s="92"/>
      <c r="E144" s="92" t="s">
        <v>96</v>
      </c>
      <c r="F144" s="92"/>
      <c r="G144" s="98">
        <v>6</v>
      </c>
      <c r="H144" s="97">
        <v>12.07</v>
      </c>
      <c r="I144" s="97"/>
      <c r="J144" s="97">
        <v>0.6</v>
      </c>
      <c r="K144" s="97">
        <f t="shared" si="15"/>
        <v>43.451999999999998</v>
      </c>
      <c r="L144" s="89" t="s">
        <v>98</v>
      </c>
      <c r="M144" s="6"/>
    </row>
    <row r="145" spans="1:13">
      <c r="A145" s="6"/>
      <c r="B145" s="92" t="s">
        <v>58</v>
      </c>
      <c r="C145" s="92"/>
      <c r="D145" s="92"/>
      <c r="E145" s="92" t="s">
        <v>96</v>
      </c>
      <c r="F145" s="92"/>
      <c r="G145" s="98">
        <v>2</v>
      </c>
      <c r="H145" s="97">
        <v>2.3249999999999997</v>
      </c>
      <c r="I145" s="97"/>
      <c r="J145" s="97">
        <v>0.6</v>
      </c>
      <c r="K145" s="97">
        <f t="shared" si="15"/>
        <v>2.7899999999999996</v>
      </c>
      <c r="L145" s="89" t="s">
        <v>98</v>
      </c>
      <c r="M145" s="6"/>
    </row>
    <row r="146" spans="1:13">
      <c r="A146" s="6"/>
      <c r="B146" s="92"/>
      <c r="C146" s="92"/>
      <c r="D146" s="92"/>
      <c r="E146" s="92" t="s">
        <v>96</v>
      </c>
      <c r="F146" s="92"/>
      <c r="G146" s="98"/>
      <c r="H146" s="97"/>
      <c r="I146" s="97"/>
      <c r="J146" s="97"/>
      <c r="K146" s="89"/>
      <c r="L146" s="89"/>
      <c r="M146" s="6"/>
    </row>
    <row r="147" spans="1:13">
      <c r="A147" s="6"/>
      <c r="B147" s="92"/>
      <c r="C147" s="92"/>
      <c r="D147" s="92"/>
      <c r="E147" s="92"/>
      <c r="F147" s="92"/>
      <c r="G147" s="98"/>
      <c r="H147" s="97"/>
      <c r="I147" s="97"/>
      <c r="J147" s="97"/>
      <c r="K147" s="89"/>
      <c r="L147" s="89"/>
      <c r="M147" s="6"/>
    </row>
    <row r="148" spans="1:13">
      <c r="A148" s="6"/>
      <c r="B148" s="92"/>
      <c r="C148" s="92"/>
      <c r="D148" s="92"/>
      <c r="E148" s="92"/>
      <c r="F148" s="92"/>
      <c r="G148" s="92"/>
      <c r="H148" s="97"/>
      <c r="I148" s="97"/>
      <c r="J148" s="97"/>
      <c r="K148" s="89"/>
      <c r="L148" s="89"/>
      <c r="M148" s="6"/>
    </row>
    <row r="149" spans="1:13">
      <c r="A149" s="6"/>
      <c r="B149" s="92"/>
      <c r="C149" s="92"/>
      <c r="D149" s="92"/>
      <c r="E149" s="92"/>
      <c r="F149" s="92"/>
      <c r="G149" s="92"/>
      <c r="H149" s="97"/>
      <c r="I149" s="97"/>
      <c r="J149" s="97" t="s">
        <v>4</v>
      </c>
      <c r="K149" s="106">
        <f>SUM(K131:K148)</f>
        <v>211.45365666697487</v>
      </c>
      <c r="L149" s="106"/>
      <c r="M149" s="6"/>
    </row>
    <row r="150" spans="1:13" ht="15.75">
      <c r="A150" s="2"/>
      <c r="B150" s="6"/>
      <c r="C150" s="6"/>
      <c r="D150" s="6"/>
      <c r="E150" s="6"/>
      <c r="F150" s="6"/>
      <c r="G150" s="6"/>
      <c r="H150" s="12"/>
      <c r="I150" s="12"/>
      <c r="J150" s="9"/>
      <c r="K150" s="16"/>
      <c r="L150" s="16"/>
      <c r="M150" s="2"/>
    </row>
    <row r="151" spans="1:13" ht="15.75">
      <c r="A151" s="2"/>
      <c r="B151" s="6"/>
      <c r="C151" s="6"/>
      <c r="D151" s="6"/>
      <c r="E151" s="6"/>
      <c r="F151" s="6"/>
      <c r="G151" s="6"/>
      <c r="H151" s="12"/>
      <c r="I151" s="12"/>
      <c r="J151" s="9"/>
      <c r="K151" s="16"/>
      <c r="L151" s="16"/>
      <c r="M151" s="2"/>
    </row>
    <row r="152" spans="1:13" ht="15.75">
      <c r="A152" s="2"/>
      <c r="B152" s="6"/>
      <c r="C152" s="6"/>
      <c r="D152" s="6"/>
      <c r="E152" s="6"/>
      <c r="F152" s="6"/>
      <c r="G152" s="6"/>
      <c r="H152" s="12"/>
      <c r="I152" s="12"/>
      <c r="J152" s="9"/>
      <c r="K152" s="16"/>
      <c r="L152" s="16"/>
      <c r="M152" s="2"/>
    </row>
    <row r="153" spans="1:13" ht="15.75">
      <c r="A153" s="2"/>
      <c r="B153" s="6"/>
      <c r="C153" s="6"/>
      <c r="D153" s="6"/>
      <c r="E153" s="6"/>
      <c r="F153" s="6"/>
      <c r="G153" s="6"/>
      <c r="H153" s="12"/>
      <c r="I153" s="12"/>
      <c r="J153" s="9"/>
      <c r="K153" s="16"/>
      <c r="L153" s="16"/>
      <c r="M153" s="2"/>
    </row>
    <row r="154" spans="1:13" ht="15.75">
      <c r="A154" s="2"/>
      <c r="B154" s="6"/>
      <c r="C154" s="6"/>
      <c r="D154" s="6"/>
      <c r="E154" s="6"/>
      <c r="F154" s="6"/>
      <c r="G154" s="6"/>
      <c r="H154" s="12"/>
      <c r="I154" s="12"/>
      <c r="J154" s="9"/>
      <c r="K154" s="16"/>
      <c r="L154" s="16"/>
      <c r="M154" s="2"/>
    </row>
    <row r="155" spans="1:13" ht="15.75">
      <c r="A155" s="2"/>
      <c r="B155" s="6"/>
      <c r="C155" s="6"/>
      <c r="D155" s="6"/>
      <c r="E155" s="6"/>
      <c r="F155" s="6"/>
      <c r="G155" s="6"/>
      <c r="H155" s="12"/>
      <c r="I155" s="12"/>
      <c r="J155" s="9"/>
      <c r="K155" s="16"/>
      <c r="L155" s="16"/>
      <c r="M155" s="2"/>
    </row>
    <row r="156" spans="1:13" ht="15.75">
      <c r="A156" s="2"/>
      <c r="B156" s="6"/>
      <c r="C156" s="6"/>
      <c r="D156" s="6"/>
      <c r="E156" s="6"/>
      <c r="F156" s="6"/>
      <c r="G156" s="6"/>
      <c r="H156" s="12"/>
      <c r="I156" s="12"/>
      <c r="J156" s="9"/>
      <c r="K156" s="16"/>
      <c r="L156" s="16"/>
      <c r="M156" s="2"/>
    </row>
    <row r="157" spans="1:13" ht="15.75">
      <c r="A157" s="2"/>
      <c r="B157" s="6"/>
      <c r="C157" s="6"/>
      <c r="D157" s="6"/>
      <c r="E157" s="6"/>
      <c r="F157" s="6"/>
      <c r="G157" s="6"/>
      <c r="H157" s="12"/>
      <c r="I157" s="12"/>
      <c r="J157" s="9"/>
      <c r="K157" s="16"/>
      <c r="L157" s="16"/>
      <c r="M157" s="2"/>
    </row>
    <row r="158" spans="1:13" ht="15.75">
      <c r="A158" s="2"/>
      <c r="B158" s="6"/>
      <c r="C158" s="6"/>
      <c r="D158" s="6"/>
      <c r="E158" s="6"/>
      <c r="F158" s="6"/>
      <c r="G158" s="6"/>
      <c r="H158" s="12"/>
      <c r="I158" s="12"/>
      <c r="J158" s="9"/>
      <c r="K158" s="16"/>
      <c r="L158" s="16"/>
      <c r="M158" s="2"/>
    </row>
    <row r="159" spans="1:13" ht="15.75">
      <c r="A159" s="2"/>
      <c r="B159" s="6"/>
      <c r="C159" s="6"/>
      <c r="D159" s="6"/>
      <c r="E159" s="6"/>
      <c r="F159" s="6"/>
      <c r="G159" s="6"/>
      <c r="H159" s="12"/>
      <c r="I159" s="12"/>
      <c r="J159" s="9"/>
      <c r="K159" s="16"/>
      <c r="L159" s="16"/>
      <c r="M159" s="2"/>
    </row>
    <row r="160" spans="1:13" ht="15.75">
      <c r="A160" s="2"/>
      <c r="B160" s="6"/>
      <c r="C160" s="6"/>
      <c r="D160" s="6"/>
      <c r="E160" s="6"/>
      <c r="F160" s="6"/>
      <c r="G160" s="6"/>
      <c r="H160" s="12"/>
      <c r="I160" s="12"/>
      <c r="J160" s="9"/>
      <c r="K160" s="16"/>
      <c r="L160" s="16"/>
      <c r="M160" s="2"/>
    </row>
    <row r="161" spans="1:13" ht="16.5">
      <c r="A161" s="2"/>
      <c r="B161" s="8" t="s">
        <v>6</v>
      </c>
      <c r="C161" s="8"/>
      <c r="D161" s="8"/>
      <c r="E161" s="6" t="s">
        <v>7</v>
      </c>
      <c r="F161" s="6"/>
      <c r="G161" s="6"/>
      <c r="H161" s="12" t="s">
        <v>8</v>
      </c>
      <c r="I161" s="12"/>
      <c r="J161" s="12"/>
      <c r="K161" s="97">
        <f>K6+K7+K8+K9+K10+K20</f>
        <v>1608.5080000000003</v>
      </c>
      <c r="L161" s="12"/>
      <c r="M161" s="2"/>
    </row>
    <row r="162" spans="1:13">
      <c r="A162" s="2"/>
      <c r="B162" s="7"/>
      <c r="C162" s="7"/>
      <c r="D162" s="7"/>
      <c r="E162" s="6"/>
      <c r="F162" s="6"/>
      <c r="G162" s="14"/>
      <c r="H162" s="14"/>
      <c r="I162" s="12"/>
      <c r="J162" s="17"/>
      <c r="K162" s="16"/>
      <c r="L162" s="16"/>
      <c r="M162" s="15"/>
    </row>
    <row r="163" spans="1:13">
      <c r="A163" s="2"/>
      <c r="B163" s="14"/>
      <c r="C163" s="14"/>
      <c r="D163" s="14"/>
      <c r="E163" s="109"/>
      <c r="F163" s="109"/>
      <c r="G163" s="92" t="s">
        <v>9</v>
      </c>
      <c r="H163" s="97"/>
      <c r="I163" s="97"/>
      <c r="J163" s="97"/>
      <c r="K163" s="97">
        <f>K79+K93</f>
        <v>123.34320991672067</v>
      </c>
      <c r="L163" s="12"/>
      <c r="M163" s="2"/>
    </row>
    <row r="164" spans="1:13" ht="15.75">
      <c r="A164" s="2"/>
      <c r="B164" s="6"/>
      <c r="C164" s="6"/>
      <c r="D164" s="6"/>
      <c r="E164" s="6"/>
      <c r="F164" s="6"/>
      <c r="G164" s="6"/>
      <c r="H164" s="12"/>
      <c r="I164" s="12"/>
      <c r="J164" s="9" t="s">
        <v>4</v>
      </c>
      <c r="K164" s="13">
        <f>K161-K163</f>
        <v>1485.1647900832795</v>
      </c>
      <c r="L164" s="13"/>
      <c r="M164" s="2"/>
    </row>
    <row r="165" spans="1:13">
      <c r="A165" s="2"/>
      <c r="B165" s="1"/>
      <c r="C165" s="1"/>
      <c r="D165" s="1"/>
      <c r="E165" s="1"/>
      <c r="F165" s="1"/>
      <c r="G165" s="1"/>
      <c r="H165" s="1"/>
      <c r="I165" s="1"/>
      <c r="J165" s="1"/>
      <c r="K165" s="1"/>
      <c r="L165" s="1"/>
      <c r="M165" s="1"/>
    </row>
    <row r="166" spans="1:13">
      <c r="A166" s="2"/>
      <c r="B166" s="1"/>
      <c r="C166" s="1"/>
      <c r="D166" s="1"/>
      <c r="E166" s="1"/>
      <c r="F166" s="1"/>
      <c r="G166" s="1"/>
      <c r="H166" s="1"/>
      <c r="I166" s="1"/>
      <c r="J166" s="1"/>
      <c r="K166" s="1"/>
      <c r="L166" s="1"/>
      <c r="M166" s="1"/>
    </row>
    <row r="167" spans="1:13">
      <c r="A167" s="2"/>
      <c r="B167" s="1"/>
      <c r="C167" s="1"/>
      <c r="D167" s="1"/>
      <c r="E167" s="1"/>
      <c r="F167" s="1"/>
      <c r="G167" s="1"/>
      <c r="H167" s="1"/>
      <c r="I167" s="1"/>
      <c r="J167" s="1"/>
      <c r="K167" s="1"/>
      <c r="L167" s="1"/>
      <c r="M167" s="1"/>
    </row>
    <row r="168" spans="1:13">
      <c r="A168" s="2"/>
      <c r="B168" s="1"/>
      <c r="C168" s="1"/>
      <c r="D168" s="1"/>
      <c r="E168" s="1"/>
      <c r="F168" s="1"/>
      <c r="G168" s="1"/>
      <c r="H168" s="1"/>
      <c r="I168" s="1"/>
      <c r="J168" s="1"/>
      <c r="K168" s="1"/>
      <c r="L168" s="1"/>
      <c r="M168" s="1"/>
    </row>
    <row r="169" spans="1:13">
      <c r="A169" s="2"/>
    </row>
    <row r="170" spans="1:13">
      <c r="A170" s="2"/>
    </row>
    <row r="171" spans="1:13">
      <c r="A171" s="2"/>
    </row>
  </sheetData>
  <mergeCells count="2">
    <mergeCell ref="B1:K1"/>
    <mergeCell ref="C2:D2"/>
  </mergeCells>
  <phoneticPr fontId="16" type="noConversion"/>
  <pageMargins left="0.23622047244094491" right="0.23622047244094491" top="0.74803149606299213" bottom="0.74803149606299213" header="0.31496062992125984" footer="0.31496062992125984"/>
  <pageSetup paperSize="9" scale="66" orientation="portrait" blackAndWhite="1" r:id="rId1"/>
  <rowBreaks count="2" manualBreakCount="2">
    <brk id="48" max="8" man="1"/>
    <brk id="93"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tabSelected="1" view="pageBreakPreview" zoomScaleSheetLayoutView="100" workbookViewId="0">
      <selection activeCell="K5" sqref="K5"/>
    </sheetView>
  </sheetViews>
  <sheetFormatPr defaultRowHeight="15"/>
  <cols>
    <col min="1" max="1" width="6.28515625" customWidth="1"/>
    <col min="2" max="2" width="14.28515625" customWidth="1"/>
    <col min="5" max="5" width="7.5703125" customWidth="1"/>
    <col min="9" max="9" width="7.28515625" customWidth="1"/>
    <col min="11" max="11" width="12.85546875" customWidth="1"/>
    <col min="13" max="13" width="11.7109375" bestFit="1" customWidth="1"/>
    <col min="15" max="15" width="9.28515625" bestFit="1" customWidth="1"/>
  </cols>
  <sheetData>
    <row r="1" spans="1:22" ht="43.9" customHeight="1">
      <c r="A1" s="163" t="s">
        <v>62</v>
      </c>
      <c r="B1" s="163"/>
      <c r="C1" s="163"/>
      <c r="D1" s="163"/>
      <c r="E1" s="163"/>
      <c r="F1" s="163"/>
      <c r="G1" s="163"/>
      <c r="H1" s="163"/>
      <c r="I1" s="163"/>
      <c r="J1" s="163"/>
      <c r="K1" s="163"/>
      <c r="L1" s="163"/>
      <c r="M1" s="163"/>
      <c r="N1" s="163"/>
      <c r="O1" s="163"/>
      <c r="P1" s="163"/>
      <c r="Q1" s="2"/>
      <c r="R1" s="1"/>
      <c r="S1" s="1"/>
      <c r="T1" s="1"/>
      <c r="U1" s="1"/>
      <c r="V1" s="1"/>
    </row>
    <row r="2" spans="1:22" ht="15.6" customHeight="1">
      <c r="A2" s="164" t="s">
        <v>10</v>
      </c>
      <c r="B2" s="165" t="s">
        <v>11</v>
      </c>
      <c r="C2" s="165" t="s">
        <v>12</v>
      </c>
      <c r="D2" s="21" t="s">
        <v>43</v>
      </c>
      <c r="E2" s="165" t="s">
        <v>13</v>
      </c>
      <c r="F2" s="161" t="s">
        <v>14</v>
      </c>
      <c r="G2" s="161" t="s">
        <v>15</v>
      </c>
      <c r="H2" s="161"/>
      <c r="I2" s="161"/>
      <c r="J2" s="161"/>
      <c r="K2" s="22"/>
      <c r="L2" s="22"/>
      <c r="M2" s="162" t="s">
        <v>16</v>
      </c>
      <c r="N2" s="162"/>
      <c r="O2" s="162"/>
      <c r="P2" s="26"/>
      <c r="Q2" s="26"/>
      <c r="R2" s="1"/>
      <c r="S2" s="1"/>
      <c r="T2" s="1"/>
      <c r="U2" s="1"/>
      <c r="V2" s="1"/>
    </row>
    <row r="3" spans="1:22" ht="15.75">
      <c r="A3" s="164"/>
      <c r="B3" s="164"/>
      <c r="C3" s="164"/>
      <c r="D3" s="20" t="s">
        <v>44</v>
      </c>
      <c r="E3" s="164"/>
      <c r="F3" s="164"/>
      <c r="G3" s="161"/>
      <c r="H3" s="161"/>
      <c r="I3" s="161"/>
      <c r="J3" s="161"/>
      <c r="K3" s="161" t="s">
        <v>162</v>
      </c>
      <c r="L3" s="22"/>
      <c r="M3" s="162"/>
      <c r="N3" s="162"/>
      <c r="O3" s="162"/>
      <c r="P3" s="26"/>
      <c r="Q3" s="26"/>
      <c r="R3" s="1"/>
      <c r="S3" s="1"/>
      <c r="T3" s="1"/>
      <c r="U3" s="1"/>
      <c r="V3" s="1"/>
    </row>
    <row r="4" spans="1:22" ht="22.9" customHeight="1">
      <c r="A4" s="20">
        <v>1</v>
      </c>
      <c r="B4" s="44" t="s">
        <v>72</v>
      </c>
      <c r="C4" s="27"/>
      <c r="D4" s="27"/>
      <c r="E4" s="28"/>
      <c r="F4" s="11"/>
      <c r="G4" s="11"/>
      <c r="H4" s="11"/>
      <c r="I4" s="11" t="s">
        <v>24</v>
      </c>
      <c r="J4" s="11" t="s">
        <v>4</v>
      </c>
      <c r="K4" s="161"/>
      <c r="L4" s="22" t="s">
        <v>50</v>
      </c>
      <c r="M4" s="29" t="s">
        <v>17</v>
      </c>
      <c r="N4" s="29" t="s">
        <v>18</v>
      </c>
      <c r="O4" s="29" t="s">
        <v>19</v>
      </c>
      <c r="P4" s="6" t="s">
        <v>51</v>
      </c>
      <c r="Q4" s="6" t="s">
        <v>64</v>
      </c>
      <c r="R4" s="1"/>
      <c r="S4" s="18"/>
      <c r="T4" s="1"/>
      <c r="U4" s="1"/>
      <c r="V4" s="1"/>
    </row>
    <row r="5" spans="1:22" s="52" customFormat="1" ht="15.75">
      <c r="A5" s="209" t="s">
        <v>20</v>
      </c>
      <c r="B5" s="210" t="s">
        <v>161</v>
      </c>
      <c r="C5" s="211" t="s">
        <v>41</v>
      </c>
      <c r="D5" s="211">
        <v>2</v>
      </c>
      <c r="E5" s="212">
        <v>2</v>
      </c>
      <c r="F5" s="213">
        <v>12</v>
      </c>
      <c r="G5" s="213">
        <v>1.7</v>
      </c>
      <c r="H5" s="213">
        <f>0.2+0.2</f>
        <v>0.4</v>
      </c>
      <c r="I5" s="213"/>
      <c r="J5" s="213">
        <f>G5+H5+I5</f>
        <v>2.1</v>
      </c>
      <c r="K5" s="213">
        <v>48</v>
      </c>
      <c r="L5" s="213"/>
      <c r="M5" s="214"/>
      <c r="N5" s="214">
        <f>K5</f>
        <v>48</v>
      </c>
      <c r="O5" s="215"/>
      <c r="P5" s="58"/>
      <c r="Q5" s="58"/>
    </row>
    <row r="6" spans="1:22" s="52" customFormat="1" ht="15.75">
      <c r="A6" s="209"/>
      <c r="B6" s="210" t="s">
        <v>40</v>
      </c>
      <c r="C6" s="211" t="s">
        <v>42</v>
      </c>
      <c r="D6" s="211">
        <v>2</v>
      </c>
      <c r="E6" s="212">
        <v>2</v>
      </c>
      <c r="F6" s="213">
        <v>12</v>
      </c>
      <c r="G6" s="213">
        <v>1.7</v>
      </c>
      <c r="H6" s="213">
        <f>0.2+0.2</f>
        <v>0.4</v>
      </c>
      <c r="I6" s="213"/>
      <c r="J6" s="213">
        <f t="shared" ref="J6:J14" si="0">G6+H6+I6</f>
        <v>2.1</v>
      </c>
      <c r="K6" s="213">
        <f>J6*F6*E6*D6</f>
        <v>100.80000000000001</v>
      </c>
      <c r="L6" s="213"/>
      <c r="M6" s="216">
        <f>K6</f>
        <v>100.80000000000001</v>
      </c>
      <c r="N6" s="216"/>
      <c r="O6" s="215"/>
      <c r="P6" s="58"/>
      <c r="Q6" s="58"/>
    </row>
    <row r="7" spans="1:22" ht="15.75">
      <c r="A7" s="20"/>
      <c r="B7" s="28" t="s">
        <v>25</v>
      </c>
      <c r="C7" s="27" t="s">
        <v>41</v>
      </c>
      <c r="D7" s="27">
        <v>2</v>
      </c>
      <c r="E7" s="28">
        <v>1</v>
      </c>
      <c r="F7" s="11">
        <v>5</v>
      </c>
      <c r="G7" s="11">
        <v>0.7</v>
      </c>
      <c r="H7" s="11">
        <v>1.4</v>
      </c>
      <c r="I7" s="11"/>
      <c r="J7" s="11">
        <f t="shared" si="0"/>
        <v>2.0999999999999996</v>
      </c>
      <c r="K7" s="11">
        <f>D7*E7*F7*J7</f>
        <v>20.999999999999996</v>
      </c>
      <c r="L7" s="11"/>
      <c r="M7" s="29"/>
      <c r="N7" s="29">
        <f>K7</f>
        <v>20.999999999999996</v>
      </c>
      <c r="O7" s="30"/>
      <c r="P7" s="6"/>
      <c r="Q7" s="6"/>
    </row>
    <row r="8" spans="1:22" ht="15.75">
      <c r="A8" s="20"/>
      <c r="B8" s="28" t="s">
        <v>37</v>
      </c>
      <c r="C8" s="27" t="s">
        <v>41</v>
      </c>
      <c r="D8" s="27">
        <v>2</v>
      </c>
      <c r="E8" s="28">
        <v>1</v>
      </c>
      <c r="F8" s="11">
        <v>16</v>
      </c>
      <c r="G8" s="11">
        <v>0.65</v>
      </c>
      <c r="H8" s="11">
        <v>0.4</v>
      </c>
      <c r="I8" s="11"/>
      <c r="J8" s="11">
        <f t="shared" si="0"/>
        <v>1.05</v>
      </c>
      <c r="K8" s="11">
        <f t="shared" ref="K8:K52" si="1">D8*E8*F8*J8</f>
        <v>33.6</v>
      </c>
      <c r="L8" s="11"/>
      <c r="M8" s="29"/>
      <c r="N8" s="29">
        <f>K8</f>
        <v>33.6</v>
      </c>
      <c r="O8" s="30"/>
      <c r="P8" s="6"/>
      <c r="Q8" s="6"/>
    </row>
    <row r="9" spans="1:22" ht="15.75">
      <c r="A9" s="20"/>
      <c r="B9" s="28" t="s">
        <v>45</v>
      </c>
      <c r="C9" s="27" t="s">
        <v>46</v>
      </c>
      <c r="D9" s="27">
        <v>2</v>
      </c>
      <c r="E9" s="28">
        <v>1</v>
      </c>
      <c r="F9" s="11">
        <v>6</v>
      </c>
      <c r="G9" s="11">
        <v>3.08</v>
      </c>
      <c r="H9" s="11">
        <v>0.1</v>
      </c>
      <c r="I9" s="11"/>
      <c r="J9" s="11">
        <f t="shared" si="0"/>
        <v>3.18</v>
      </c>
      <c r="K9" s="11">
        <f t="shared" si="1"/>
        <v>38.160000000000004</v>
      </c>
      <c r="L9" s="11">
        <f>K9</f>
        <v>38.160000000000004</v>
      </c>
      <c r="M9" s="29"/>
      <c r="N9" s="29"/>
      <c r="O9" s="30"/>
      <c r="P9" s="6"/>
      <c r="Q9" s="6"/>
    </row>
    <row r="10" spans="1:22" ht="15.75">
      <c r="A10" s="20"/>
      <c r="B10" s="28"/>
      <c r="C10" s="27"/>
      <c r="D10" s="27"/>
      <c r="E10" s="28"/>
      <c r="F10" s="11"/>
      <c r="G10" s="11"/>
      <c r="H10" s="11"/>
      <c r="I10" s="11"/>
      <c r="J10" s="11">
        <f t="shared" si="0"/>
        <v>0</v>
      </c>
      <c r="K10" s="11">
        <f t="shared" si="1"/>
        <v>0</v>
      </c>
      <c r="L10" s="11"/>
      <c r="M10" s="29"/>
      <c r="N10" s="29"/>
      <c r="O10" s="30"/>
      <c r="P10" s="6"/>
      <c r="Q10" s="6"/>
    </row>
    <row r="11" spans="1:22" ht="15.75">
      <c r="A11" s="20"/>
      <c r="B11" s="28" t="s">
        <v>23</v>
      </c>
      <c r="C11" s="27" t="s">
        <v>47</v>
      </c>
      <c r="D11" s="27">
        <v>2</v>
      </c>
      <c r="E11" s="28">
        <v>1</v>
      </c>
      <c r="F11" s="11">
        <v>21</v>
      </c>
      <c r="G11" s="11">
        <v>2.7</v>
      </c>
      <c r="H11" s="11">
        <v>0.6</v>
      </c>
      <c r="I11" s="11"/>
      <c r="J11" s="11">
        <f t="shared" si="0"/>
        <v>3.3000000000000003</v>
      </c>
      <c r="K11" s="11">
        <f t="shared" si="1"/>
        <v>138.60000000000002</v>
      </c>
      <c r="L11" s="11"/>
      <c r="M11" s="31"/>
      <c r="N11" s="30"/>
      <c r="O11" s="30">
        <f>K11</f>
        <v>138.60000000000002</v>
      </c>
      <c r="P11" s="6"/>
      <c r="Q11" s="6"/>
    </row>
    <row r="12" spans="1:22" ht="15.75">
      <c r="A12" s="20"/>
      <c r="B12" s="28"/>
      <c r="C12" s="27" t="s">
        <v>47</v>
      </c>
      <c r="D12" s="27">
        <v>2</v>
      </c>
      <c r="E12" s="28">
        <v>1</v>
      </c>
      <c r="F12" s="11">
        <v>20</v>
      </c>
      <c r="G12" s="11">
        <v>2.9</v>
      </c>
      <c r="H12" s="11">
        <v>0.6</v>
      </c>
      <c r="I12" s="11"/>
      <c r="J12" s="11">
        <f t="shared" si="0"/>
        <v>3.5</v>
      </c>
      <c r="K12" s="11">
        <f t="shared" si="1"/>
        <v>140</v>
      </c>
      <c r="L12" s="11"/>
      <c r="M12" s="31"/>
      <c r="N12" s="31"/>
      <c r="O12" s="30">
        <f>K12</f>
        <v>140</v>
      </c>
      <c r="P12" s="6"/>
      <c r="Q12" s="6"/>
    </row>
    <row r="13" spans="1:22" ht="15.75">
      <c r="A13" s="20"/>
      <c r="B13" s="28" t="s">
        <v>48</v>
      </c>
      <c r="C13" s="27" t="s">
        <v>42</v>
      </c>
      <c r="D13" s="27">
        <v>2</v>
      </c>
      <c r="E13" s="28">
        <v>1</v>
      </c>
      <c r="F13" s="11">
        <v>21</v>
      </c>
      <c r="G13" s="11">
        <v>2.7</v>
      </c>
      <c r="H13" s="11">
        <v>0.6</v>
      </c>
      <c r="I13" s="11"/>
      <c r="J13" s="11">
        <f t="shared" si="0"/>
        <v>3.3000000000000003</v>
      </c>
      <c r="K13" s="11">
        <f t="shared" si="1"/>
        <v>138.60000000000002</v>
      </c>
      <c r="L13" s="11"/>
      <c r="M13" s="29">
        <f>K13</f>
        <v>138.60000000000002</v>
      </c>
      <c r="N13" s="29"/>
      <c r="O13" s="30"/>
      <c r="P13" s="6"/>
      <c r="Q13" s="6"/>
    </row>
    <row r="14" spans="1:22" ht="15.75">
      <c r="A14" s="20"/>
      <c r="B14" s="28"/>
      <c r="C14" s="27" t="s">
        <v>42</v>
      </c>
      <c r="D14" s="27">
        <v>2</v>
      </c>
      <c r="E14" s="28">
        <v>1</v>
      </c>
      <c r="F14" s="11">
        <v>20</v>
      </c>
      <c r="G14" s="11">
        <v>2.9</v>
      </c>
      <c r="H14" s="11">
        <v>0.6</v>
      </c>
      <c r="I14" s="11"/>
      <c r="J14" s="11">
        <f t="shared" si="0"/>
        <v>3.5</v>
      </c>
      <c r="K14" s="11">
        <f t="shared" si="1"/>
        <v>140</v>
      </c>
      <c r="L14" s="11"/>
      <c r="M14" s="29">
        <f>K14</f>
        <v>140</v>
      </c>
      <c r="N14" s="29"/>
      <c r="O14" s="30"/>
      <c r="P14" s="6"/>
      <c r="Q14" s="6"/>
    </row>
    <row r="15" spans="1:22" ht="15.75">
      <c r="A15" s="20"/>
      <c r="B15" s="28" t="s">
        <v>25</v>
      </c>
      <c r="C15" s="27" t="s">
        <v>41</v>
      </c>
      <c r="D15" s="27">
        <v>2</v>
      </c>
      <c r="E15" s="28">
        <v>1</v>
      </c>
      <c r="F15" s="11">
        <v>8</v>
      </c>
      <c r="G15" s="11">
        <v>0.7</v>
      </c>
      <c r="H15" s="11">
        <v>1.5</v>
      </c>
      <c r="I15" s="11"/>
      <c r="J15" s="11">
        <f t="shared" ref="J15:J52" si="2">G15+H15+I15</f>
        <v>2.2000000000000002</v>
      </c>
      <c r="K15" s="11">
        <f t="shared" si="1"/>
        <v>35.200000000000003</v>
      </c>
      <c r="L15" s="11"/>
      <c r="M15" s="31"/>
      <c r="N15" s="31">
        <f>K15</f>
        <v>35.200000000000003</v>
      </c>
      <c r="O15" s="30"/>
      <c r="P15" s="6"/>
      <c r="Q15" s="6"/>
    </row>
    <row r="16" spans="1:22" ht="15.75">
      <c r="A16" s="20"/>
      <c r="B16" s="28" t="s">
        <v>37</v>
      </c>
      <c r="C16" s="27" t="s">
        <v>41</v>
      </c>
      <c r="D16" s="27">
        <v>2</v>
      </c>
      <c r="E16" s="28">
        <v>1</v>
      </c>
      <c r="F16" s="11">
        <v>20</v>
      </c>
      <c r="G16" s="11">
        <v>0.85</v>
      </c>
      <c r="H16" s="11">
        <v>0.4</v>
      </c>
      <c r="I16" s="11"/>
      <c r="J16" s="11">
        <f t="shared" si="2"/>
        <v>1.25</v>
      </c>
      <c r="K16" s="11">
        <f t="shared" si="1"/>
        <v>50</v>
      </c>
      <c r="L16" s="11"/>
      <c r="M16" s="31"/>
      <c r="N16" s="31">
        <f>K16</f>
        <v>50</v>
      </c>
      <c r="O16" s="30"/>
      <c r="P16" s="6"/>
      <c r="Q16" s="6"/>
    </row>
    <row r="17" spans="1:17" ht="15.75">
      <c r="A17" s="20"/>
      <c r="B17" s="28" t="s">
        <v>45</v>
      </c>
      <c r="C17" s="27" t="s">
        <v>46</v>
      </c>
      <c r="D17" s="27">
        <v>2</v>
      </c>
      <c r="E17" s="28">
        <v>1</v>
      </c>
      <c r="F17" s="11">
        <v>6</v>
      </c>
      <c r="G17" s="11">
        <v>4.5</v>
      </c>
      <c r="H17" s="11">
        <v>0.1</v>
      </c>
      <c r="I17" s="11"/>
      <c r="J17" s="11">
        <f t="shared" si="2"/>
        <v>4.5999999999999996</v>
      </c>
      <c r="K17" s="11">
        <f t="shared" si="1"/>
        <v>55.199999999999996</v>
      </c>
      <c r="L17" s="11">
        <f>K17</f>
        <v>55.199999999999996</v>
      </c>
      <c r="M17" s="29"/>
      <c r="N17" s="29"/>
      <c r="O17" s="30"/>
      <c r="P17" s="6"/>
      <c r="Q17" s="6"/>
    </row>
    <row r="18" spans="1:17" ht="15.75">
      <c r="A18" s="20"/>
      <c r="B18" s="28" t="s">
        <v>33</v>
      </c>
      <c r="C18" s="27" t="s">
        <v>47</v>
      </c>
      <c r="D18" s="27">
        <v>1</v>
      </c>
      <c r="E18" s="28">
        <v>1</v>
      </c>
      <c r="F18" s="11">
        <v>29</v>
      </c>
      <c r="G18" s="11">
        <v>2.9</v>
      </c>
      <c r="H18" s="11">
        <v>0.6</v>
      </c>
      <c r="I18" s="11"/>
      <c r="J18" s="11">
        <f t="shared" si="2"/>
        <v>3.5</v>
      </c>
      <c r="K18" s="11">
        <f t="shared" si="1"/>
        <v>101.5</v>
      </c>
      <c r="L18" s="11"/>
      <c r="M18" s="29"/>
      <c r="N18" s="29"/>
      <c r="O18" s="30">
        <f>K18</f>
        <v>101.5</v>
      </c>
      <c r="P18" s="6"/>
      <c r="Q18" s="6"/>
    </row>
    <row r="19" spans="1:17" ht="15.75">
      <c r="A19" s="20"/>
      <c r="B19" s="28"/>
      <c r="C19" s="27" t="s">
        <v>47</v>
      </c>
      <c r="D19" s="27">
        <v>1</v>
      </c>
      <c r="E19" s="28">
        <v>1</v>
      </c>
      <c r="F19" s="11">
        <v>24</v>
      </c>
      <c r="G19" s="11">
        <v>3.5</v>
      </c>
      <c r="H19" s="11">
        <v>0.6</v>
      </c>
      <c r="I19" s="11"/>
      <c r="J19" s="11">
        <f t="shared" si="2"/>
        <v>4.0999999999999996</v>
      </c>
      <c r="K19" s="11">
        <f t="shared" si="1"/>
        <v>98.399999999999991</v>
      </c>
      <c r="L19" s="11"/>
      <c r="M19" s="31"/>
      <c r="N19" s="31"/>
      <c r="O19" s="30">
        <f>K19</f>
        <v>98.399999999999991</v>
      </c>
      <c r="P19" s="6"/>
      <c r="Q19" s="6"/>
    </row>
    <row r="20" spans="1:17" ht="15.75">
      <c r="A20" s="20"/>
      <c r="B20" s="28" t="s">
        <v>48</v>
      </c>
      <c r="C20" s="27" t="s">
        <v>42</v>
      </c>
      <c r="D20" s="27">
        <v>1</v>
      </c>
      <c r="E20" s="28">
        <v>1</v>
      </c>
      <c r="F20" s="11">
        <v>29</v>
      </c>
      <c r="G20" s="11">
        <v>2.9</v>
      </c>
      <c r="H20" s="11">
        <v>0.6</v>
      </c>
      <c r="I20" s="11"/>
      <c r="J20" s="11">
        <f t="shared" si="2"/>
        <v>3.5</v>
      </c>
      <c r="K20" s="11">
        <f t="shared" si="1"/>
        <v>101.5</v>
      </c>
      <c r="L20" s="11"/>
      <c r="M20" s="31">
        <f>K20</f>
        <v>101.5</v>
      </c>
      <c r="N20" s="31"/>
      <c r="O20" s="30"/>
      <c r="P20" s="6"/>
      <c r="Q20" s="6"/>
    </row>
    <row r="21" spans="1:17" ht="15.75">
      <c r="A21" s="20"/>
      <c r="B21" s="28"/>
      <c r="C21" s="27" t="s">
        <v>42</v>
      </c>
      <c r="D21" s="27">
        <v>1</v>
      </c>
      <c r="E21" s="28">
        <v>1</v>
      </c>
      <c r="F21" s="11">
        <v>24</v>
      </c>
      <c r="G21" s="11">
        <v>3.5</v>
      </c>
      <c r="H21" s="11">
        <v>0.6</v>
      </c>
      <c r="I21" s="11"/>
      <c r="J21" s="11">
        <f t="shared" si="2"/>
        <v>4.0999999999999996</v>
      </c>
      <c r="K21" s="11">
        <f t="shared" si="1"/>
        <v>98.399999999999991</v>
      </c>
      <c r="L21" s="11"/>
      <c r="M21" s="31">
        <f>K21</f>
        <v>98.399999999999991</v>
      </c>
      <c r="N21" s="31"/>
      <c r="O21" s="30"/>
      <c r="P21" s="6"/>
      <c r="Q21" s="6"/>
    </row>
    <row r="22" spans="1:17" ht="15.75">
      <c r="A22" s="20"/>
      <c r="B22" s="28" t="s">
        <v>25</v>
      </c>
      <c r="C22" s="27" t="s">
        <v>41</v>
      </c>
      <c r="D22" s="27">
        <v>1</v>
      </c>
      <c r="E22" s="28">
        <v>1</v>
      </c>
      <c r="F22" s="11">
        <v>9</v>
      </c>
      <c r="G22" s="11">
        <v>0.7</v>
      </c>
      <c r="H22" s="11">
        <v>1.5</v>
      </c>
      <c r="I22" s="11"/>
      <c r="J22" s="11">
        <f t="shared" si="2"/>
        <v>2.2000000000000002</v>
      </c>
      <c r="K22" s="11">
        <f t="shared" si="1"/>
        <v>19.8</v>
      </c>
      <c r="L22" s="11"/>
      <c r="M22" s="31"/>
      <c r="N22" s="31">
        <f>K22</f>
        <v>19.8</v>
      </c>
      <c r="O22" s="30"/>
      <c r="P22" s="6"/>
      <c r="Q22" s="6"/>
    </row>
    <row r="23" spans="1:17" ht="15.75">
      <c r="A23" s="20"/>
      <c r="B23" s="28" t="s">
        <v>37</v>
      </c>
      <c r="C23" s="27" t="s">
        <v>41</v>
      </c>
      <c r="D23" s="27">
        <v>1</v>
      </c>
      <c r="E23" s="28">
        <v>1</v>
      </c>
      <c r="F23" s="11">
        <v>20</v>
      </c>
      <c r="G23" s="11">
        <v>0.85</v>
      </c>
      <c r="H23" s="11">
        <v>0.4</v>
      </c>
      <c r="I23" s="11"/>
      <c r="J23" s="11">
        <f t="shared" si="2"/>
        <v>1.25</v>
      </c>
      <c r="K23" s="11">
        <f t="shared" si="1"/>
        <v>25</v>
      </c>
      <c r="L23" s="11"/>
      <c r="M23" s="31"/>
      <c r="N23" s="31">
        <f>K23</f>
        <v>25</v>
      </c>
      <c r="O23" s="30"/>
      <c r="P23" s="6"/>
      <c r="Q23" s="6"/>
    </row>
    <row r="24" spans="1:17" ht="15.75">
      <c r="A24" s="20"/>
      <c r="B24" s="28" t="s">
        <v>45</v>
      </c>
      <c r="C24" s="27" t="s">
        <v>46</v>
      </c>
      <c r="D24" s="27">
        <v>1</v>
      </c>
      <c r="E24" s="28">
        <v>1</v>
      </c>
      <c r="F24" s="11">
        <v>6</v>
      </c>
      <c r="G24" s="11">
        <v>4.88</v>
      </c>
      <c r="H24" s="11">
        <v>0.1</v>
      </c>
      <c r="I24" s="11"/>
      <c r="J24" s="11">
        <f t="shared" si="2"/>
        <v>4.9799999999999995</v>
      </c>
      <c r="K24" s="11">
        <f t="shared" si="1"/>
        <v>29.879999999999995</v>
      </c>
      <c r="L24" s="11">
        <f>K24</f>
        <v>29.879999999999995</v>
      </c>
      <c r="M24" s="31"/>
      <c r="N24" s="31"/>
      <c r="O24" s="30"/>
      <c r="P24" s="6"/>
      <c r="Q24" s="6"/>
    </row>
    <row r="25" spans="1:17" ht="15.75">
      <c r="A25" s="20"/>
      <c r="B25" s="28" t="s">
        <v>31</v>
      </c>
      <c r="C25" s="27" t="s">
        <v>47</v>
      </c>
      <c r="D25" s="27">
        <v>5</v>
      </c>
      <c r="E25" s="28">
        <v>1</v>
      </c>
      <c r="F25" s="11">
        <v>27</v>
      </c>
      <c r="G25" s="11">
        <v>3.1</v>
      </c>
      <c r="H25" s="11">
        <v>0.6</v>
      </c>
      <c r="I25" s="11"/>
      <c r="J25" s="11">
        <f t="shared" si="2"/>
        <v>3.7</v>
      </c>
      <c r="K25" s="11">
        <f t="shared" si="1"/>
        <v>499.5</v>
      </c>
      <c r="L25" s="11"/>
      <c r="M25" s="31"/>
      <c r="N25" s="31"/>
      <c r="O25" s="30">
        <f>K25</f>
        <v>499.5</v>
      </c>
      <c r="P25" s="6"/>
      <c r="Q25" s="6"/>
    </row>
    <row r="26" spans="1:17" ht="15.75">
      <c r="A26" s="20"/>
      <c r="B26" s="28"/>
      <c r="C26" s="27" t="s">
        <v>47</v>
      </c>
      <c r="D26" s="27">
        <v>5</v>
      </c>
      <c r="E26" s="28">
        <v>1</v>
      </c>
      <c r="F26" s="11">
        <v>27</v>
      </c>
      <c r="G26" s="11">
        <v>3.1</v>
      </c>
      <c r="H26" s="11">
        <v>0.6</v>
      </c>
      <c r="I26" s="11"/>
      <c r="J26" s="11">
        <f t="shared" si="2"/>
        <v>3.7</v>
      </c>
      <c r="K26" s="11">
        <f t="shared" si="1"/>
        <v>499.5</v>
      </c>
      <c r="L26" s="11"/>
      <c r="M26" s="31"/>
      <c r="N26" s="31"/>
      <c r="O26" s="30">
        <f>K26</f>
        <v>499.5</v>
      </c>
      <c r="P26" s="6"/>
      <c r="Q26" s="6"/>
    </row>
    <row r="27" spans="1:17" ht="15.75">
      <c r="A27" s="20"/>
      <c r="B27" s="28" t="s">
        <v>48</v>
      </c>
      <c r="C27" s="27" t="s">
        <v>42</v>
      </c>
      <c r="D27" s="27">
        <v>5</v>
      </c>
      <c r="E27" s="28">
        <v>1</v>
      </c>
      <c r="F27" s="11">
        <v>27</v>
      </c>
      <c r="G27" s="11">
        <v>3.1</v>
      </c>
      <c r="H27" s="11">
        <v>0.6</v>
      </c>
      <c r="I27" s="11"/>
      <c r="J27" s="11">
        <f t="shared" si="2"/>
        <v>3.7</v>
      </c>
      <c r="K27" s="11">
        <f t="shared" si="1"/>
        <v>499.5</v>
      </c>
      <c r="L27" s="11">
        <f>K27</f>
        <v>499.5</v>
      </c>
      <c r="M27" s="31"/>
      <c r="N27" s="31"/>
      <c r="O27" s="30"/>
      <c r="P27" s="6"/>
      <c r="Q27" s="6"/>
    </row>
    <row r="28" spans="1:17" ht="15.75">
      <c r="A28" s="20"/>
      <c r="B28" s="28"/>
      <c r="C28" s="27" t="s">
        <v>42</v>
      </c>
      <c r="D28" s="27">
        <v>5</v>
      </c>
      <c r="E28" s="28">
        <v>1</v>
      </c>
      <c r="F28" s="11">
        <v>27</v>
      </c>
      <c r="G28" s="11">
        <v>3.1</v>
      </c>
      <c r="H28" s="11">
        <v>0.6</v>
      </c>
      <c r="I28" s="11"/>
      <c r="J28" s="11">
        <f t="shared" si="2"/>
        <v>3.7</v>
      </c>
      <c r="K28" s="11">
        <f t="shared" si="1"/>
        <v>499.5</v>
      </c>
      <c r="L28" s="11">
        <f>K28</f>
        <v>499.5</v>
      </c>
      <c r="M28" s="31"/>
      <c r="N28" s="31"/>
      <c r="O28" s="30"/>
      <c r="P28" s="6"/>
      <c r="Q28" s="6"/>
    </row>
    <row r="29" spans="1:17" ht="15.75">
      <c r="A29" s="20"/>
      <c r="B29" s="28" t="s">
        <v>25</v>
      </c>
      <c r="C29" s="27" t="s">
        <v>41</v>
      </c>
      <c r="D29" s="27">
        <v>5</v>
      </c>
      <c r="E29" s="28">
        <v>1</v>
      </c>
      <c r="F29" s="11">
        <v>10</v>
      </c>
      <c r="G29" s="11">
        <v>0.7</v>
      </c>
      <c r="H29" s="11">
        <v>1.5</v>
      </c>
      <c r="I29" s="11"/>
      <c r="J29" s="11">
        <f t="shared" si="2"/>
        <v>2.2000000000000002</v>
      </c>
      <c r="K29" s="11">
        <f t="shared" si="1"/>
        <v>110.00000000000001</v>
      </c>
      <c r="L29" s="11"/>
      <c r="M29" s="29"/>
      <c r="N29" s="29">
        <f>K29</f>
        <v>110.00000000000001</v>
      </c>
      <c r="O29" s="32"/>
      <c r="P29" s="6"/>
      <c r="Q29" s="6"/>
    </row>
    <row r="30" spans="1:17" ht="15.75">
      <c r="A30" s="20"/>
      <c r="B30" s="28" t="s">
        <v>37</v>
      </c>
      <c r="C30" s="27" t="s">
        <v>41</v>
      </c>
      <c r="D30" s="27">
        <v>5</v>
      </c>
      <c r="E30" s="28">
        <v>1</v>
      </c>
      <c r="F30" s="11">
        <v>20</v>
      </c>
      <c r="G30" s="11">
        <v>0.85</v>
      </c>
      <c r="H30" s="11">
        <v>0.4</v>
      </c>
      <c r="I30" s="11"/>
      <c r="J30" s="11">
        <f t="shared" si="2"/>
        <v>1.25</v>
      </c>
      <c r="K30" s="11">
        <f t="shared" si="1"/>
        <v>125</v>
      </c>
      <c r="L30" s="11"/>
      <c r="M30" s="29"/>
      <c r="N30" s="29">
        <f>K30</f>
        <v>125</v>
      </c>
      <c r="O30" s="32"/>
      <c r="P30" s="6"/>
      <c r="Q30" s="6"/>
    </row>
    <row r="31" spans="1:17" ht="15.75">
      <c r="A31" s="20"/>
      <c r="B31" s="28" t="s">
        <v>45</v>
      </c>
      <c r="C31" s="27" t="s">
        <v>46</v>
      </c>
      <c r="D31" s="27">
        <v>5</v>
      </c>
      <c r="E31" s="28">
        <v>1</v>
      </c>
      <c r="F31" s="11">
        <v>6</v>
      </c>
      <c r="G31" s="11">
        <v>4.88</v>
      </c>
      <c r="H31" s="11">
        <v>0.1</v>
      </c>
      <c r="I31" s="11"/>
      <c r="J31" s="11">
        <f t="shared" si="2"/>
        <v>4.9799999999999995</v>
      </c>
      <c r="K31" s="11">
        <f t="shared" si="1"/>
        <v>149.39999999999998</v>
      </c>
      <c r="L31" s="11">
        <f>K31</f>
        <v>149.39999999999998</v>
      </c>
      <c r="M31" s="29"/>
      <c r="N31" s="29"/>
      <c r="O31" s="32"/>
      <c r="P31" s="6"/>
      <c r="Q31" s="6"/>
    </row>
    <row r="32" spans="1:17" ht="15.75">
      <c r="A32" s="20"/>
      <c r="B32" s="28" t="s">
        <v>32</v>
      </c>
      <c r="C32" s="27" t="s">
        <v>49</v>
      </c>
      <c r="D32" s="27">
        <v>4</v>
      </c>
      <c r="E32" s="28">
        <v>1</v>
      </c>
      <c r="F32" s="11">
        <v>25</v>
      </c>
      <c r="G32" s="11">
        <v>3.5</v>
      </c>
      <c r="H32" s="11">
        <v>0.6</v>
      </c>
      <c r="I32" s="11"/>
      <c r="J32" s="11">
        <f t="shared" si="2"/>
        <v>4.0999999999999996</v>
      </c>
      <c r="K32" s="11">
        <f t="shared" si="1"/>
        <v>409.99999999999994</v>
      </c>
      <c r="L32" s="11"/>
      <c r="M32" s="31"/>
      <c r="N32" s="29"/>
      <c r="O32" s="33"/>
      <c r="P32" s="6">
        <f>K32</f>
        <v>409.99999999999994</v>
      </c>
      <c r="Q32" s="6"/>
    </row>
    <row r="33" spans="1:17" ht="15.75">
      <c r="A33" s="20"/>
      <c r="B33" s="28"/>
      <c r="C33" s="27" t="s">
        <v>49</v>
      </c>
      <c r="D33" s="27">
        <v>4</v>
      </c>
      <c r="E33" s="28">
        <v>1</v>
      </c>
      <c r="F33" s="11">
        <v>25</v>
      </c>
      <c r="G33" s="11">
        <v>3.5</v>
      </c>
      <c r="H33" s="11">
        <v>0.6</v>
      </c>
      <c r="I33" s="11"/>
      <c r="J33" s="11">
        <f t="shared" si="2"/>
        <v>4.0999999999999996</v>
      </c>
      <c r="K33" s="11">
        <f t="shared" si="1"/>
        <v>409.99999999999994</v>
      </c>
      <c r="L33" s="11"/>
      <c r="M33" s="31"/>
      <c r="N33" s="29"/>
      <c r="O33" s="33"/>
      <c r="P33" s="6">
        <f>K33</f>
        <v>409.99999999999994</v>
      </c>
      <c r="Q33" s="6"/>
    </row>
    <row r="34" spans="1:17" ht="15.75">
      <c r="A34" s="20"/>
      <c r="B34" s="28" t="s">
        <v>48</v>
      </c>
      <c r="C34" s="27" t="s">
        <v>42</v>
      </c>
      <c r="D34" s="27">
        <v>4</v>
      </c>
      <c r="E34" s="28">
        <v>1</v>
      </c>
      <c r="F34" s="11">
        <v>25</v>
      </c>
      <c r="G34" s="11">
        <v>3.5</v>
      </c>
      <c r="H34" s="11">
        <v>0.6</v>
      </c>
      <c r="I34" s="11"/>
      <c r="J34" s="11">
        <f t="shared" si="2"/>
        <v>4.0999999999999996</v>
      </c>
      <c r="K34" s="11">
        <f t="shared" si="1"/>
        <v>409.99999999999994</v>
      </c>
      <c r="L34" s="11"/>
      <c r="M34" s="31">
        <f>K34</f>
        <v>409.99999999999994</v>
      </c>
      <c r="N34" s="29"/>
      <c r="O34" s="33"/>
      <c r="P34" s="6"/>
      <c r="Q34" s="6"/>
    </row>
    <row r="35" spans="1:17" ht="15.75">
      <c r="A35" s="20"/>
      <c r="B35" s="28"/>
      <c r="C35" s="27" t="s">
        <v>42</v>
      </c>
      <c r="D35" s="27">
        <v>4</v>
      </c>
      <c r="E35" s="28">
        <v>1</v>
      </c>
      <c r="F35" s="11">
        <v>25</v>
      </c>
      <c r="G35" s="11">
        <v>3.5</v>
      </c>
      <c r="H35" s="11">
        <v>0.6</v>
      </c>
      <c r="I35" s="11"/>
      <c r="J35" s="11">
        <f t="shared" si="2"/>
        <v>4.0999999999999996</v>
      </c>
      <c r="K35" s="11">
        <f t="shared" si="1"/>
        <v>409.99999999999994</v>
      </c>
      <c r="L35" s="11"/>
      <c r="M35" s="31">
        <f>K35</f>
        <v>409.99999999999994</v>
      </c>
      <c r="N35" s="29"/>
      <c r="O35" s="33"/>
      <c r="P35" s="6"/>
      <c r="Q35" s="6"/>
    </row>
    <row r="36" spans="1:17" ht="15.75">
      <c r="A36" s="20"/>
      <c r="B36" s="28" t="s">
        <v>25</v>
      </c>
      <c r="C36" s="27" t="s">
        <v>41</v>
      </c>
      <c r="D36" s="27">
        <v>4</v>
      </c>
      <c r="E36" s="28">
        <v>1</v>
      </c>
      <c r="F36" s="11">
        <v>12</v>
      </c>
      <c r="G36" s="11">
        <v>0.7</v>
      </c>
      <c r="H36" s="11">
        <v>1.5</v>
      </c>
      <c r="I36" s="11"/>
      <c r="J36" s="11">
        <f t="shared" si="2"/>
        <v>2.2000000000000002</v>
      </c>
      <c r="K36" s="11">
        <f t="shared" si="1"/>
        <v>105.60000000000001</v>
      </c>
      <c r="L36" s="11"/>
      <c r="M36" s="31"/>
      <c r="N36" s="29">
        <f>K36</f>
        <v>105.60000000000001</v>
      </c>
      <c r="O36" s="33"/>
      <c r="P36" s="6"/>
      <c r="Q36" s="6"/>
    </row>
    <row r="37" spans="1:17" ht="15.75">
      <c r="A37" s="20"/>
      <c r="B37" s="28" t="s">
        <v>37</v>
      </c>
      <c r="C37" s="27" t="s">
        <v>41</v>
      </c>
      <c r="D37" s="27">
        <v>4</v>
      </c>
      <c r="E37" s="28">
        <v>1</v>
      </c>
      <c r="F37" s="11">
        <v>20</v>
      </c>
      <c r="G37" s="11">
        <v>1.075</v>
      </c>
      <c r="H37" s="11">
        <v>0.4</v>
      </c>
      <c r="I37" s="11"/>
      <c r="J37" s="11">
        <f t="shared" si="2"/>
        <v>1.4750000000000001</v>
      </c>
      <c r="K37" s="11">
        <f t="shared" si="1"/>
        <v>118</v>
      </c>
      <c r="L37" s="11"/>
      <c r="M37" s="31"/>
      <c r="N37" s="29">
        <f>K37</f>
        <v>118</v>
      </c>
      <c r="O37" s="33"/>
      <c r="P37" s="6"/>
      <c r="Q37" s="6"/>
    </row>
    <row r="38" spans="1:17" ht="15.75">
      <c r="A38" s="20"/>
      <c r="B38" s="28" t="s">
        <v>45</v>
      </c>
      <c r="C38" s="27" t="s">
        <v>46</v>
      </c>
      <c r="D38" s="27">
        <v>4</v>
      </c>
      <c r="E38" s="28">
        <v>1</v>
      </c>
      <c r="F38" s="11">
        <v>6</v>
      </c>
      <c r="G38" s="11">
        <v>4.88</v>
      </c>
      <c r="H38" s="11">
        <v>0.1</v>
      </c>
      <c r="I38" s="11"/>
      <c r="J38" s="11">
        <f t="shared" si="2"/>
        <v>4.9799999999999995</v>
      </c>
      <c r="K38" s="11">
        <f t="shared" si="1"/>
        <v>119.51999999999998</v>
      </c>
      <c r="L38" s="11">
        <f>K38</f>
        <v>119.51999999999998</v>
      </c>
      <c r="M38" s="31"/>
      <c r="N38" s="29"/>
      <c r="O38" s="33"/>
      <c r="P38" s="6"/>
      <c r="Q38" s="6"/>
    </row>
    <row r="39" spans="1:17" ht="15.75">
      <c r="A39" s="20"/>
      <c r="B39" s="11"/>
      <c r="C39" s="11"/>
      <c r="D39" s="11"/>
      <c r="E39" s="11"/>
      <c r="F39" s="11"/>
      <c r="G39" s="11"/>
      <c r="H39" s="11"/>
      <c r="I39" s="11"/>
      <c r="J39" s="11">
        <f t="shared" si="2"/>
        <v>0</v>
      </c>
      <c r="K39" s="11">
        <f t="shared" si="1"/>
        <v>0</v>
      </c>
      <c r="L39" s="11"/>
      <c r="M39" s="31"/>
      <c r="N39" s="29"/>
      <c r="O39" s="33"/>
      <c r="P39" s="6"/>
      <c r="Q39" s="6"/>
    </row>
    <row r="40" spans="1:17" ht="15.75">
      <c r="A40" s="20"/>
      <c r="B40" s="11" t="s">
        <v>38</v>
      </c>
      <c r="C40" s="11" t="s">
        <v>63</v>
      </c>
      <c r="D40" s="11">
        <v>5</v>
      </c>
      <c r="E40" s="11">
        <v>1</v>
      </c>
      <c r="F40" s="11">
        <v>16</v>
      </c>
      <c r="G40" s="11">
        <v>2.4249999999999998</v>
      </c>
      <c r="H40" s="11">
        <v>0.4</v>
      </c>
      <c r="I40" s="11"/>
      <c r="J40" s="11">
        <f t="shared" si="2"/>
        <v>2.8249999999999997</v>
      </c>
      <c r="K40" s="11">
        <f>D40*E40*F40*J40</f>
        <v>225.99999999999997</v>
      </c>
      <c r="L40" s="11"/>
      <c r="M40" s="31"/>
      <c r="N40" s="29"/>
      <c r="O40" s="33"/>
      <c r="P40" s="6"/>
      <c r="Q40" s="6">
        <f>K40</f>
        <v>225.99999999999997</v>
      </c>
    </row>
    <row r="41" spans="1:17" ht="15.75">
      <c r="A41" s="20"/>
      <c r="B41" s="11"/>
      <c r="C41" s="11"/>
      <c r="D41" s="11">
        <v>5</v>
      </c>
      <c r="E41" s="11">
        <v>1</v>
      </c>
      <c r="F41" s="11">
        <v>16</v>
      </c>
      <c r="G41" s="11">
        <v>2.4249999999999998</v>
      </c>
      <c r="H41" s="11">
        <v>0.4</v>
      </c>
      <c r="I41" s="11"/>
      <c r="J41" s="11">
        <f t="shared" si="2"/>
        <v>2.8249999999999997</v>
      </c>
      <c r="K41" s="11">
        <f t="shared" si="1"/>
        <v>225.99999999999997</v>
      </c>
      <c r="L41" s="11"/>
      <c r="M41" s="31"/>
      <c r="N41" s="29"/>
      <c r="O41" s="33"/>
      <c r="P41" s="6"/>
      <c r="Q41" s="6">
        <f>K41</f>
        <v>225.99999999999997</v>
      </c>
    </row>
    <row r="42" spans="1:17" ht="15.75">
      <c r="A42" s="20"/>
      <c r="B42" s="11" t="s">
        <v>45</v>
      </c>
      <c r="C42" s="11" t="s">
        <v>46</v>
      </c>
      <c r="D42" s="11">
        <v>5</v>
      </c>
      <c r="E42" s="11">
        <v>2</v>
      </c>
      <c r="F42" s="11">
        <v>13</v>
      </c>
      <c r="G42" s="11">
        <v>3.28</v>
      </c>
      <c r="H42" s="11">
        <v>0.1</v>
      </c>
      <c r="I42" s="11"/>
      <c r="J42" s="11">
        <f t="shared" si="2"/>
        <v>3.38</v>
      </c>
      <c r="K42" s="11">
        <f t="shared" si="1"/>
        <v>439.4</v>
      </c>
      <c r="L42" s="11">
        <f>K42</f>
        <v>439.4</v>
      </c>
      <c r="M42" s="31"/>
      <c r="N42" s="29"/>
      <c r="O42" s="33"/>
      <c r="P42" s="6"/>
      <c r="Q42" s="6"/>
    </row>
    <row r="43" spans="1:17" ht="15.75">
      <c r="A43" s="20"/>
      <c r="B43" s="11"/>
      <c r="C43" s="11"/>
      <c r="D43" s="11">
        <v>5</v>
      </c>
      <c r="E43" s="11">
        <v>2</v>
      </c>
      <c r="F43" s="11">
        <v>13</v>
      </c>
      <c r="G43" s="11">
        <v>3.28</v>
      </c>
      <c r="H43" s="11">
        <v>0.1</v>
      </c>
      <c r="I43" s="11"/>
      <c r="J43" s="11">
        <f t="shared" si="2"/>
        <v>3.38</v>
      </c>
      <c r="K43" s="11">
        <f t="shared" si="1"/>
        <v>439.4</v>
      </c>
      <c r="L43" s="11">
        <f>K43</f>
        <v>439.4</v>
      </c>
      <c r="M43" s="31"/>
      <c r="N43" s="29"/>
      <c r="O43" s="33"/>
      <c r="P43" s="6"/>
      <c r="Q43" s="6"/>
    </row>
    <row r="44" spans="1:17" ht="15.75">
      <c r="A44" s="20"/>
      <c r="B44" s="11"/>
      <c r="C44" s="11"/>
      <c r="D44" s="11">
        <v>10</v>
      </c>
      <c r="E44" s="11">
        <v>2</v>
      </c>
      <c r="F44" s="11">
        <v>13</v>
      </c>
      <c r="G44" s="11">
        <v>2.52</v>
      </c>
      <c r="H44" s="11">
        <v>0.1</v>
      </c>
      <c r="I44" s="11"/>
      <c r="J44" s="11">
        <f t="shared" si="2"/>
        <v>2.62</v>
      </c>
      <c r="K44" s="11">
        <f t="shared" si="1"/>
        <v>681.2</v>
      </c>
      <c r="L44" s="11"/>
      <c r="M44" s="31">
        <f>K44</f>
        <v>681.2</v>
      </c>
      <c r="N44" s="29"/>
      <c r="O44" s="33"/>
      <c r="P44" s="6"/>
      <c r="Q44" s="6"/>
    </row>
    <row r="45" spans="1:17" ht="15.75">
      <c r="A45" s="20"/>
      <c r="B45" s="11"/>
      <c r="C45" s="11"/>
      <c r="D45" s="11">
        <v>10</v>
      </c>
      <c r="E45" s="11">
        <v>2</v>
      </c>
      <c r="F45" s="11">
        <v>13</v>
      </c>
      <c r="G45" s="11">
        <v>0.98</v>
      </c>
      <c r="H45" s="11"/>
      <c r="I45" s="11"/>
      <c r="J45" s="11">
        <f t="shared" si="2"/>
        <v>0.98</v>
      </c>
      <c r="K45" s="11">
        <f t="shared" si="1"/>
        <v>254.79999999999998</v>
      </c>
      <c r="L45" s="11"/>
      <c r="M45" s="31">
        <f>K45</f>
        <v>254.79999999999998</v>
      </c>
      <c r="N45" s="29"/>
      <c r="O45" s="33"/>
      <c r="P45" s="6"/>
      <c r="Q45" s="6"/>
    </row>
    <row r="46" spans="1:17" ht="15.75">
      <c r="A46" s="20"/>
      <c r="B46" s="11" t="s">
        <v>28</v>
      </c>
      <c r="C46" s="11" t="s">
        <v>64</v>
      </c>
      <c r="D46" s="11">
        <v>2</v>
      </c>
      <c r="E46" s="11">
        <v>1</v>
      </c>
      <c r="F46" s="11">
        <v>8</v>
      </c>
      <c r="G46" s="11">
        <v>2.4</v>
      </c>
      <c r="H46" s="11">
        <v>0.4</v>
      </c>
      <c r="I46" s="11"/>
      <c r="J46" s="11">
        <f t="shared" si="2"/>
        <v>2.8</v>
      </c>
      <c r="K46" s="11">
        <f t="shared" si="1"/>
        <v>44.8</v>
      </c>
      <c r="L46" s="11"/>
      <c r="M46" s="31"/>
      <c r="N46" s="29"/>
      <c r="O46" s="33"/>
      <c r="P46" s="6"/>
      <c r="Q46" s="6">
        <f>K46</f>
        <v>44.8</v>
      </c>
    </row>
    <row r="47" spans="1:17" ht="15.75">
      <c r="A47" s="20"/>
      <c r="B47" s="11"/>
      <c r="C47" s="11" t="s">
        <v>50</v>
      </c>
      <c r="D47" s="11">
        <v>2</v>
      </c>
      <c r="E47" s="11">
        <v>2</v>
      </c>
      <c r="F47" s="11">
        <v>13</v>
      </c>
      <c r="G47" s="11">
        <v>1.48</v>
      </c>
      <c r="H47" s="11">
        <v>0.1</v>
      </c>
      <c r="I47" s="11"/>
      <c r="J47" s="11">
        <f t="shared" si="2"/>
        <v>1.58</v>
      </c>
      <c r="K47" s="11">
        <f t="shared" si="1"/>
        <v>82.16</v>
      </c>
      <c r="L47" s="11">
        <f>K47</f>
        <v>82.16</v>
      </c>
      <c r="M47" s="31"/>
      <c r="N47" s="29"/>
      <c r="O47" s="33"/>
      <c r="P47" s="6"/>
      <c r="Q47" s="6"/>
    </row>
    <row r="48" spans="1:17" ht="15.75">
      <c r="A48" s="20"/>
      <c r="B48" s="11"/>
      <c r="C48" s="11" t="s">
        <v>50</v>
      </c>
      <c r="D48" s="11">
        <v>2</v>
      </c>
      <c r="E48" s="11">
        <v>2</v>
      </c>
      <c r="F48" s="11">
        <v>13</v>
      </c>
      <c r="G48" s="11">
        <v>0.89</v>
      </c>
      <c r="H48" s="11">
        <v>0.1</v>
      </c>
      <c r="I48" s="11"/>
      <c r="J48" s="11">
        <f t="shared" si="2"/>
        <v>0.99</v>
      </c>
      <c r="K48" s="11">
        <f t="shared" si="1"/>
        <v>51.48</v>
      </c>
      <c r="L48" s="11">
        <f>K48</f>
        <v>51.48</v>
      </c>
      <c r="M48" s="31"/>
      <c r="N48" s="29"/>
      <c r="O48" s="33"/>
      <c r="P48" s="6"/>
      <c r="Q48" s="6"/>
    </row>
    <row r="49" spans="1:17" ht="15.75">
      <c r="A49" s="20"/>
      <c r="B49" s="11" t="s">
        <v>29</v>
      </c>
      <c r="C49" s="11" t="s">
        <v>64</v>
      </c>
      <c r="D49" s="11">
        <v>2</v>
      </c>
      <c r="E49" s="11">
        <v>1</v>
      </c>
      <c r="F49" s="11">
        <v>4</v>
      </c>
      <c r="G49" s="11">
        <v>2.4</v>
      </c>
      <c r="H49" s="11">
        <v>0.4</v>
      </c>
      <c r="I49" s="11"/>
      <c r="J49" s="11">
        <f t="shared" si="2"/>
        <v>2.8</v>
      </c>
      <c r="K49" s="11">
        <f t="shared" si="1"/>
        <v>22.4</v>
      </c>
      <c r="L49" s="11"/>
      <c r="M49" s="31"/>
      <c r="N49" s="29"/>
      <c r="O49" s="33"/>
      <c r="P49" s="6"/>
      <c r="Q49" s="6">
        <f>K49</f>
        <v>22.4</v>
      </c>
    </row>
    <row r="50" spans="1:17" ht="15.75">
      <c r="A50" s="20"/>
      <c r="B50" s="11"/>
      <c r="C50" s="11" t="s">
        <v>51</v>
      </c>
      <c r="D50" s="11">
        <v>2</v>
      </c>
      <c r="E50" s="11">
        <v>1</v>
      </c>
      <c r="F50" s="11">
        <v>4</v>
      </c>
      <c r="G50" s="11">
        <v>2.4</v>
      </c>
      <c r="H50" s="11">
        <v>0.4</v>
      </c>
      <c r="I50" s="11"/>
      <c r="J50" s="11">
        <f t="shared" si="2"/>
        <v>2.8</v>
      </c>
      <c r="K50" s="11">
        <f t="shared" si="1"/>
        <v>22.4</v>
      </c>
      <c r="L50" s="11"/>
      <c r="M50" s="31"/>
      <c r="N50" s="29"/>
      <c r="O50" s="33"/>
      <c r="P50" s="6">
        <f>K50</f>
        <v>22.4</v>
      </c>
      <c r="Q50" s="6"/>
    </row>
    <row r="51" spans="1:17" ht="15.75">
      <c r="A51" s="20"/>
      <c r="B51" s="11"/>
      <c r="C51" s="11" t="s">
        <v>50</v>
      </c>
      <c r="D51" s="11">
        <v>2</v>
      </c>
      <c r="E51" s="11">
        <v>2</v>
      </c>
      <c r="F51" s="11">
        <v>13</v>
      </c>
      <c r="G51" s="11">
        <v>1.48</v>
      </c>
      <c r="H51" s="11">
        <v>0.1</v>
      </c>
      <c r="I51" s="11"/>
      <c r="J51" s="11">
        <f t="shared" si="2"/>
        <v>1.58</v>
      </c>
      <c r="K51" s="11">
        <f t="shared" si="1"/>
        <v>82.16</v>
      </c>
      <c r="L51" s="11">
        <f>K51</f>
        <v>82.16</v>
      </c>
      <c r="M51" s="31"/>
      <c r="N51" s="29"/>
      <c r="O51" s="33"/>
      <c r="P51" s="6"/>
      <c r="Q51" s="6"/>
    </row>
    <row r="52" spans="1:17" ht="15.75">
      <c r="A52" s="20"/>
      <c r="B52" s="11"/>
      <c r="C52" s="11" t="s">
        <v>50</v>
      </c>
      <c r="D52" s="11">
        <v>2</v>
      </c>
      <c r="E52" s="11">
        <v>2</v>
      </c>
      <c r="F52" s="11">
        <v>13</v>
      </c>
      <c r="G52" s="11">
        <v>0.89</v>
      </c>
      <c r="H52" s="11">
        <v>0.1</v>
      </c>
      <c r="I52" s="11"/>
      <c r="J52" s="11">
        <f t="shared" si="2"/>
        <v>0.99</v>
      </c>
      <c r="K52" s="11">
        <f t="shared" si="1"/>
        <v>51.48</v>
      </c>
      <c r="L52" s="11">
        <f>K52</f>
        <v>51.48</v>
      </c>
      <c r="M52" s="31"/>
      <c r="N52" s="29"/>
      <c r="O52" s="33"/>
      <c r="P52" s="6"/>
      <c r="Q52" s="6"/>
    </row>
    <row r="53" spans="1:17" ht="15.75">
      <c r="A53" s="20"/>
      <c r="B53" s="11"/>
      <c r="C53" s="11"/>
      <c r="D53" s="11"/>
      <c r="E53" s="11"/>
      <c r="F53" s="11"/>
      <c r="G53" s="11"/>
      <c r="H53" s="11"/>
      <c r="I53" s="11"/>
      <c r="J53" s="11"/>
      <c r="K53" s="11"/>
      <c r="L53" s="11">
        <f>SUM(L5:L52)</f>
        <v>2537.2399999999998</v>
      </c>
      <c r="M53" s="11">
        <f t="shared" ref="M53:Q53" si="3">SUM(M5:M52)</f>
        <v>2335.3000000000002</v>
      </c>
      <c r="N53" s="11">
        <f t="shared" si="3"/>
        <v>691.2</v>
      </c>
      <c r="O53" s="11">
        <f t="shared" si="3"/>
        <v>1477.5</v>
      </c>
      <c r="P53" s="11">
        <f t="shared" si="3"/>
        <v>842.39999999999986</v>
      </c>
      <c r="Q53" s="11">
        <f t="shared" si="3"/>
        <v>519.19999999999993</v>
      </c>
    </row>
    <row r="54" spans="1:17" ht="15.75">
      <c r="A54" s="20"/>
      <c r="B54" s="28"/>
      <c r="C54" s="11"/>
      <c r="D54" s="11"/>
      <c r="E54" s="11"/>
      <c r="F54" s="11"/>
      <c r="G54" s="11"/>
      <c r="H54" s="11"/>
      <c r="I54" s="11"/>
      <c r="J54" s="11"/>
      <c r="K54" s="11"/>
      <c r="L54" s="11">
        <v>0.39500000000000002</v>
      </c>
      <c r="M54" s="34">
        <v>0.62</v>
      </c>
      <c r="N54" s="34">
        <v>0.88800000000000001</v>
      </c>
      <c r="O54" s="35">
        <v>1.58</v>
      </c>
      <c r="P54" s="40">
        <v>2.4700000000000002</v>
      </c>
      <c r="Q54" s="40">
        <v>3.87</v>
      </c>
    </row>
    <row r="55" spans="1:17" ht="15.75">
      <c r="A55" s="20"/>
      <c r="B55" s="11"/>
      <c r="C55" s="11"/>
      <c r="D55" s="11"/>
      <c r="E55" s="11"/>
      <c r="F55" s="11"/>
      <c r="G55" s="11"/>
      <c r="H55" s="11"/>
      <c r="I55" s="11"/>
      <c r="J55" s="11"/>
      <c r="K55" s="11"/>
      <c r="L55" s="11">
        <f>L53*L54</f>
        <v>1002.2098</v>
      </c>
      <c r="M55" s="11">
        <f>M53*M54</f>
        <v>1447.8860000000002</v>
      </c>
      <c r="N55" s="11">
        <f>N53*N54</f>
        <v>613.78560000000004</v>
      </c>
      <c r="O55" s="11">
        <f t="shared" ref="O55" si="4">O53*O54</f>
        <v>2334.4500000000003</v>
      </c>
      <c r="P55" s="11">
        <f>P53*P54</f>
        <v>2080.7279999999996</v>
      </c>
      <c r="Q55" s="11">
        <f>Q53*Q54</f>
        <v>2009.3039999999999</v>
      </c>
    </row>
    <row r="56" spans="1:17" ht="15.75">
      <c r="A56" s="20"/>
      <c r="B56" s="37"/>
      <c r="C56" s="11"/>
      <c r="D56" s="11"/>
      <c r="E56" s="11"/>
      <c r="F56" s="11"/>
      <c r="G56" s="11"/>
      <c r="H56" s="11"/>
      <c r="I56" s="11"/>
      <c r="J56" s="11"/>
      <c r="K56" s="11"/>
      <c r="L56" s="38" t="s">
        <v>4</v>
      </c>
      <c r="M56" s="31">
        <f>L55+M55+N55+O55+P55+Q55</f>
        <v>9488.3634000000002</v>
      </c>
      <c r="N56" s="31"/>
      <c r="O56" s="31"/>
      <c r="P56" s="36"/>
      <c r="Q56" s="36"/>
    </row>
    <row r="57" spans="1:17" ht="18">
      <c r="A57" s="38"/>
      <c r="B57" s="38"/>
      <c r="C57" s="38"/>
      <c r="D57" s="38"/>
      <c r="E57" s="38"/>
      <c r="F57" s="38"/>
      <c r="G57" s="38"/>
      <c r="H57" s="38"/>
      <c r="I57" s="38"/>
      <c r="J57" s="38"/>
      <c r="K57" s="38"/>
      <c r="L57" s="38" t="s">
        <v>4</v>
      </c>
      <c r="M57" s="47">
        <f>M56/1000</f>
        <v>9.4883634000000008</v>
      </c>
      <c r="N57" s="39"/>
      <c r="O57" s="38"/>
      <c r="P57" s="36"/>
      <c r="Q57" s="36"/>
    </row>
    <row r="58" spans="1:17">
      <c r="A58" s="38"/>
      <c r="B58" s="38"/>
      <c r="C58" s="38"/>
      <c r="D58" s="38"/>
      <c r="E58" s="38"/>
      <c r="F58" s="38"/>
      <c r="G58" s="38"/>
      <c r="H58" s="38"/>
      <c r="I58" s="38"/>
      <c r="J58" s="38"/>
      <c r="K58" s="38"/>
      <c r="L58" s="38"/>
      <c r="M58" s="38"/>
      <c r="N58" s="38"/>
      <c r="O58" s="38"/>
      <c r="P58" s="36"/>
      <c r="Q58" s="36"/>
    </row>
    <row r="59" spans="1:17" ht="15.75">
      <c r="A59" s="6"/>
      <c r="B59" s="45" t="s">
        <v>65</v>
      </c>
      <c r="C59" s="6"/>
      <c r="D59" s="6"/>
      <c r="E59" s="6"/>
      <c r="F59" s="6"/>
      <c r="G59" s="6"/>
      <c r="H59" s="6"/>
      <c r="I59" s="6"/>
      <c r="J59" s="6"/>
      <c r="K59" s="6"/>
      <c r="L59" s="6"/>
      <c r="M59" s="6"/>
      <c r="N59" s="6"/>
      <c r="O59" s="6"/>
      <c r="P59" s="36"/>
      <c r="Q59" s="36"/>
    </row>
    <row r="60" spans="1:17" ht="15.75">
      <c r="A60" s="6"/>
      <c r="B60" s="11" t="s">
        <v>38</v>
      </c>
      <c r="C60" s="11" t="s">
        <v>63</v>
      </c>
      <c r="D60" s="11">
        <v>5</v>
      </c>
      <c r="E60" s="11">
        <v>1</v>
      </c>
      <c r="F60" s="11">
        <v>16</v>
      </c>
      <c r="G60" s="11">
        <v>1.2</v>
      </c>
      <c r="H60" s="11">
        <v>0.4</v>
      </c>
      <c r="I60" s="6">
        <v>1.2250000000000001</v>
      </c>
      <c r="J60" s="11">
        <f>G60+H60+I60</f>
        <v>2.8250000000000002</v>
      </c>
      <c r="K60" s="11">
        <f>D60*E60*F60*J60</f>
        <v>226</v>
      </c>
      <c r="L60" s="6"/>
      <c r="M60" s="6"/>
      <c r="N60" s="6"/>
      <c r="O60" s="6"/>
      <c r="P60" s="36"/>
      <c r="Q60" s="36">
        <f>K60</f>
        <v>226</v>
      </c>
    </row>
    <row r="61" spans="1:17" ht="15.75">
      <c r="A61" s="36"/>
      <c r="B61" s="11"/>
      <c r="C61" s="11" t="s">
        <v>63</v>
      </c>
      <c r="D61" s="11">
        <v>5</v>
      </c>
      <c r="E61" s="11">
        <v>1</v>
      </c>
      <c r="F61" s="11">
        <v>16</v>
      </c>
      <c r="G61" s="11">
        <v>1.2</v>
      </c>
      <c r="H61" s="11">
        <v>0.4</v>
      </c>
      <c r="I61" s="6">
        <v>1.2250000000000001</v>
      </c>
      <c r="J61" s="11">
        <f t="shared" ref="J61:J78" si="5">G61+H61+I61</f>
        <v>2.8250000000000002</v>
      </c>
      <c r="K61" s="11">
        <f t="shared" ref="K61:K78" si="6">D61*E61*F61*J61</f>
        <v>226</v>
      </c>
      <c r="L61" s="36"/>
      <c r="M61" s="36"/>
      <c r="N61" s="36"/>
      <c r="O61" s="36"/>
      <c r="P61" s="36"/>
      <c r="Q61" s="36">
        <f>K61</f>
        <v>226</v>
      </c>
    </row>
    <row r="62" spans="1:17" ht="15.75">
      <c r="A62" s="36"/>
      <c r="B62" s="11" t="s">
        <v>45</v>
      </c>
      <c r="C62" s="11" t="s">
        <v>46</v>
      </c>
      <c r="D62" s="11">
        <v>5</v>
      </c>
      <c r="E62" s="11">
        <v>2</v>
      </c>
      <c r="F62" s="11">
        <v>7</v>
      </c>
      <c r="G62" s="11">
        <v>3.28</v>
      </c>
      <c r="H62" s="11">
        <v>0.1</v>
      </c>
      <c r="I62" s="36"/>
      <c r="J62" s="11">
        <f t="shared" si="5"/>
        <v>3.38</v>
      </c>
      <c r="K62" s="11">
        <f t="shared" si="6"/>
        <v>236.6</v>
      </c>
      <c r="L62" s="36">
        <f>K62</f>
        <v>236.6</v>
      </c>
      <c r="M62" s="36"/>
      <c r="N62" s="36"/>
      <c r="O62" s="36"/>
      <c r="P62" s="36"/>
      <c r="Q62" s="36"/>
    </row>
    <row r="63" spans="1:17" ht="15.75">
      <c r="A63" s="36"/>
      <c r="B63" s="11"/>
      <c r="C63" s="11" t="s">
        <v>46</v>
      </c>
      <c r="D63" s="11">
        <v>5</v>
      </c>
      <c r="E63" s="11">
        <v>2</v>
      </c>
      <c r="F63" s="11">
        <v>7</v>
      </c>
      <c r="G63" s="11">
        <v>3.28</v>
      </c>
      <c r="H63" s="11">
        <v>0.1</v>
      </c>
      <c r="I63" s="36"/>
      <c r="J63" s="11">
        <f t="shared" si="5"/>
        <v>3.38</v>
      </c>
      <c r="K63" s="11">
        <f t="shared" si="6"/>
        <v>236.6</v>
      </c>
      <c r="L63" s="36">
        <f>K63</f>
        <v>236.6</v>
      </c>
      <c r="M63" s="36"/>
      <c r="N63" s="36"/>
      <c r="O63" s="36"/>
      <c r="P63" s="36"/>
      <c r="Q63" s="36"/>
    </row>
    <row r="64" spans="1:17" ht="15.75">
      <c r="A64" s="36"/>
      <c r="B64" s="11"/>
      <c r="C64" s="11" t="s">
        <v>46</v>
      </c>
      <c r="D64" s="11">
        <v>10</v>
      </c>
      <c r="E64" s="11">
        <v>2</v>
      </c>
      <c r="F64" s="11">
        <v>7</v>
      </c>
      <c r="G64" s="11">
        <v>2.52</v>
      </c>
      <c r="H64" s="11">
        <v>0.1</v>
      </c>
      <c r="I64" s="36"/>
      <c r="J64" s="11">
        <f t="shared" si="5"/>
        <v>2.62</v>
      </c>
      <c r="K64" s="11">
        <f t="shared" si="6"/>
        <v>366.8</v>
      </c>
      <c r="L64" s="36">
        <f>K64</f>
        <v>366.8</v>
      </c>
      <c r="M64" s="36"/>
      <c r="N64" s="36"/>
      <c r="O64" s="36"/>
      <c r="P64" s="36"/>
      <c r="Q64" s="36"/>
    </row>
    <row r="65" spans="1:21" ht="15.75">
      <c r="A65" s="36"/>
      <c r="B65" s="11"/>
      <c r="C65" s="11" t="s">
        <v>46</v>
      </c>
      <c r="D65" s="11">
        <v>10</v>
      </c>
      <c r="E65" s="11">
        <v>2</v>
      </c>
      <c r="F65" s="11">
        <v>7</v>
      </c>
      <c r="G65" s="11">
        <v>0.98</v>
      </c>
      <c r="H65" s="11"/>
      <c r="I65" s="36"/>
      <c r="J65" s="11">
        <f t="shared" si="5"/>
        <v>0.98</v>
      </c>
      <c r="K65" s="11">
        <f t="shared" si="6"/>
        <v>137.19999999999999</v>
      </c>
      <c r="L65" s="36">
        <f>K65</f>
        <v>137.19999999999999</v>
      </c>
      <c r="M65" s="36"/>
      <c r="N65" s="36"/>
      <c r="O65" s="36"/>
      <c r="P65" s="36"/>
      <c r="Q65" s="36"/>
    </row>
    <row r="66" spans="1:21" ht="15.75">
      <c r="A66" s="36"/>
      <c r="B66" s="11" t="s">
        <v>28</v>
      </c>
      <c r="C66" s="11" t="s">
        <v>64</v>
      </c>
      <c r="D66" s="11">
        <v>2</v>
      </c>
      <c r="E66" s="11">
        <v>1</v>
      </c>
      <c r="F66" s="11">
        <v>8</v>
      </c>
      <c r="G66" s="11">
        <v>1.2</v>
      </c>
      <c r="H66" s="11">
        <v>0.4</v>
      </c>
      <c r="I66" s="11">
        <v>1.2250000000000001</v>
      </c>
      <c r="J66" s="11">
        <f t="shared" si="5"/>
        <v>2.8250000000000002</v>
      </c>
      <c r="K66" s="11">
        <f t="shared" si="6"/>
        <v>45.2</v>
      </c>
      <c r="L66" s="36"/>
      <c r="M66" s="36"/>
      <c r="N66" s="36"/>
      <c r="O66" s="36"/>
      <c r="P66" s="36"/>
      <c r="Q66" s="36">
        <f>K66</f>
        <v>45.2</v>
      </c>
    </row>
    <row r="67" spans="1:21" ht="15.75">
      <c r="A67" s="36"/>
      <c r="B67" s="11"/>
      <c r="C67" s="11" t="s">
        <v>50</v>
      </c>
      <c r="D67" s="11">
        <v>2</v>
      </c>
      <c r="E67" s="11">
        <v>2</v>
      </c>
      <c r="F67" s="11">
        <v>7</v>
      </c>
      <c r="G67" s="11">
        <v>1.48</v>
      </c>
      <c r="H67" s="11">
        <v>0.1</v>
      </c>
      <c r="I67" s="36"/>
      <c r="J67" s="11">
        <f t="shared" si="5"/>
        <v>1.58</v>
      </c>
      <c r="K67" s="11">
        <f t="shared" si="6"/>
        <v>44.24</v>
      </c>
      <c r="L67" s="36">
        <f>K67</f>
        <v>44.24</v>
      </c>
      <c r="M67" s="36"/>
      <c r="N67" s="36"/>
      <c r="O67" s="36"/>
      <c r="P67" s="36"/>
      <c r="Q67" s="36"/>
    </row>
    <row r="68" spans="1:21" ht="15.75">
      <c r="A68" s="36"/>
      <c r="B68" s="11"/>
      <c r="C68" s="11" t="s">
        <v>50</v>
      </c>
      <c r="D68" s="11">
        <v>2</v>
      </c>
      <c r="E68" s="11">
        <v>2</v>
      </c>
      <c r="F68" s="11">
        <v>7</v>
      </c>
      <c r="G68" s="11">
        <v>0.89</v>
      </c>
      <c r="H68" s="11">
        <v>0.1</v>
      </c>
      <c r="I68" s="36"/>
      <c r="J68" s="11">
        <f t="shared" si="5"/>
        <v>0.99</v>
      </c>
      <c r="K68" s="11">
        <f t="shared" si="6"/>
        <v>27.72</v>
      </c>
      <c r="L68" s="36">
        <f>K68</f>
        <v>27.72</v>
      </c>
      <c r="M68" s="36"/>
      <c r="N68" s="36"/>
      <c r="O68" s="36"/>
      <c r="P68" s="36"/>
      <c r="Q68" s="36"/>
    </row>
    <row r="69" spans="1:21" ht="15.75">
      <c r="A69" s="36"/>
      <c r="B69" s="11" t="s">
        <v>29</v>
      </c>
      <c r="C69" s="11" t="s">
        <v>64</v>
      </c>
      <c r="D69" s="11">
        <v>2</v>
      </c>
      <c r="E69" s="11">
        <v>1</v>
      </c>
      <c r="F69" s="11">
        <v>4</v>
      </c>
      <c r="G69" s="11">
        <v>1.2</v>
      </c>
      <c r="H69" s="11">
        <v>0.4</v>
      </c>
      <c r="I69" s="11">
        <v>1.2250000000000001</v>
      </c>
      <c r="J69" s="11">
        <f t="shared" si="5"/>
        <v>2.8250000000000002</v>
      </c>
      <c r="K69" s="11">
        <f t="shared" si="6"/>
        <v>22.6</v>
      </c>
      <c r="L69" s="36"/>
      <c r="M69" s="36"/>
      <c r="N69" s="36"/>
      <c r="O69" s="36"/>
      <c r="P69" s="36"/>
      <c r="Q69" s="36">
        <f>K69</f>
        <v>22.6</v>
      </c>
    </row>
    <row r="70" spans="1:21" ht="15.75">
      <c r="A70" s="36"/>
      <c r="B70" s="11"/>
      <c r="C70" s="11" t="s">
        <v>51</v>
      </c>
      <c r="D70" s="11">
        <v>2</v>
      </c>
      <c r="E70" s="11">
        <v>1</v>
      </c>
      <c r="F70" s="11">
        <v>4</v>
      </c>
      <c r="G70" s="11">
        <v>1.2</v>
      </c>
      <c r="H70" s="11">
        <v>0.4</v>
      </c>
      <c r="I70" s="9">
        <v>1</v>
      </c>
      <c r="J70" s="11">
        <f t="shared" si="5"/>
        <v>2.6</v>
      </c>
      <c r="K70" s="11">
        <f t="shared" si="6"/>
        <v>20.8</v>
      </c>
      <c r="L70" s="36"/>
      <c r="M70" s="36"/>
      <c r="N70" s="36"/>
      <c r="O70" s="36"/>
      <c r="P70" s="36">
        <f>K70</f>
        <v>20.8</v>
      </c>
      <c r="Q70" s="36"/>
    </row>
    <row r="71" spans="1:21" ht="15.75">
      <c r="A71" s="36"/>
      <c r="B71" s="11"/>
      <c r="C71" s="11" t="s">
        <v>50</v>
      </c>
      <c r="D71" s="11">
        <v>2</v>
      </c>
      <c r="E71" s="11">
        <v>2</v>
      </c>
      <c r="F71" s="11">
        <v>7</v>
      </c>
      <c r="G71" s="11">
        <v>1.48</v>
      </c>
      <c r="H71" s="11">
        <v>0.1</v>
      </c>
      <c r="I71" s="42"/>
      <c r="J71" s="11">
        <f t="shared" si="5"/>
        <v>1.58</v>
      </c>
      <c r="K71" s="11">
        <f t="shared" si="6"/>
        <v>44.24</v>
      </c>
      <c r="L71" s="36">
        <f>K71</f>
        <v>44.24</v>
      </c>
      <c r="M71" s="36"/>
      <c r="N71" s="36"/>
      <c r="O71" s="36"/>
      <c r="P71" s="36"/>
      <c r="Q71" s="36"/>
    </row>
    <row r="72" spans="1:21" ht="15.75">
      <c r="A72" s="36"/>
      <c r="B72" s="11"/>
      <c r="C72" s="11" t="s">
        <v>50</v>
      </c>
      <c r="D72" s="11">
        <v>2</v>
      </c>
      <c r="E72" s="11">
        <v>2</v>
      </c>
      <c r="F72" s="11">
        <v>7</v>
      </c>
      <c r="G72" s="11">
        <v>0.89</v>
      </c>
      <c r="H72" s="11">
        <v>0.1</v>
      </c>
      <c r="I72" s="42"/>
      <c r="J72" s="11">
        <f t="shared" si="5"/>
        <v>0.99</v>
      </c>
      <c r="K72" s="11">
        <f t="shared" si="6"/>
        <v>27.72</v>
      </c>
      <c r="L72" s="36">
        <f>K72</f>
        <v>27.72</v>
      </c>
      <c r="M72" s="36"/>
      <c r="N72" s="36"/>
      <c r="O72" s="36"/>
      <c r="P72" s="36"/>
      <c r="Q72" s="36"/>
      <c r="R72" s="43"/>
      <c r="S72" s="11">
        <f>37/0.25</f>
        <v>148</v>
      </c>
      <c r="T72" s="10"/>
      <c r="U72" s="9"/>
    </row>
    <row r="73" spans="1:21" ht="15.75">
      <c r="A73" s="36"/>
      <c r="B73" s="11" t="s">
        <v>66</v>
      </c>
      <c r="C73" s="11"/>
      <c r="D73" s="11"/>
      <c r="E73" s="11"/>
      <c r="F73" s="11"/>
      <c r="G73" s="11"/>
      <c r="H73" s="11"/>
      <c r="I73" s="42"/>
      <c r="J73" s="11">
        <f t="shared" si="5"/>
        <v>0</v>
      </c>
      <c r="K73" s="11">
        <f t="shared" si="6"/>
        <v>0</v>
      </c>
      <c r="L73" s="36"/>
      <c r="M73" s="36"/>
      <c r="N73" s="36"/>
      <c r="O73" s="36"/>
      <c r="P73" s="36"/>
      <c r="Q73" s="36"/>
      <c r="R73" s="43"/>
      <c r="S73" s="11"/>
      <c r="T73" s="10"/>
      <c r="U73" s="9"/>
    </row>
    <row r="74" spans="1:21" ht="15.75">
      <c r="A74" s="36"/>
      <c r="B74" s="11" t="s">
        <v>67</v>
      </c>
      <c r="C74" s="11" t="s">
        <v>51</v>
      </c>
      <c r="D74" s="11">
        <v>1</v>
      </c>
      <c r="E74" s="11">
        <v>2</v>
      </c>
      <c r="F74" s="11">
        <v>3</v>
      </c>
      <c r="G74" s="11">
        <v>47.2</v>
      </c>
      <c r="H74" s="11">
        <v>0.4</v>
      </c>
      <c r="I74" s="42">
        <v>5</v>
      </c>
      <c r="J74" s="11">
        <f t="shared" si="5"/>
        <v>52.6</v>
      </c>
      <c r="K74" s="11">
        <f t="shared" si="6"/>
        <v>315.60000000000002</v>
      </c>
      <c r="L74" s="36"/>
      <c r="M74" s="36"/>
      <c r="N74" s="36"/>
      <c r="O74" s="36"/>
      <c r="P74" s="36">
        <f>K74</f>
        <v>315.60000000000002</v>
      </c>
      <c r="Q74" s="36"/>
      <c r="R74" s="43"/>
      <c r="S74" s="11"/>
      <c r="T74" s="10"/>
      <c r="U74" s="9"/>
    </row>
    <row r="75" spans="1:21" ht="15.75">
      <c r="A75" s="36"/>
      <c r="B75" s="11" t="s">
        <v>68</v>
      </c>
      <c r="C75" s="11">
        <v>16</v>
      </c>
      <c r="D75" s="11">
        <v>1</v>
      </c>
      <c r="E75" s="11">
        <v>2</v>
      </c>
      <c r="F75" s="11">
        <v>2</v>
      </c>
      <c r="G75" s="11">
        <v>4</v>
      </c>
      <c r="H75" s="11">
        <v>0.4</v>
      </c>
      <c r="I75" s="42"/>
      <c r="J75" s="11">
        <f t="shared" si="5"/>
        <v>4.4000000000000004</v>
      </c>
      <c r="K75" s="11">
        <f t="shared" si="6"/>
        <v>17.600000000000001</v>
      </c>
      <c r="L75" s="36"/>
      <c r="M75" s="36"/>
      <c r="N75" s="36"/>
      <c r="O75" s="36">
        <f>K75</f>
        <v>17.600000000000001</v>
      </c>
      <c r="P75" s="36"/>
      <c r="Q75" s="36"/>
      <c r="R75" s="43"/>
      <c r="S75" s="11"/>
      <c r="T75" s="10"/>
      <c r="U75" s="9"/>
    </row>
    <row r="76" spans="1:21" ht="15.75">
      <c r="A76" s="36"/>
      <c r="B76" s="11"/>
      <c r="C76" s="11">
        <v>16</v>
      </c>
      <c r="D76" s="11">
        <v>1</v>
      </c>
      <c r="E76" s="11">
        <v>3</v>
      </c>
      <c r="F76" s="11">
        <v>2</v>
      </c>
      <c r="G76" s="11">
        <v>7</v>
      </c>
      <c r="H76" s="11"/>
      <c r="I76" s="42"/>
      <c r="J76" s="11">
        <f t="shared" si="5"/>
        <v>7</v>
      </c>
      <c r="K76" s="11">
        <f t="shared" si="6"/>
        <v>42</v>
      </c>
      <c r="L76" s="36"/>
      <c r="M76" s="11"/>
      <c r="N76" s="11"/>
      <c r="O76" s="10">
        <f>K76</f>
        <v>42</v>
      </c>
      <c r="P76" s="9"/>
      <c r="Q76" s="36"/>
      <c r="R76" s="43"/>
      <c r="S76" s="11"/>
      <c r="T76" s="10"/>
      <c r="U76" s="9"/>
    </row>
    <row r="77" spans="1:21" ht="15.75">
      <c r="A77" s="36"/>
      <c r="B77" s="11" t="s">
        <v>45</v>
      </c>
      <c r="C77" s="11">
        <v>8</v>
      </c>
      <c r="D77" s="11">
        <v>1</v>
      </c>
      <c r="E77" s="11">
        <v>1</v>
      </c>
      <c r="F77" s="11">
        <v>189</v>
      </c>
      <c r="G77" s="11">
        <v>1.6</v>
      </c>
      <c r="H77" s="11">
        <v>0.1</v>
      </c>
      <c r="I77" s="42"/>
      <c r="J77" s="11">
        <f t="shared" si="5"/>
        <v>1.7000000000000002</v>
      </c>
      <c r="K77" s="11">
        <f t="shared" si="6"/>
        <v>321.3</v>
      </c>
      <c r="L77" s="36">
        <f>K77</f>
        <v>321.3</v>
      </c>
      <c r="M77" s="11"/>
      <c r="N77" s="11"/>
      <c r="O77" s="10"/>
      <c r="P77" s="9"/>
      <c r="Q77" s="36"/>
      <c r="R77" s="43"/>
      <c r="S77" s="11"/>
      <c r="T77" s="10"/>
      <c r="U77" s="9"/>
    </row>
    <row r="78" spans="1:21" ht="15.75">
      <c r="A78" s="36"/>
      <c r="B78" s="11"/>
      <c r="C78" s="11"/>
      <c r="D78" s="11"/>
      <c r="E78" s="11"/>
      <c r="F78" s="11"/>
      <c r="G78" s="11"/>
      <c r="H78" s="11"/>
      <c r="I78" s="42"/>
      <c r="J78" s="11">
        <f t="shared" si="5"/>
        <v>0</v>
      </c>
      <c r="K78" s="11">
        <f t="shared" si="6"/>
        <v>0</v>
      </c>
      <c r="L78" s="36"/>
      <c r="M78" s="11"/>
      <c r="N78" s="11"/>
      <c r="O78" s="10"/>
      <c r="P78" s="9"/>
      <c r="Q78" s="36"/>
      <c r="R78" s="43"/>
      <c r="S78" s="11"/>
      <c r="T78" s="10"/>
      <c r="U78" s="9"/>
    </row>
    <row r="79" spans="1:21" ht="15.75">
      <c r="A79" s="36"/>
      <c r="B79" s="11" t="s">
        <v>67</v>
      </c>
      <c r="C79" s="11" t="s">
        <v>51</v>
      </c>
      <c r="D79" s="11">
        <v>1</v>
      </c>
      <c r="E79" s="11">
        <v>2</v>
      </c>
      <c r="F79" s="11">
        <v>3</v>
      </c>
      <c r="G79" s="11">
        <v>37.200000000000003</v>
      </c>
      <c r="H79" s="11">
        <v>0.8</v>
      </c>
      <c r="I79" s="42">
        <v>5</v>
      </c>
      <c r="J79" s="11">
        <f t="shared" ref="J79:J84" si="7">G79+H79+I79</f>
        <v>43</v>
      </c>
      <c r="K79" s="11">
        <f t="shared" ref="K79:K83" si="8">D79*E79*F79*J79</f>
        <v>258</v>
      </c>
      <c r="L79" s="36"/>
      <c r="M79" s="11"/>
      <c r="N79" s="11"/>
      <c r="O79" s="10"/>
      <c r="P79" s="9">
        <f>K79</f>
        <v>258</v>
      </c>
      <c r="Q79" s="36"/>
    </row>
    <row r="80" spans="1:21" ht="15.75">
      <c r="A80" s="36"/>
      <c r="B80" s="11" t="s">
        <v>68</v>
      </c>
      <c r="C80" s="11">
        <v>16</v>
      </c>
      <c r="D80" s="11">
        <v>1</v>
      </c>
      <c r="E80" s="11">
        <v>2</v>
      </c>
      <c r="F80" s="11">
        <v>2</v>
      </c>
      <c r="G80" s="11">
        <v>4</v>
      </c>
      <c r="H80" s="11">
        <v>0.8</v>
      </c>
      <c r="I80" s="42"/>
      <c r="J80" s="11">
        <f t="shared" si="7"/>
        <v>4.8</v>
      </c>
      <c r="K80" s="11">
        <f t="shared" si="8"/>
        <v>19.2</v>
      </c>
      <c r="L80" s="36"/>
      <c r="M80" s="11"/>
      <c r="N80" s="11"/>
      <c r="O80" s="10">
        <f>K80</f>
        <v>19.2</v>
      </c>
      <c r="P80" s="9"/>
      <c r="Q80" s="36"/>
    </row>
    <row r="81" spans="1:19" ht="15.75">
      <c r="A81" s="36"/>
      <c r="B81" s="11"/>
      <c r="C81" s="11">
        <v>16</v>
      </c>
      <c r="D81" s="11">
        <v>1</v>
      </c>
      <c r="E81" s="11">
        <v>2</v>
      </c>
      <c r="F81" s="11">
        <v>2</v>
      </c>
      <c r="G81" s="11">
        <v>7</v>
      </c>
      <c r="H81" s="11"/>
      <c r="I81" s="42"/>
      <c r="J81" s="11">
        <f t="shared" si="7"/>
        <v>7</v>
      </c>
      <c r="K81" s="11">
        <f t="shared" si="8"/>
        <v>28</v>
      </c>
      <c r="L81" s="36"/>
      <c r="M81" s="11"/>
      <c r="N81" s="11"/>
      <c r="O81" s="10">
        <f>K81</f>
        <v>28</v>
      </c>
      <c r="P81" s="9"/>
      <c r="Q81" s="36"/>
    </row>
    <row r="82" spans="1:19" ht="15.75">
      <c r="A82" s="36"/>
      <c r="B82" s="11" t="s">
        <v>45</v>
      </c>
      <c r="C82" s="11">
        <v>8</v>
      </c>
      <c r="D82" s="11">
        <v>1</v>
      </c>
      <c r="E82" s="11">
        <v>1</v>
      </c>
      <c r="F82" s="11">
        <v>148</v>
      </c>
      <c r="G82" s="11">
        <v>1.6</v>
      </c>
      <c r="H82" s="11">
        <v>0.1</v>
      </c>
      <c r="I82" s="42"/>
      <c r="J82" s="11">
        <f t="shared" si="7"/>
        <v>1.7000000000000002</v>
      </c>
      <c r="K82" s="11">
        <f t="shared" si="8"/>
        <v>251.60000000000002</v>
      </c>
      <c r="L82" s="36">
        <f>K82</f>
        <v>251.60000000000002</v>
      </c>
      <c r="M82" s="11"/>
      <c r="N82" s="11"/>
      <c r="O82" s="10"/>
      <c r="P82" s="9"/>
      <c r="Q82" s="36"/>
    </row>
    <row r="83" spans="1:19" ht="15.75">
      <c r="A83" s="36"/>
      <c r="B83" s="11" t="s">
        <v>69</v>
      </c>
      <c r="C83" s="11">
        <v>20</v>
      </c>
      <c r="D83" s="11">
        <v>4</v>
      </c>
      <c r="E83" s="11">
        <v>2</v>
      </c>
      <c r="F83" s="11">
        <v>3</v>
      </c>
      <c r="G83" s="11">
        <v>13.2</v>
      </c>
      <c r="H83" s="11">
        <v>0.8</v>
      </c>
      <c r="I83" s="42">
        <v>1</v>
      </c>
      <c r="J83" s="11">
        <f t="shared" si="7"/>
        <v>15</v>
      </c>
      <c r="K83" s="11">
        <f t="shared" si="8"/>
        <v>360</v>
      </c>
      <c r="L83" s="36"/>
      <c r="M83" s="36"/>
      <c r="N83" s="36"/>
      <c r="O83" s="36"/>
      <c r="P83" s="36">
        <f>K83</f>
        <v>360</v>
      </c>
      <c r="Q83" s="36"/>
      <c r="S83">
        <f>13/0.2</f>
        <v>65</v>
      </c>
    </row>
    <row r="84" spans="1:19" ht="15.75">
      <c r="A84" s="36"/>
      <c r="B84" s="11" t="s">
        <v>68</v>
      </c>
      <c r="C84" s="11">
        <v>16</v>
      </c>
      <c r="D84" s="11">
        <v>4</v>
      </c>
      <c r="E84" s="11">
        <v>1</v>
      </c>
      <c r="F84" s="11">
        <v>2</v>
      </c>
      <c r="G84" s="11">
        <v>3.5</v>
      </c>
      <c r="H84" s="11">
        <v>0.4</v>
      </c>
      <c r="I84" s="42"/>
      <c r="J84" s="11">
        <f t="shared" si="7"/>
        <v>3.9</v>
      </c>
      <c r="K84" s="11">
        <f t="shared" ref="K84:K95" si="9">D84*E84*F84*J84</f>
        <v>31.2</v>
      </c>
      <c r="L84" s="36"/>
      <c r="M84" s="36"/>
      <c r="N84" s="36"/>
      <c r="O84" s="36">
        <f>K84</f>
        <v>31.2</v>
      </c>
      <c r="P84" s="36"/>
      <c r="Q84" s="36"/>
    </row>
    <row r="85" spans="1:19" ht="15.75">
      <c r="A85" s="36"/>
      <c r="B85" s="11" t="s">
        <v>45</v>
      </c>
      <c r="C85" s="11">
        <v>8</v>
      </c>
      <c r="D85" s="11">
        <v>4</v>
      </c>
      <c r="E85" s="11">
        <v>1</v>
      </c>
      <c r="F85" s="11">
        <v>66</v>
      </c>
      <c r="G85" s="11">
        <v>1.6</v>
      </c>
      <c r="H85" s="11">
        <v>0.1</v>
      </c>
      <c r="I85" s="42"/>
      <c r="J85" s="11">
        <f t="shared" ref="J85:J95" si="10">G85+H85+I85</f>
        <v>1.7000000000000002</v>
      </c>
      <c r="K85" s="11">
        <f t="shared" si="9"/>
        <v>448.80000000000007</v>
      </c>
      <c r="L85" s="36">
        <f>K85</f>
        <v>448.80000000000007</v>
      </c>
      <c r="M85" s="36"/>
      <c r="N85" s="36"/>
      <c r="O85" s="36"/>
      <c r="P85" s="36"/>
      <c r="Q85" s="36"/>
    </row>
    <row r="86" spans="1:19" ht="15.75">
      <c r="A86" s="36"/>
      <c r="B86" s="11" t="s">
        <v>70</v>
      </c>
      <c r="C86" s="11">
        <v>20</v>
      </c>
      <c r="D86" s="11">
        <v>1</v>
      </c>
      <c r="E86" s="11">
        <v>2</v>
      </c>
      <c r="F86" s="11">
        <v>3</v>
      </c>
      <c r="G86" s="11">
        <v>12.75</v>
      </c>
      <c r="H86" s="11">
        <v>0.4</v>
      </c>
      <c r="I86" s="42">
        <v>1</v>
      </c>
      <c r="J86" s="11">
        <f t="shared" si="10"/>
        <v>14.15</v>
      </c>
      <c r="K86" s="11">
        <f t="shared" si="9"/>
        <v>84.9</v>
      </c>
      <c r="L86" s="36"/>
      <c r="M86" s="36"/>
      <c r="N86" s="36"/>
      <c r="O86" s="36"/>
      <c r="P86" s="36">
        <f>K86</f>
        <v>84.9</v>
      </c>
      <c r="Q86" s="36"/>
    </row>
    <row r="87" spans="1:19" ht="15.75">
      <c r="A87" s="36"/>
      <c r="B87" s="11"/>
      <c r="C87" s="11">
        <v>16</v>
      </c>
      <c r="D87" s="11">
        <v>1</v>
      </c>
      <c r="E87" s="11">
        <v>2</v>
      </c>
      <c r="F87" s="11">
        <v>2</v>
      </c>
      <c r="G87" s="11">
        <v>3.5</v>
      </c>
      <c r="H87" s="11">
        <v>0.4</v>
      </c>
      <c r="I87" s="42"/>
      <c r="J87" s="11">
        <f t="shared" si="10"/>
        <v>3.9</v>
      </c>
      <c r="K87" s="11">
        <f t="shared" si="9"/>
        <v>15.6</v>
      </c>
      <c r="L87" s="36"/>
      <c r="M87" s="36"/>
      <c r="N87" s="36"/>
      <c r="O87" s="36">
        <f>K87</f>
        <v>15.6</v>
      </c>
      <c r="P87" s="36"/>
      <c r="Q87" s="36"/>
    </row>
    <row r="88" spans="1:19" ht="15.75">
      <c r="A88" s="36"/>
      <c r="B88" s="11"/>
      <c r="C88" s="11">
        <v>8</v>
      </c>
      <c r="D88" s="11">
        <v>1</v>
      </c>
      <c r="E88" s="11">
        <v>1</v>
      </c>
      <c r="F88" s="11">
        <v>64</v>
      </c>
      <c r="G88" s="11">
        <v>1.6</v>
      </c>
      <c r="H88" s="11">
        <v>0.1</v>
      </c>
      <c r="I88" s="42"/>
      <c r="J88" s="11">
        <f t="shared" si="10"/>
        <v>1.7000000000000002</v>
      </c>
      <c r="K88" s="11">
        <f t="shared" si="9"/>
        <v>108.80000000000001</v>
      </c>
      <c r="L88" s="36">
        <f>K88</f>
        <v>108.80000000000001</v>
      </c>
      <c r="M88" s="36"/>
      <c r="N88" s="36"/>
      <c r="O88" s="36"/>
      <c r="P88" s="36"/>
      <c r="Q88" s="36"/>
    </row>
    <row r="89" spans="1:19" ht="15.75">
      <c r="A89" s="36"/>
      <c r="B89" s="11" t="s">
        <v>70</v>
      </c>
      <c r="C89" s="11">
        <v>20</v>
      </c>
      <c r="D89" s="11">
        <v>1</v>
      </c>
      <c r="E89" s="11">
        <v>2</v>
      </c>
      <c r="F89" s="11">
        <v>3</v>
      </c>
      <c r="G89" s="11">
        <v>10.4</v>
      </c>
      <c r="H89" s="11">
        <v>0.4</v>
      </c>
      <c r="I89" s="42">
        <v>1</v>
      </c>
      <c r="J89" s="11">
        <f t="shared" si="10"/>
        <v>11.8</v>
      </c>
      <c r="K89" s="11">
        <f t="shared" si="9"/>
        <v>70.800000000000011</v>
      </c>
      <c r="L89" s="36"/>
      <c r="M89" s="36"/>
      <c r="N89" s="36"/>
      <c r="O89" s="36"/>
      <c r="P89" s="36">
        <f>K89</f>
        <v>70.800000000000011</v>
      </c>
      <c r="Q89" s="36"/>
    </row>
    <row r="90" spans="1:19" ht="15.75">
      <c r="A90" s="36"/>
      <c r="B90" s="11" t="s">
        <v>71</v>
      </c>
      <c r="C90" s="11">
        <v>16</v>
      </c>
      <c r="D90" s="11">
        <v>1</v>
      </c>
      <c r="E90" s="11">
        <v>2</v>
      </c>
      <c r="F90" s="11">
        <v>2</v>
      </c>
      <c r="G90" s="11">
        <v>3.5</v>
      </c>
      <c r="H90" s="11">
        <v>0.4</v>
      </c>
      <c r="I90" s="42"/>
      <c r="J90" s="11">
        <f t="shared" si="10"/>
        <v>3.9</v>
      </c>
      <c r="K90" s="11">
        <f t="shared" si="9"/>
        <v>15.6</v>
      </c>
      <c r="L90" s="36"/>
      <c r="M90" s="36"/>
      <c r="N90" s="36"/>
      <c r="O90" s="36">
        <f>K90</f>
        <v>15.6</v>
      </c>
      <c r="P90" s="36"/>
      <c r="Q90" s="36"/>
    </row>
    <row r="91" spans="1:19" ht="15.75">
      <c r="A91" s="36"/>
      <c r="B91" s="11"/>
      <c r="C91" s="11">
        <v>8</v>
      </c>
      <c r="D91" s="11">
        <v>1</v>
      </c>
      <c r="E91" s="11">
        <v>1</v>
      </c>
      <c r="F91" s="11">
        <v>58</v>
      </c>
      <c r="G91" s="11">
        <v>1.6</v>
      </c>
      <c r="H91" s="11">
        <v>0.1</v>
      </c>
      <c r="I91" s="42"/>
      <c r="J91" s="11">
        <f t="shared" si="10"/>
        <v>1.7000000000000002</v>
      </c>
      <c r="K91" s="11">
        <f t="shared" si="9"/>
        <v>98.600000000000009</v>
      </c>
      <c r="L91" s="11">
        <f>K91</f>
        <v>98.600000000000009</v>
      </c>
      <c r="M91" s="34"/>
      <c r="N91" s="34"/>
      <c r="O91" s="35"/>
      <c r="P91" s="40"/>
      <c r="Q91" s="40"/>
    </row>
    <row r="92" spans="1:19" ht="15.75">
      <c r="A92" s="36"/>
      <c r="B92" s="36"/>
      <c r="C92" s="36"/>
      <c r="D92" s="36"/>
      <c r="E92" s="36"/>
      <c r="F92" s="36"/>
      <c r="G92" s="36"/>
      <c r="H92" s="36"/>
      <c r="I92" s="36"/>
      <c r="J92" s="11">
        <f t="shared" si="10"/>
        <v>0</v>
      </c>
      <c r="K92" s="11">
        <f t="shared" si="9"/>
        <v>0</v>
      </c>
      <c r="L92" s="11"/>
      <c r="M92" s="11"/>
      <c r="N92" s="11"/>
      <c r="O92" s="11"/>
      <c r="P92" s="11"/>
      <c r="Q92" s="11"/>
    </row>
    <row r="93" spans="1:19" ht="15.75">
      <c r="A93" s="36"/>
      <c r="B93" s="11" t="s">
        <v>70</v>
      </c>
      <c r="C93" s="11">
        <v>20</v>
      </c>
      <c r="D93" s="11">
        <v>1</v>
      </c>
      <c r="E93" s="11">
        <v>2</v>
      </c>
      <c r="F93" s="11">
        <v>3</v>
      </c>
      <c r="G93" s="11">
        <v>6.7</v>
      </c>
      <c r="H93" s="11">
        <v>0.4</v>
      </c>
      <c r="I93" s="42"/>
      <c r="J93" s="11">
        <f t="shared" si="10"/>
        <v>7.1000000000000005</v>
      </c>
      <c r="K93" s="11">
        <f t="shared" si="9"/>
        <v>42.6</v>
      </c>
      <c r="L93" s="38"/>
      <c r="M93" s="31"/>
      <c r="N93" s="31"/>
      <c r="O93" s="31"/>
      <c r="P93" s="36">
        <f>K93</f>
        <v>42.6</v>
      </c>
      <c r="Q93" s="36"/>
    </row>
    <row r="94" spans="1:19" ht="18">
      <c r="A94" s="36"/>
      <c r="B94" s="11">
        <v>1</v>
      </c>
      <c r="C94" s="11">
        <v>16</v>
      </c>
      <c r="D94" s="11">
        <v>1</v>
      </c>
      <c r="E94" s="11">
        <v>2</v>
      </c>
      <c r="F94" s="11">
        <v>2</v>
      </c>
      <c r="G94" s="11">
        <v>3.5</v>
      </c>
      <c r="H94" s="11">
        <v>0.4</v>
      </c>
      <c r="I94" s="42"/>
      <c r="J94" s="11">
        <f t="shared" si="10"/>
        <v>3.9</v>
      </c>
      <c r="K94" s="11">
        <f t="shared" si="9"/>
        <v>15.6</v>
      </c>
      <c r="L94" s="38"/>
      <c r="M94" s="41"/>
      <c r="N94" s="39"/>
      <c r="O94" s="38">
        <f>K94</f>
        <v>15.6</v>
      </c>
      <c r="P94" s="36"/>
      <c r="Q94" s="36"/>
    </row>
    <row r="95" spans="1:19" ht="15.75">
      <c r="A95" s="36"/>
      <c r="B95" s="11"/>
      <c r="C95" s="11">
        <v>8</v>
      </c>
      <c r="D95" s="11">
        <v>1</v>
      </c>
      <c r="E95" s="11">
        <v>1</v>
      </c>
      <c r="F95" s="11">
        <v>35</v>
      </c>
      <c r="G95" s="11">
        <v>1.6</v>
      </c>
      <c r="H95" s="11">
        <v>0.1</v>
      </c>
      <c r="I95" s="42"/>
      <c r="J95" s="11">
        <f t="shared" si="10"/>
        <v>1.7000000000000002</v>
      </c>
      <c r="K95" s="11">
        <f t="shared" si="9"/>
        <v>59.500000000000007</v>
      </c>
      <c r="L95" s="36">
        <f>K95</f>
        <v>59.500000000000007</v>
      </c>
      <c r="M95" s="36"/>
      <c r="N95" s="36"/>
      <c r="O95" s="36"/>
      <c r="P95" s="36"/>
      <c r="Q95" s="36"/>
    </row>
    <row r="96" spans="1:19">
      <c r="A96" s="36"/>
      <c r="B96" s="36"/>
      <c r="C96" s="36"/>
      <c r="D96" s="36"/>
      <c r="E96" s="36"/>
      <c r="F96" s="36"/>
      <c r="G96" s="36"/>
      <c r="H96" s="36"/>
      <c r="I96" s="36"/>
      <c r="J96" s="36"/>
      <c r="K96" s="36"/>
      <c r="L96" s="36">
        <f t="shared" ref="L96:Q96" si="11">SUM(L60:L95)</f>
        <v>2409.7200000000003</v>
      </c>
      <c r="M96" s="36">
        <f t="shared" si="11"/>
        <v>0</v>
      </c>
      <c r="N96" s="36">
        <f t="shared" si="11"/>
        <v>0</v>
      </c>
      <c r="O96" s="36">
        <f t="shared" si="11"/>
        <v>184.79999999999998</v>
      </c>
      <c r="P96" s="36">
        <f t="shared" si="11"/>
        <v>1152.7</v>
      </c>
      <c r="Q96" s="36">
        <f t="shared" si="11"/>
        <v>519.79999999999995</v>
      </c>
    </row>
    <row r="97" spans="1:17" ht="15.75">
      <c r="A97" s="36"/>
      <c r="B97" s="36"/>
      <c r="C97" s="36"/>
      <c r="D97" s="36"/>
      <c r="E97" s="36"/>
      <c r="F97" s="36"/>
      <c r="G97" s="36"/>
      <c r="H97" s="36"/>
      <c r="I97" s="36"/>
      <c r="J97" s="36"/>
      <c r="K97" s="36"/>
      <c r="L97" s="11">
        <v>0.39500000000000002</v>
      </c>
      <c r="M97" s="34">
        <v>0.62</v>
      </c>
      <c r="N97" s="34">
        <v>0.88800000000000001</v>
      </c>
      <c r="O97" s="35">
        <v>1.58</v>
      </c>
      <c r="P97" s="40">
        <v>2.4700000000000002</v>
      </c>
      <c r="Q97" s="40">
        <v>3.87</v>
      </c>
    </row>
    <row r="98" spans="1:17" ht="15.75">
      <c r="A98" s="36"/>
      <c r="B98" s="36"/>
      <c r="C98" s="36"/>
      <c r="D98" s="36"/>
      <c r="E98" s="36"/>
      <c r="F98" s="36"/>
      <c r="G98" s="36"/>
      <c r="H98" s="36"/>
      <c r="I98" s="36"/>
      <c r="J98" s="36"/>
      <c r="K98" s="36"/>
      <c r="L98" s="11">
        <f t="shared" ref="L98:Q98" si="12">L96*L97</f>
        <v>951.83940000000018</v>
      </c>
      <c r="M98" s="11">
        <f t="shared" si="12"/>
        <v>0</v>
      </c>
      <c r="N98" s="11">
        <f t="shared" si="12"/>
        <v>0</v>
      </c>
      <c r="O98" s="11">
        <f t="shared" si="12"/>
        <v>291.98399999999998</v>
      </c>
      <c r="P98" s="11">
        <f t="shared" si="12"/>
        <v>2847.1690000000003</v>
      </c>
      <c r="Q98" s="11">
        <f t="shared" si="12"/>
        <v>2011.626</v>
      </c>
    </row>
    <row r="99" spans="1:17" ht="15.75">
      <c r="A99" s="36"/>
      <c r="B99" s="36"/>
      <c r="C99" s="36"/>
      <c r="D99" s="36"/>
      <c r="E99" s="36"/>
      <c r="F99" s="36"/>
      <c r="G99" s="36"/>
      <c r="H99" s="36"/>
      <c r="I99" s="36"/>
      <c r="J99" s="36"/>
      <c r="K99" s="36"/>
      <c r="L99" s="38" t="s">
        <v>4</v>
      </c>
      <c r="M99" s="31">
        <f>L98+M98+N98+O98+P98+Q98</f>
        <v>6102.6184000000003</v>
      </c>
      <c r="N99" s="31"/>
      <c r="O99" s="31"/>
      <c r="P99" s="36"/>
      <c r="Q99" s="36"/>
    </row>
    <row r="100" spans="1:17" ht="18">
      <c r="A100" s="36"/>
      <c r="B100" s="36"/>
      <c r="C100" s="36"/>
      <c r="D100" s="36"/>
      <c r="E100" s="36"/>
      <c r="F100" s="36"/>
      <c r="G100" s="36"/>
      <c r="H100" s="36"/>
      <c r="I100" s="36"/>
      <c r="J100" s="36"/>
      <c r="K100" s="36"/>
      <c r="L100" s="38" t="s">
        <v>4</v>
      </c>
      <c r="M100" s="46">
        <f>M99/1000</f>
        <v>6.1026183999999999</v>
      </c>
      <c r="N100" s="39"/>
      <c r="O100" s="38"/>
      <c r="P100" s="36"/>
      <c r="Q100" s="36"/>
    </row>
    <row r="101" spans="1:17">
      <c r="A101" s="36"/>
      <c r="B101" s="36"/>
      <c r="C101" s="36"/>
      <c r="D101" s="36"/>
      <c r="E101" s="36"/>
      <c r="F101" s="36"/>
      <c r="G101" s="36"/>
      <c r="H101" s="36"/>
      <c r="I101" s="36"/>
      <c r="J101" s="36"/>
      <c r="K101" s="36"/>
      <c r="L101" s="36"/>
      <c r="M101" s="36"/>
      <c r="N101" s="36"/>
      <c r="O101" s="36"/>
      <c r="P101" s="36"/>
      <c r="Q101" s="36"/>
    </row>
    <row r="102" spans="1:17">
      <c r="A102" s="36"/>
      <c r="B102" s="36"/>
      <c r="C102" s="36"/>
      <c r="D102" s="36"/>
      <c r="E102" s="36"/>
      <c r="F102" s="36"/>
      <c r="G102" s="36"/>
      <c r="H102" s="36"/>
      <c r="I102" s="36"/>
      <c r="J102" s="36"/>
      <c r="K102" s="36"/>
      <c r="L102" s="36"/>
      <c r="M102" s="36"/>
      <c r="N102" s="36"/>
      <c r="O102" s="36"/>
      <c r="P102" s="36"/>
      <c r="Q102" s="36"/>
    </row>
  </sheetData>
  <mergeCells count="9">
    <mergeCell ref="G2:J3"/>
    <mergeCell ref="M2:O3"/>
    <mergeCell ref="K3:K4"/>
    <mergeCell ref="A1:P1"/>
    <mergeCell ref="A2:A3"/>
    <mergeCell ref="B2:B3"/>
    <mergeCell ref="C2:C3"/>
    <mergeCell ref="E2:E3"/>
    <mergeCell ref="F2:F3"/>
  </mergeCells>
  <pageMargins left="0.23622047244094491" right="0.23622047244094491" top="0.74803149606299213" bottom="0.74803149606299213" header="0.31496062992125984" footer="0.31496062992125984"/>
  <pageSetup paperSize="9" scale="87" orientation="landscape" r:id="rId1"/>
  <rowBreaks count="3" manualBreakCount="3">
    <brk id="34" max="16" man="1"/>
    <brk id="67" max="16" man="1"/>
    <brk id="101" max="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RA 1</vt:lpstr>
      <vt:lpstr>RA 1 Measurement</vt:lpstr>
      <vt:lpstr>Sheet2</vt:lpstr>
      <vt:lpstr>'RA 1 Measurement'!Print_Area</vt:lpstr>
      <vt:lpstr>Sheet2!Print_Area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91913</dc:creator>
  <cp:lastModifiedBy>Abhishek</cp:lastModifiedBy>
  <cp:lastPrinted>2023-09-20T06:31:21Z</cp:lastPrinted>
  <dcterms:created xsi:type="dcterms:W3CDTF">2023-08-21T17:01:04Z</dcterms:created>
  <dcterms:modified xsi:type="dcterms:W3CDTF">2023-10-11T10:18:19Z</dcterms:modified>
</cp:coreProperties>
</file>