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aster Folder\Master Folder\Claimed\POwer Plant\Civil\M.Tech\August\"/>
    </mc:Choice>
  </mc:AlternateContent>
  <bookViews>
    <workbookView xWindow="0" yWindow="0" windowWidth="24000" windowHeight="9630" activeTab="1"/>
  </bookViews>
  <sheets>
    <sheet name="Sheet1" sheetId="1" r:id="rId1"/>
    <sheet name="Sheet3" sheetId="3" r:id="rId2"/>
    <sheet name="Sheet2" sheetId="2" r:id="rId3"/>
  </sheets>
  <definedNames>
    <definedName name="_xlnm.Print_Area" localSheetId="0">Sheet1!$A$1:$I$41</definedName>
    <definedName name="_xlnm.Print_Area" localSheetId="2">Sheet2!$A$1:$N$16</definedName>
    <definedName name="_xlnm.Print_Area" localSheetId="1">Sheet3!$A$1:$G$38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3" l="1"/>
  <c r="I11" i="2"/>
  <c r="J11" i="2" s="1"/>
  <c r="K11" i="2" s="1"/>
  <c r="I10" i="2"/>
  <c r="J10" i="2"/>
  <c r="M10" i="2" s="1"/>
  <c r="H9" i="2"/>
  <c r="I9" i="2" s="1"/>
  <c r="J9" i="2" s="1"/>
  <c r="M9" i="2" s="1"/>
  <c r="I7" i="2"/>
  <c r="J7" i="2" s="1"/>
  <c r="K7" i="2" s="1"/>
  <c r="H32" i="1"/>
  <c r="H33" i="1"/>
  <c r="H34" i="1"/>
  <c r="H35" i="1"/>
  <c r="E27" i="3"/>
  <c r="G27" i="3" s="1"/>
  <c r="H4" i="1"/>
  <c r="H6" i="1"/>
  <c r="H37" i="1"/>
  <c r="H40" i="1" s="1"/>
  <c r="E28" i="3" s="1"/>
  <c r="G28" i="3" s="1"/>
  <c r="H12" i="1"/>
  <c r="H13" i="1"/>
  <c r="H14" i="1"/>
  <c r="H38" i="1"/>
  <c r="H23" i="1"/>
  <c r="H24" i="1"/>
  <c r="H25" i="1"/>
  <c r="H26" i="1"/>
  <c r="H27" i="1"/>
  <c r="H28" i="1"/>
  <c r="H29" i="1"/>
  <c r="H30" i="1"/>
  <c r="E26" i="3"/>
  <c r="G26" i="3" s="1"/>
  <c r="H16" i="1"/>
  <c r="H17" i="1"/>
  <c r="H18" i="1"/>
  <c r="H19" i="1"/>
  <c r="H20" i="1"/>
  <c r="H21" i="1"/>
  <c r="H22" i="1"/>
  <c r="E23" i="3"/>
  <c r="G23" i="3" s="1"/>
  <c r="G20" i="3"/>
  <c r="H8" i="1"/>
  <c r="H9" i="1"/>
  <c r="H10" i="1"/>
  <c r="E17" i="3" s="1"/>
  <c r="G17" i="3" s="1"/>
  <c r="E15" i="3"/>
  <c r="G15" i="3" s="1"/>
  <c r="I6" i="2"/>
  <c r="I8" i="2"/>
  <c r="J6" i="2"/>
  <c r="J8" i="2"/>
  <c r="K8" i="2" s="1"/>
  <c r="R9" i="2"/>
  <c r="S6" i="2"/>
  <c r="H31" i="1"/>
  <c r="N8" i="1"/>
  <c r="G16" i="3"/>
  <c r="G18" i="3"/>
  <c r="G21" i="3"/>
  <c r="G22" i="3"/>
  <c r="L12" i="2"/>
  <c r="L14" i="2"/>
  <c r="M6" i="2"/>
  <c r="I5" i="2"/>
  <c r="J5" i="2"/>
  <c r="M5" i="2" s="1"/>
  <c r="M12" i="2" s="1"/>
  <c r="M14" i="2" s="1"/>
  <c r="G19" i="3"/>
  <c r="G24" i="3"/>
  <c r="N12" i="2"/>
  <c r="N14" i="2" s="1"/>
  <c r="K12" i="2" l="1"/>
  <c r="K14" i="2" s="1"/>
  <c r="M15" i="2" s="1"/>
  <c r="M16" i="2" s="1"/>
  <c r="E29" i="3" s="1"/>
  <c r="G29" i="3" s="1"/>
  <c r="G30" i="3" s="1"/>
  <c r="G31" i="3" l="1"/>
  <c r="G32" i="3"/>
  <c r="G33" i="3" s="1"/>
</calcChain>
</file>

<file path=xl/sharedStrings.xml><?xml version="1.0" encoding="utf-8"?>
<sst xmlns="http://schemas.openxmlformats.org/spreadsheetml/2006/main" count="127" uniqueCount="97">
  <si>
    <t>S.no.</t>
  </si>
  <si>
    <t>Particulars</t>
  </si>
  <si>
    <t>Unit</t>
  </si>
  <si>
    <t>No</t>
  </si>
  <si>
    <t>Length</t>
  </si>
  <si>
    <t>Breadth</t>
  </si>
  <si>
    <t>Height</t>
  </si>
  <si>
    <t>Total Qty</t>
  </si>
  <si>
    <t>Remark</t>
  </si>
  <si>
    <t>EXCAVATION</t>
  </si>
  <si>
    <t>TOTAL</t>
  </si>
  <si>
    <r>
      <t>M</t>
    </r>
    <r>
      <rPr>
        <vertAlign val="superscript"/>
        <sz val="12"/>
        <color indexed="8"/>
        <rFont val="Calibri"/>
        <family val="2"/>
        <scheme val="minor"/>
      </rPr>
      <t>2</t>
    </r>
  </si>
  <si>
    <r>
      <t>M</t>
    </r>
    <r>
      <rPr>
        <vertAlign val="superscript"/>
        <sz val="12"/>
        <color indexed="8"/>
        <rFont val="Calibri"/>
        <family val="2"/>
        <scheme val="minor"/>
      </rPr>
      <t>3</t>
    </r>
  </si>
  <si>
    <r>
      <t>M</t>
    </r>
    <r>
      <rPr>
        <vertAlign val="superscript"/>
        <sz val="11"/>
        <color indexed="8"/>
        <rFont val="Arial1"/>
      </rPr>
      <t>3</t>
    </r>
  </si>
  <si>
    <t>SHUTTERING</t>
  </si>
  <si>
    <r>
      <t>M</t>
    </r>
    <r>
      <rPr>
        <vertAlign val="superscript"/>
        <sz val="11"/>
        <color rgb="FF000000"/>
        <rFont val="Arial1"/>
      </rPr>
      <t>2</t>
    </r>
  </si>
  <si>
    <t>BACK FILLING</t>
  </si>
  <si>
    <r>
      <t>M</t>
    </r>
    <r>
      <rPr>
        <vertAlign val="superscript"/>
        <sz val="11"/>
        <color rgb="FF000000"/>
        <rFont val="Arial1"/>
      </rPr>
      <t>3</t>
    </r>
  </si>
  <si>
    <t>TOTAL EXCAVATION</t>
  </si>
  <si>
    <t>RCC</t>
  </si>
  <si>
    <t>S.No</t>
  </si>
  <si>
    <t>Description</t>
  </si>
  <si>
    <t>Dia in
MM</t>
  </si>
  <si>
    <t>No of member</t>
  </si>
  <si>
    <t>No.
of Bar</t>
  </si>
  <si>
    <t>Cutting
Length</t>
  </si>
  <si>
    <t xml:space="preserve">DIAWISE LENGTH </t>
  </si>
  <si>
    <t>10mm</t>
  </si>
  <si>
    <t>12mm</t>
  </si>
  <si>
    <t>16mm</t>
  </si>
  <si>
    <t>Footings-</t>
  </si>
  <si>
    <t>0-3mtr</t>
  </si>
  <si>
    <t>F1</t>
  </si>
  <si>
    <t>raft f1</t>
  </si>
  <si>
    <t>lap</t>
  </si>
  <si>
    <r>
      <rPr>
        <b/>
        <i/>
        <sz val="11"/>
        <color indexed="8"/>
        <rFont val="Calibri"/>
        <family val="2"/>
        <scheme val="minor"/>
      </rPr>
      <t>DRESING</t>
    </r>
    <r>
      <rPr>
        <b/>
        <sz val="11"/>
        <color indexed="8"/>
        <rFont val="Calibri"/>
        <family val="2"/>
        <scheme val="minor"/>
      </rPr>
      <t xml:space="preserve"> 6-9MTR</t>
    </r>
  </si>
  <si>
    <t>0.-</t>
  </si>
  <si>
    <t>RCC  (3-6MTR)</t>
  </si>
  <si>
    <t>col  C1</t>
  </si>
  <si>
    <t>F1  3-6mtr</t>
  </si>
  <si>
    <t>8mm</t>
  </si>
  <si>
    <t>PCC</t>
  </si>
  <si>
    <t>TAX INVOICE</t>
  </si>
  <si>
    <t>Name    :-</t>
  </si>
  <si>
    <t>Address:-</t>
  </si>
  <si>
    <t>Details of Buyer</t>
  </si>
  <si>
    <t>GSTIN :-</t>
  </si>
  <si>
    <t>Sr.
No.</t>
  </si>
  <si>
    <t>Name of Service</t>
  </si>
  <si>
    <t>Total
Quantity</t>
  </si>
  <si>
    <t>Rate</t>
  </si>
  <si>
    <t>Taxable
Value</t>
  </si>
  <si>
    <t xml:space="preserve"> EXCAVATION</t>
  </si>
  <si>
    <t>0-3</t>
  </si>
  <si>
    <t>3,---6</t>
  </si>
  <si>
    <t>,6--9</t>
  </si>
  <si>
    <t>DRESSING</t>
  </si>
  <si>
    <t>P.C.C.</t>
  </si>
  <si>
    <t xml:space="preserve">R.C.C.- </t>
  </si>
  <si>
    <t xml:space="preserve">SHUTTERING- </t>
  </si>
  <si>
    <t>STEEL</t>
  </si>
  <si>
    <t>MT</t>
  </si>
  <si>
    <t>Add : CGST</t>
  </si>
  <si>
    <t>Add : SGST</t>
  </si>
  <si>
    <t>Certified that the particulars given above me true and correct</t>
  </si>
  <si>
    <t xml:space="preserve">Proprietor/Authorized Signatory </t>
  </si>
  <si>
    <t>M -TECH ENGINEERING</t>
  </si>
  <si>
    <t>SHREE NAKODA PIPE IMPEX PVT LTD</t>
  </si>
  <si>
    <t>BOUNDARY WALL</t>
  </si>
  <si>
    <t>PCC  0-3 MTR</t>
  </si>
  <si>
    <t xml:space="preserve">col </t>
  </si>
  <si>
    <t>P BEAM</t>
  </si>
  <si>
    <t>DPC</t>
  </si>
  <si>
    <t>M3</t>
  </si>
  <si>
    <t xml:space="preserve">B/W  </t>
  </si>
  <si>
    <t>RING</t>
  </si>
  <si>
    <t>B/W</t>
  </si>
  <si>
    <t>BAR BENDING SCHEDULE
BOUNDRY WALL</t>
  </si>
  <si>
    <r>
      <t>M</t>
    </r>
    <r>
      <rPr>
        <vertAlign val="superscript"/>
        <sz val="10"/>
        <color indexed="8"/>
        <rFont val="Times New Roman"/>
        <family val="1"/>
      </rPr>
      <t>3</t>
    </r>
  </si>
  <si>
    <r>
      <t>M</t>
    </r>
    <r>
      <rPr>
        <vertAlign val="superscript"/>
        <sz val="10"/>
        <color indexed="8"/>
        <rFont val="Times New Roman"/>
        <family val="1"/>
      </rPr>
      <t>2</t>
    </r>
  </si>
  <si>
    <t>Invoice No.    :</t>
  </si>
  <si>
    <t>B-11 Madhavrao Sapre Nagar,Birgoan</t>
  </si>
  <si>
    <t>Invoice Date  :-</t>
  </si>
  <si>
    <t>Raipur (C. G)</t>
  </si>
  <si>
    <r>
      <rPr>
        <b/>
        <sz val="12"/>
        <color indexed="8"/>
        <rFont val="Times New Roman"/>
        <family val="1"/>
      </rPr>
      <t xml:space="preserve">State              :- </t>
    </r>
    <r>
      <rPr>
        <sz val="12"/>
        <color indexed="8"/>
        <rFont val="Times New Roman"/>
        <family val="1"/>
      </rPr>
      <t>Chhattisgarh</t>
    </r>
  </si>
  <si>
    <t>Mobile No.+ 9630655442</t>
  </si>
  <si>
    <t>State Code     :- 22</t>
  </si>
  <si>
    <t>E-mail:- mtechengg@yahoo.com</t>
  </si>
  <si>
    <t xml:space="preserve"> GSTIN :22AAZFM9371R1Z2</t>
  </si>
  <si>
    <t>Nakoda House Near Crossing Mowa Vidhan Sabha Road Raipur (C.G)</t>
  </si>
  <si>
    <t>22ABCCS8296A1ZG</t>
  </si>
  <si>
    <t>State Code :- 22</t>
  </si>
  <si>
    <t>TEN LAC SEVENTY SEVEN THOUSAND TWO HUNDRED THIRTY FIVE ONLY</t>
  </si>
  <si>
    <t xml:space="preserve">For, M Tech Engineering </t>
  </si>
  <si>
    <t xml:space="preserve">Total Amount </t>
  </si>
  <si>
    <t>Basic Value</t>
  </si>
  <si>
    <t>BOUNDRY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</si>
</sst>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#,##0.00\ ;&quot; -&quot;#,##0.00\ ;&quot; -&quot;#\ ;@\ "/>
    <numFmt numFmtId="168" formatCode="#,##0.0\ ;&quot; -&quot;#,##0.0\ ;&quot; -&quot;#\ ;@\ "/>
    <numFmt numFmtId="169" formatCode="#,##0.000"/>
    <numFmt numFmtId="170" formatCode="#,##0.00\ ;&quot; -&quot;#,##0.00\ ;&quot; -&quot;#.0\ ;@\ "/>
  </numFmts>
  <fonts count="38">
    <font>
      <sz val="11"/>
      <color theme="1"/>
      <name val="Calibri"/>
      <family val="2"/>
      <scheme val="minor"/>
    </font>
    <font>
      <sz val="11"/>
      <color indexed="8"/>
      <name val="Arial1"/>
    </font>
    <font>
      <sz val="11"/>
      <color indexed="8"/>
      <name val="Calibri"/>
      <family val="2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vertAlign val="superscript"/>
      <sz val="12"/>
      <color indexed="8"/>
      <name val="Calibri"/>
      <family val="2"/>
      <scheme val="minor"/>
    </font>
    <font>
      <vertAlign val="superscript"/>
      <sz val="11"/>
      <color indexed="8"/>
      <name val="Arial1"/>
    </font>
    <font>
      <b/>
      <sz val="11"/>
      <color indexed="8"/>
      <name val="Arial1"/>
    </font>
    <font>
      <b/>
      <sz val="14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u/>
      <sz val="11"/>
      <color theme="10"/>
      <name val="Arial1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indexed="8"/>
      <name val="Arial1"/>
    </font>
    <font>
      <b/>
      <sz val="14"/>
      <color indexed="8"/>
      <name val="Arial1"/>
    </font>
    <font>
      <vertAlign val="superscript"/>
      <sz val="11"/>
      <color rgb="FF000000"/>
      <name val="Arial1"/>
    </font>
    <font>
      <sz val="11"/>
      <name val="Arial1"/>
    </font>
    <font>
      <b/>
      <sz val="16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Algerian"/>
      <family val="5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vertAlign val="superscript"/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1" fillId="0" borderId="0"/>
    <xf numFmtId="166" fontId="1" fillId="0" borderId="0" applyBorder="0" applyProtection="0"/>
    <xf numFmtId="0" fontId="2" fillId="0" borderId="0" applyBorder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1"/>
    <xf numFmtId="0" fontId="3" fillId="0" borderId="0" xfId="1" applyFont="1"/>
    <xf numFmtId="0" fontId="1" fillId="0" borderId="1" xfId="1" applyBorder="1"/>
    <xf numFmtId="0" fontId="1" fillId="0" borderId="1" xfId="1" applyBorder="1" applyAlignment="1">
      <alignment horizontal="center"/>
    </xf>
    <xf numFmtId="0" fontId="5" fillId="0" borderId="1" xfId="3" applyFont="1" applyBorder="1" applyAlignment="1">
      <alignment horizontal="center"/>
    </xf>
    <xf numFmtId="1" fontId="5" fillId="0" borderId="1" xfId="3" applyNumberFormat="1" applyFont="1" applyBorder="1" applyAlignment="1">
      <alignment horizontal="center"/>
    </xf>
    <xf numFmtId="2" fontId="5" fillId="0" borderId="1" xfId="1" applyNumberFormat="1" applyFont="1" applyBorder="1" applyAlignment="1">
      <alignment horizontal="center"/>
    </xf>
    <xf numFmtId="166" fontId="5" fillId="0" borderId="1" xfId="3" applyNumberFormat="1" applyFont="1" applyBorder="1" applyAlignment="1">
      <alignment horizontal="center"/>
    </xf>
    <xf numFmtId="0" fontId="3" fillId="0" borderId="1" xfId="1" applyFont="1" applyBorder="1"/>
    <xf numFmtId="0" fontId="1" fillId="0" borderId="1" xfId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2" fontId="1" fillId="2" borderId="1" xfId="1" applyNumberFormat="1" applyFill="1" applyBorder="1" applyAlignment="1">
      <alignment horizontal="center" vertical="center"/>
    </xf>
    <xf numFmtId="2" fontId="3" fillId="2" borderId="1" xfId="1" applyNumberFormat="1" applyFont="1" applyFill="1" applyBorder="1" applyAlignment="1">
      <alignment horizontal="center" vertical="center"/>
    </xf>
    <xf numFmtId="0" fontId="4" fillId="0" borderId="1" xfId="3" applyFont="1" applyBorder="1" applyAlignment="1">
      <alignment horizontal="center"/>
    </xf>
    <xf numFmtId="1" fontId="4" fillId="0" borderId="1" xfId="3" applyNumberFormat="1" applyFont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166" fontId="4" fillId="0" borderId="1" xfId="3" applyNumberFormat="1" applyFont="1" applyBorder="1" applyAlignment="1">
      <alignment horizontal="center"/>
    </xf>
    <xf numFmtId="0" fontId="1" fillId="0" borderId="1" xfId="1" applyBorder="1" applyAlignment="1">
      <alignment vertical="center"/>
    </xf>
    <xf numFmtId="0" fontId="1" fillId="3" borderId="1" xfId="1" applyFill="1" applyBorder="1"/>
    <xf numFmtId="2" fontId="1" fillId="3" borderId="1" xfId="1" applyNumberFormat="1" applyFill="1" applyBorder="1" applyAlignment="1">
      <alignment horizontal="center" vertical="center"/>
    </xf>
    <xf numFmtId="2" fontId="17" fillId="0" borderId="1" xfId="1" applyNumberFormat="1" applyFont="1" applyBorder="1" applyAlignment="1">
      <alignment horizontal="center" vertical="center"/>
    </xf>
    <xf numFmtId="2" fontId="5" fillId="0" borderId="1" xfId="3" quotePrefix="1" applyNumberFormat="1" applyFont="1" applyBorder="1" applyAlignment="1">
      <alignment horizontal="center"/>
    </xf>
    <xf numFmtId="2" fontId="5" fillId="2" borderId="1" xfId="3" quotePrefix="1" applyNumberFormat="1" applyFont="1" applyFill="1" applyBorder="1" applyAlignment="1">
      <alignment horizontal="center"/>
    </xf>
    <xf numFmtId="2" fontId="1" fillId="0" borderId="1" xfId="1" applyNumberFormat="1" applyBorder="1" applyAlignment="1">
      <alignment horizontal="center"/>
    </xf>
    <xf numFmtId="2" fontId="1" fillId="2" borderId="1" xfId="1" applyNumberFormat="1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167" fontId="12" fillId="0" borderId="1" xfId="2" applyNumberFormat="1" applyFont="1" applyBorder="1" applyAlignment="1" applyProtection="1">
      <alignment horizontal="center"/>
    </xf>
    <xf numFmtId="165" fontId="1" fillId="0" borderId="8" xfId="4" applyFont="1" applyBorder="1" applyAlignment="1">
      <alignment horizontal="center"/>
    </xf>
    <xf numFmtId="0" fontId="1" fillId="0" borderId="8" xfId="1" applyBorder="1"/>
    <xf numFmtId="165" fontId="1" fillId="0" borderId="1" xfId="4" applyFont="1" applyBorder="1" applyAlignment="1">
      <alignment horizontal="center"/>
    </xf>
    <xf numFmtId="0" fontId="19" fillId="0" borderId="0" xfId="0" applyFont="1" applyAlignment="1">
      <alignment vertical="center"/>
    </xf>
    <xf numFmtId="167" fontId="12" fillId="0" borderId="8" xfId="2" applyNumberFormat="1" applyFont="1" applyBorder="1" applyAlignment="1" applyProtection="1">
      <alignment horizontal="center"/>
    </xf>
    <xf numFmtId="0" fontId="0" fillId="0" borderId="1" xfId="0" applyBorder="1" applyAlignment="1">
      <alignment horizontal="center"/>
    </xf>
    <xf numFmtId="165" fontId="1" fillId="2" borderId="1" xfId="4" applyFont="1" applyFill="1" applyBorder="1" applyAlignment="1">
      <alignment horizontal="center"/>
    </xf>
    <xf numFmtId="2" fontId="1" fillId="3" borderId="1" xfId="1" applyNumberFormat="1" applyFill="1" applyBorder="1" applyAlignment="1">
      <alignment horizontal="center"/>
    </xf>
    <xf numFmtId="0" fontId="14" fillId="0" borderId="1" xfId="1" applyFont="1" applyBorder="1" applyAlignment="1">
      <alignment horizontal="center"/>
    </xf>
    <xf numFmtId="169" fontId="15" fillId="2" borderId="1" xfId="1" applyNumberFormat="1" applyFont="1" applyFill="1" applyBorder="1" applyAlignment="1">
      <alignment horizontal="center"/>
    </xf>
    <xf numFmtId="0" fontId="28" fillId="0" borderId="1" xfId="1" applyFont="1" applyBorder="1" applyAlignment="1">
      <alignment horizontal="left"/>
    </xf>
    <xf numFmtId="0" fontId="27" fillId="3" borderId="1" xfId="1" applyFont="1" applyFill="1" applyBorder="1" applyAlignment="1">
      <alignment wrapText="1"/>
    </xf>
    <xf numFmtId="0" fontId="26" fillId="0" borderId="1" xfId="1" applyFont="1" applyBorder="1" applyAlignment="1">
      <alignment horizontal="left"/>
    </xf>
    <xf numFmtId="0" fontId="26" fillId="0" borderId="1" xfId="1" applyFont="1" applyBorder="1"/>
    <xf numFmtId="0" fontId="27" fillId="0" borderId="1" xfId="1" applyFont="1" applyBorder="1"/>
    <xf numFmtId="0" fontId="29" fillId="0" borderId="1" xfId="1" applyFont="1" applyBorder="1"/>
    <xf numFmtId="0" fontId="25" fillId="0" borderId="2" xfId="1" applyFont="1" applyBorder="1"/>
    <xf numFmtId="0" fontId="21" fillId="0" borderId="3" xfId="1" applyFont="1" applyBorder="1" applyAlignment="1">
      <alignment vertical="center"/>
    </xf>
    <xf numFmtId="0" fontId="21" fillId="0" borderId="4" xfId="1" applyFont="1" applyBorder="1" applyAlignment="1">
      <alignment vertical="center"/>
    </xf>
    <xf numFmtId="0" fontId="31" fillId="0" borderId="1" xfId="1" applyFont="1" applyBorder="1" applyAlignment="1">
      <alignment horizontal="left"/>
    </xf>
    <xf numFmtId="0" fontId="32" fillId="0" borderId="0" xfId="0" applyFont="1"/>
    <xf numFmtId="0" fontId="32" fillId="0" borderId="1" xfId="0" applyFont="1" applyBorder="1"/>
    <xf numFmtId="0" fontId="0" fillId="0" borderId="1" xfId="0" applyBorder="1"/>
    <xf numFmtId="0" fontId="30" fillId="0" borderId="0" xfId="0" applyFont="1"/>
    <xf numFmtId="0" fontId="31" fillId="0" borderId="1" xfId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/>
    </xf>
    <xf numFmtId="0" fontId="33" fillId="0" borderId="1" xfId="1" applyFont="1" applyBorder="1" applyAlignment="1">
      <alignment horizontal="center"/>
    </xf>
    <xf numFmtId="14" fontId="31" fillId="0" borderId="1" xfId="1" applyNumberFormat="1" applyFont="1" applyBorder="1" applyAlignment="1">
      <alignment horizontal="left"/>
    </xf>
    <xf numFmtId="14" fontId="31" fillId="0" borderId="1" xfId="1" quotePrefix="1" applyNumberFormat="1" applyFont="1" applyBorder="1" applyAlignment="1">
      <alignment horizontal="left"/>
    </xf>
    <xf numFmtId="14" fontId="33" fillId="0" borderId="1" xfId="1" applyNumberFormat="1" applyFont="1" applyBorder="1" applyAlignment="1">
      <alignment horizontal="center"/>
    </xf>
    <xf numFmtId="2" fontId="33" fillId="0" borderId="1" xfId="1" applyNumberFormat="1" applyFont="1" applyBorder="1" applyAlignment="1">
      <alignment horizontal="center"/>
    </xf>
    <xf numFmtId="1" fontId="33" fillId="0" borderId="1" xfId="1" applyNumberFormat="1" applyFont="1" applyBorder="1" applyAlignment="1">
      <alignment horizontal="center"/>
    </xf>
    <xf numFmtId="2" fontId="31" fillId="0" borderId="1" xfId="1" applyNumberFormat="1" applyFont="1" applyBorder="1" applyAlignment="1">
      <alignment horizontal="center"/>
    </xf>
    <xf numFmtId="1" fontId="31" fillId="0" borderId="1" xfId="1" applyNumberFormat="1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0" fontId="21" fillId="0" borderId="0" xfId="1" applyFont="1" applyBorder="1"/>
    <xf numFmtId="0" fontId="4" fillId="0" borderId="5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 wrapText="1"/>
    </xf>
    <xf numFmtId="167" fontId="9" fillId="0" borderId="1" xfId="2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wrapText="1"/>
    </xf>
    <xf numFmtId="0" fontId="3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wrapText="1"/>
    </xf>
    <xf numFmtId="167" fontId="3" fillId="0" borderId="1" xfId="2" applyNumberFormat="1" applyFont="1" applyFill="1" applyBorder="1" applyAlignment="1">
      <alignment horizontal="center"/>
    </xf>
    <xf numFmtId="168" fontId="3" fillId="0" borderId="1" xfId="2" applyNumberFormat="1" applyFont="1" applyFill="1" applyBorder="1" applyAlignment="1">
      <alignment horizontal="center"/>
    </xf>
    <xf numFmtId="167" fontId="12" fillId="0" borderId="1" xfId="2" applyNumberFormat="1" applyFont="1" applyFill="1" applyBorder="1" applyAlignment="1" applyProtection="1">
      <alignment horizontal="center"/>
    </xf>
    <xf numFmtId="167" fontId="4" fillId="0" borderId="1" xfId="1" applyNumberFormat="1" applyFont="1" applyFill="1" applyBorder="1" applyAlignment="1">
      <alignment horizontal="center"/>
    </xf>
    <xf numFmtId="170" fontId="4" fillId="0" borderId="1" xfId="1" applyNumberFormat="1" applyFont="1" applyFill="1" applyBorder="1" applyAlignment="1">
      <alignment horizontal="center"/>
    </xf>
    <xf numFmtId="168" fontId="4" fillId="0" borderId="1" xfId="1" applyNumberFormat="1" applyFont="1" applyFill="1" applyBorder="1" applyAlignment="1">
      <alignment horizontal="center"/>
    </xf>
    <xf numFmtId="0" fontId="13" fillId="0" borderId="1" xfId="6" applyNumberFormat="1" applyFont="1" applyFill="1" applyBorder="1" applyAlignment="1" applyProtection="1">
      <alignment horizontal="center"/>
    </xf>
    <xf numFmtId="0" fontId="14" fillId="0" borderId="1" xfId="1" applyFont="1" applyFill="1" applyBorder="1" applyAlignment="1">
      <alignment horizontal="center"/>
    </xf>
    <xf numFmtId="169" fontId="15" fillId="0" borderId="1" xfId="1" applyNumberFormat="1" applyFont="1" applyFill="1" applyBorder="1" applyAlignment="1">
      <alignment horizontal="center"/>
    </xf>
    <xf numFmtId="2" fontId="37" fillId="0" borderId="1" xfId="1" applyNumberFormat="1" applyFont="1" applyBorder="1" applyAlignment="1">
      <alignment horizontal="center"/>
    </xf>
    <xf numFmtId="0" fontId="25" fillId="0" borderId="0" xfId="1" applyFont="1" applyBorder="1"/>
    <xf numFmtId="0" fontId="0" fillId="0" borderId="14" xfId="0" applyBorder="1"/>
    <xf numFmtId="0" fontId="21" fillId="0" borderId="6" xfId="1" applyFont="1" applyBorder="1"/>
    <xf numFmtId="0" fontId="21" fillId="0" borderId="7" xfId="1" applyFont="1" applyBorder="1"/>
    <xf numFmtId="0" fontId="21" fillId="0" borderId="2" xfId="1" applyFont="1" applyBorder="1"/>
    <xf numFmtId="0" fontId="15" fillId="0" borderId="8" xfId="1" applyFont="1" applyBorder="1" applyAlignment="1">
      <alignment horizontal="center"/>
    </xf>
    <xf numFmtId="0" fontId="15" fillId="0" borderId="10" xfId="1" applyFont="1" applyBorder="1" applyAlignment="1">
      <alignment horizontal="center"/>
    </xf>
    <xf numFmtId="0" fontId="15" fillId="0" borderId="9" xfId="1" applyFont="1" applyBorder="1" applyAlignment="1">
      <alignment horizontal="center"/>
    </xf>
    <xf numFmtId="0" fontId="20" fillId="0" borderId="10" xfId="1" applyFont="1" applyBorder="1" applyAlignment="1">
      <alignment horizontal="center" vertical="center"/>
    </xf>
    <xf numFmtId="0" fontId="27" fillId="3" borderId="1" xfId="1" applyFont="1" applyFill="1" applyBorder="1" applyAlignment="1">
      <alignment horizontal="left" vertical="center" wrapText="1"/>
    </xf>
    <xf numFmtId="14" fontId="31" fillId="0" borderId="1" xfId="1" applyNumberFormat="1" applyFont="1" applyBorder="1" applyAlignment="1">
      <alignment horizontal="center"/>
    </xf>
    <xf numFmtId="14" fontId="31" fillId="0" borderId="8" xfId="1" applyNumberFormat="1" applyFont="1" applyBorder="1" applyAlignment="1">
      <alignment horizontal="center"/>
    </xf>
    <xf numFmtId="14" fontId="31" fillId="0" borderId="9" xfId="1" applyNumberFormat="1" applyFont="1" applyBorder="1" applyAlignment="1">
      <alignment horizontal="center"/>
    </xf>
    <xf numFmtId="0" fontId="24" fillId="0" borderId="0" xfId="1" applyFont="1" applyBorder="1" applyAlignment="1">
      <alignment horizontal="left"/>
    </xf>
    <xf numFmtId="0" fontId="24" fillId="0" borderId="14" xfId="1" applyFont="1" applyBorder="1" applyAlignment="1">
      <alignment horizontal="left"/>
    </xf>
    <xf numFmtId="0" fontId="21" fillId="0" borderId="6" xfId="1" applyFont="1" applyBorder="1" applyAlignment="1">
      <alignment horizontal="left"/>
    </xf>
    <xf numFmtId="0" fontId="21" fillId="0" borderId="2" xfId="1" applyFont="1" applyBorder="1" applyAlignment="1">
      <alignment horizontal="left"/>
    </xf>
    <xf numFmtId="0" fontId="31" fillId="0" borderId="8" xfId="1" applyFont="1" applyBorder="1" applyAlignment="1">
      <alignment horizontal="center" vertical="center"/>
    </xf>
    <xf numFmtId="0" fontId="31" fillId="0" borderId="9" xfId="1" applyFont="1" applyBorder="1" applyAlignment="1">
      <alignment horizontal="center" vertical="center"/>
    </xf>
    <xf numFmtId="0" fontId="21" fillId="0" borderId="11" xfId="1" applyFont="1" applyBorder="1"/>
    <xf numFmtId="0" fontId="21" fillId="0" borderId="0" xfId="1" applyFont="1" applyBorder="1"/>
    <xf numFmtId="0" fontId="25" fillId="0" borderId="11" xfId="1" applyFont="1" applyBorder="1" applyAlignment="1">
      <alignment horizontal="center"/>
    </xf>
    <xf numFmtId="0" fontId="25" fillId="0" borderId="0" xfId="1" applyFont="1" applyBorder="1" applyAlignment="1">
      <alignment horizontal="center"/>
    </xf>
    <xf numFmtId="0" fontId="25" fillId="0" borderId="14" xfId="1" applyFont="1" applyBorder="1" applyAlignment="1">
      <alignment horizontal="center"/>
    </xf>
    <xf numFmtId="0" fontId="25" fillId="0" borderId="6" xfId="1" applyFont="1" applyBorder="1" applyAlignment="1">
      <alignment horizontal="center"/>
    </xf>
    <xf numFmtId="0" fontId="25" fillId="0" borderId="7" xfId="1" applyFont="1" applyBorder="1" applyAlignment="1">
      <alignment horizontal="center"/>
    </xf>
    <xf numFmtId="0" fontId="21" fillId="0" borderId="3" xfId="1" applyFont="1" applyBorder="1" applyAlignment="1">
      <alignment horizontal="left"/>
    </xf>
    <xf numFmtId="0" fontId="21" fillId="0" borderId="4" xfId="1" applyFont="1" applyBorder="1" applyAlignment="1">
      <alignment horizontal="left"/>
    </xf>
    <xf numFmtId="0" fontId="21" fillId="0" borderId="5" xfId="1" applyFont="1" applyBorder="1" applyAlignment="1">
      <alignment horizontal="left"/>
    </xf>
    <xf numFmtId="0" fontId="36" fillId="0" borderId="1" xfId="1" applyFont="1" applyFill="1" applyBorder="1" applyAlignment="1">
      <alignment vertical="center"/>
    </xf>
    <xf numFmtId="0" fontId="37" fillId="0" borderId="1" xfId="1" applyFont="1" applyFill="1" applyBorder="1" applyAlignment="1">
      <alignment vertical="center"/>
    </xf>
    <xf numFmtId="0" fontId="20" fillId="0" borderId="12" xfId="1" applyFont="1" applyBorder="1" applyAlignment="1">
      <alignment horizontal="center" vertical="center"/>
    </xf>
    <xf numFmtId="0" fontId="20" fillId="0" borderId="13" xfId="1" applyFont="1" applyBorder="1" applyAlignment="1">
      <alignment horizontal="center" vertical="center"/>
    </xf>
    <xf numFmtId="0" fontId="21" fillId="0" borderId="11" xfId="1" applyFont="1" applyBorder="1" applyAlignment="1">
      <alignment horizontal="center"/>
    </xf>
    <xf numFmtId="0" fontId="22" fillId="0" borderId="0" xfId="1" applyFont="1" applyBorder="1"/>
    <xf numFmtId="0" fontId="25" fillId="0" borderId="6" xfId="1" applyFont="1" applyBorder="1"/>
    <xf numFmtId="0" fontId="25" fillId="0" borderId="7" xfId="1" applyFont="1" applyBorder="1"/>
    <xf numFmtId="0" fontId="21" fillId="0" borderId="3" xfId="1" applyFont="1" applyBorder="1" applyAlignment="1">
      <alignment horizontal="center"/>
    </xf>
    <xf numFmtId="0" fontId="21" fillId="0" borderId="5" xfId="1" applyFont="1" applyBorder="1" applyAlignment="1">
      <alignment horizontal="center"/>
    </xf>
    <xf numFmtId="0" fontId="21" fillId="0" borderId="4" xfId="1" applyFont="1" applyBorder="1" applyAlignment="1">
      <alignment horizontal="center"/>
    </xf>
    <xf numFmtId="0" fontId="24" fillId="0" borderId="4" xfId="1" applyFont="1" applyBorder="1" applyAlignment="1">
      <alignment horizontal="left"/>
    </xf>
    <xf numFmtId="0" fontId="23" fillId="0" borderId="5" xfId="1" applyFont="1" applyBorder="1" applyAlignment="1">
      <alignment horizontal="left"/>
    </xf>
    <xf numFmtId="0" fontId="26" fillId="0" borderId="11" xfId="1" applyFont="1" applyBorder="1" applyAlignment="1">
      <alignment horizontal="center"/>
    </xf>
    <xf numFmtId="0" fontId="26" fillId="0" borderId="0" xfId="1" applyFont="1" applyBorder="1" applyAlignment="1">
      <alignment horizontal="center"/>
    </xf>
    <xf numFmtId="0" fontId="25" fillId="0" borderId="14" xfId="1" applyFont="1" applyBorder="1" applyAlignment="1">
      <alignment horizontal="left"/>
    </xf>
    <xf numFmtId="0" fontId="23" fillId="0" borderId="0" xfId="1" applyFont="1" applyBorder="1" applyAlignment="1">
      <alignment horizontal="center"/>
    </xf>
    <xf numFmtId="0" fontId="23" fillId="0" borderId="14" xfId="1" applyFont="1" applyBorder="1" applyAlignment="1">
      <alignment horizontal="center"/>
    </xf>
    <xf numFmtId="0" fontId="25" fillId="0" borderId="11" xfId="1" applyFont="1" applyBorder="1" applyAlignment="1">
      <alignment horizontal="left"/>
    </xf>
    <xf numFmtId="0" fontId="25" fillId="0" borderId="0" xfId="1" applyFont="1" applyBorder="1" applyAlignment="1">
      <alignment horizontal="left"/>
    </xf>
    <xf numFmtId="0" fontId="4" fillId="0" borderId="3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167" fontId="4" fillId="0" borderId="1" xfId="1" applyNumberFormat="1" applyFont="1" applyFill="1" applyBorder="1" applyAlignment="1">
      <alignment horizontal="center" vertical="center" wrapText="1"/>
    </xf>
    <xf numFmtId="0" fontId="18" fillId="0" borderId="0" xfId="1" applyFont="1" applyAlignment="1">
      <alignment horizontal="center" wrapText="1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</cellXfs>
  <cellStyles count="9">
    <cellStyle name="Comma 2" xfId="2"/>
    <cellStyle name="Comma 3" xfId="4"/>
    <cellStyle name="Comma 4" xfId="7"/>
    <cellStyle name="Currency 2" xfId="5"/>
    <cellStyle name="Currency 3" xfId="8"/>
    <cellStyle name="Hyperlink" xfId="6" builtinId="8"/>
    <cellStyle name="Normal" xfId="0" builtinId="0"/>
    <cellStyle name="Normal 2" xfId="1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view="pageBreakPreview" topLeftCell="B1" zoomScale="60" zoomScaleNormal="115" workbookViewId="0">
      <selection activeCell="G28" sqref="G28"/>
    </sheetView>
  </sheetViews>
  <sheetFormatPr defaultRowHeight="15"/>
  <cols>
    <col min="1" max="1" width="4.85546875" customWidth="1"/>
    <col min="2" max="2" width="18.7109375" customWidth="1"/>
    <col min="3" max="3" width="12.28515625" customWidth="1"/>
    <col min="8" max="8" width="12.7109375" customWidth="1"/>
  </cols>
  <sheetData>
    <row r="1" spans="1:14" ht="18">
      <c r="A1" s="3"/>
      <c r="B1" s="96" t="s">
        <v>68</v>
      </c>
      <c r="C1" s="97"/>
      <c r="D1" s="97"/>
      <c r="E1" s="97"/>
      <c r="F1" s="97"/>
      <c r="G1" s="97"/>
      <c r="H1" s="97"/>
      <c r="I1" s="98"/>
      <c r="J1" s="1"/>
    </row>
    <row r="2" spans="1:14" ht="15.75">
      <c r="A2" s="5" t="s">
        <v>0</v>
      </c>
      <c r="B2" s="21" t="s">
        <v>1</v>
      </c>
      <c r="C2" s="21" t="s">
        <v>2</v>
      </c>
      <c r="D2" s="22" t="s">
        <v>3</v>
      </c>
      <c r="E2" s="21" t="s">
        <v>4</v>
      </c>
      <c r="F2" s="21" t="s">
        <v>5</v>
      </c>
      <c r="G2" s="23" t="s">
        <v>6</v>
      </c>
      <c r="H2" s="24" t="s">
        <v>7</v>
      </c>
      <c r="I2" s="21" t="s">
        <v>8</v>
      </c>
      <c r="J2" s="1"/>
    </row>
    <row r="3" spans="1:14" ht="18">
      <c r="A3" s="5"/>
      <c r="B3" s="5" t="s">
        <v>9</v>
      </c>
      <c r="C3" s="16" t="s">
        <v>12</v>
      </c>
      <c r="D3" s="3"/>
      <c r="E3" s="3"/>
      <c r="F3" s="3"/>
      <c r="G3" s="3"/>
      <c r="H3" s="8"/>
      <c r="I3" s="5"/>
      <c r="J3" s="1"/>
    </row>
    <row r="4" spans="1:14">
      <c r="A4" s="5"/>
      <c r="B4" s="5" t="s">
        <v>31</v>
      </c>
      <c r="C4" s="5"/>
      <c r="D4" s="6">
        <v>1</v>
      </c>
      <c r="E4" s="5">
        <v>155</v>
      </c>
      <c r="F4" s="5">
        <v>1.6</v>
      </c>
      <c r="G4" s="7">
        <v>1.5</v>
      </c>
      <c r="H4" s="29">
        <f>G4*F4*E4*D4</f>
        <v>372.00000000000006</v>
      </c>
      <c r="I4" s="5"/>
      <c r="J4" s="1"/>
    </row>
    <row r="5" spans="1:14">
      <c r="A5" s="5"/>
      <c r="B5" s="5"/>
      <c r="C5" s="5"/>
      <c r="D5" s="6"/>
      <c r="E5" s="5"/>
      <c r="F5" s="5"/>
      <c r="G5" s="7"/>
      <c r="H5" s="29">
        <v>0</v>
      </c>
      <c r="I5" s="5"/>
      <c r="J5" s="1"/>
    </row>
    <row r="6" spans="1:14">
      <c r="A6" s="5"/>
      <c r="B6" s="5"/>
      <c r="C6" s="5"/>
      <c r="D6" s="6"/>
      <c r="E6" s="5"/>
      <c r="F6" s="5"/>
      <c r="G6" s="7" t="s">
        <v>10</v>
      </c>
      <c r="H6" s="30">
        <f>SUM(H4:H5)</f>
        <v>372.00000000000006</v>
      </c>
      <c r="I6" s="5"/>
      <c r="J6" s="1"/>
    </row>
    <row r="7" spans="1:14" ht="15.75">
      <c r="A7" s="4"/>
      <c r="B7" s="33" t="s">
        <v>35</v>
      </c>
      <c r="C7" s="14"/>
      <c r="D7" s="15"/>
      <c r="E7" s="14"/>
      <c r="F7" s="14"/>
      <c r="G7" s="14"/>
      <c r="H7" s="17"/>
      <c r="I7" s="3"/>
      <c r="J7" s="1"/>
    </row>
    <row r="8" spans="1:14" ht="18">
      <c r="A8" s="4"/>
      <c r="B8" s="4" t="s">
        <v>32</v>
      </c>
      <c r="C8" s="14" t="s">
        <v>11</v>
      </c>
      <c r="D8" s="15">
        <v>51</v>
      </c>
      <c r="E8" s="14">
        <v>1.6</v>
      </c>
      <c r="F8" s="14">
        <v>1.6</v>
      </c>
      <c r="G8" s="14"/>
      <c r="H8" s="17">
        <f>D8*E8*F8</f>
        <v>130.56000000000003</v>
      </c>
      <c r="I8" s="3"/>
      <c r="J8" s="1"/>
      <c r="N8">
        <f>155/3</f>
        <v>51.666666666666664</v>
      </c>
    </row>
    <row r="9" spans="1:14" ht="15.75">
      <c r="A9" s="3"/>
      <c r="B9" s="16"/>
      <c r="C9" s="16"/>
      <c r="D9" s="15"/>
      <c r="E9" s="14"/>
      <c r="F9" s="14"/>
      <c r="G9" s="14"/>
      <c r="H9" s="17">
        <f>D9*E9*F9</f>
        <v>0</v>
      </c>
      <c r="I9" s="3"/>
      <c r="J9" s="1"/>
    </row>
    <row r="10" spans="1:14" ht="15.75">
      <c r="A10" s="3"/>
      <c r="B10" s="16"/>
      <c r="C10" s="16"/>
      <c r="D10" s="15"/>
      <c r="E10" s="14"/>
      <c r="F10" s="14"/>
      <c r="G10" s="14" t="s">
        <v>10</v>
      </c>
      <c r="H10" s="19">
        <f>SUM(H8:H9)</f>
        <v>130.56000000000003</v>
      </c>
      <c r="I10" s="3"/>
      <c r="J10" s="1"/>
      <c r="K10">
        <v>1</v>
      </c>
    </row>
    <row r="11" spans="1:14" ht="15.75">
      <c r="A11" s="3"/>
      <c r="B11" s="16"/>
      <c r="C11" s="16"/>
      <c r="D11" s="15"/>
      <c r="E11" s="14"/>
      <c r="F11" s="14"/>
      <c r="G11" s="14"/>
      <c r="H11" s="27"/>
      <c r="I11" s="3"/>
      <c r="J11" s="1"/>
    </row>
    <row r="12" spans="1:14" ht="18.75">
      <c r="A12" s="3"/>
      <c r="B12" s="18" t="s">
        <v>69</v>
      </c>
      <c r="C12" s="16" t="s">
        <v>12</v>
      </c>
      <c r="D12" s="15">
        <v>51</v>
      </c>
      <c r="E12" s="14">
        <v>1.6</v>
      </c>
      <c r="F12" s="14">
        <v>1.6</v>
      </c>
      <c r="G12" s="14">
        <v>0.1</v>
      </c>
      <c r="H12" s="29">
        <f>G12*F12*E12*D12</f>
        <v>13.056000000000003</v>
      </c>
      <c r="I12" s="3"/>
      <c r="J12" s="1"/>
    </row>
    <row r="13" spans="1:14" ht="15.75">
      <c r="A13" s="3"/>
      <c r="B13" s="4"/>
      <c r="C13" s="16"/>
      <c r="D13" s="15"/>
      <c r="E13" s="14"/>
      <c r="F13" s="14"/>
      <c r="G13" s="14"/>
      <c r="H13" s="29">
        <f>G13*F13*E13*D13</f>
        <v>0</v>
      </c>
      <c r="I13" s="3"/>
      <c r="J13" s="1"/>
    </row>
    <row r="14" spans="1:14" ht="15.75">
      <c r="A14" s="3"/>
      <c r="B14" s="16"/>
      <c r="C14" s="16"/>
      <c r="D14" s="16"/>
      <c r="E14" s="14"/>
      <c r="F14" s="14"/>
      <c r="G14" s="14" t="s">
        <v>10</v>
      </c>
      <c r="H14" s="20">
        <f>SUM(H12:H13)</f>
        <v>13.056000000000003</v>
      </c>
      <c r="I14" s="9"/>
      <c r="J14" s="2"/>
    </row>
    <row r="15" spans="1:14" ht="16.5">
      <c r="A15" s="3"/>
      <c r="B15" s="11" t="s">
        <v>37</v>
      </c>
      <c r="C15" s="10" t="s">
        <v>13</v>
      </c>
      <c r="D15" s="10"/>
      <c r="E15" s="17"/>
      <c r="F15" s="17"/>
      <c r="G15" s="17"/>
      <c r="H15" s="17"/>
      <c r="I15" s="10"/>
      <c r="J15" s="1"/>
    </row>
    <row r="16" spans="1:14" ht="15.75">
      <c r="A16" s="3"/>
      <c r="B16" s="4" t="s">
        <v>33</v>
      </c>
      <c r="C16" s="16"/>
      <c r="D16" s="15">
        <v>51</v>
      </c>
      <c r="E16" s="14">
        <v>1.5</v>
      </c>
      <c r="F16" s="14">
        <v>1.5</v>
      </c>
      <c r="G16" s="14">
        <v>0.2</v>
      </c>
      <c r="H16" s="29">
        <f>G16*F16*E16*D16</f>
        <v>22.950000000000003</v>
      </c>
      <c r="I16" s="10"/>
    </row>
    <row r="17" spans="1:9" ht="15.75">
      <c r="A17" s="3"/>
      <c r="B17" s="4" t="s">
        <v>70</v>
      </c>
      <c r="C17" s="10"/>
      <c r="D17" s="10">
        <v>56</v>
      </c>
      <c r="E17" s="17">
        <v>0.23</v>
      </c>
      <c r="F17" s="17">
        <v>0.23</v>
      </c>
      <c r="G17" s="14">
        <v>1.2</v>
      </c>
      <c r="H17" s="29">
        <f t="shared" ref="H17:H21" si="0">G17*F17*E17*D17</f>
        <v>3.5548800000000007</v>
      </c>
      <c r="I17" s="10"/>
    </row>
    <row r="18" spans="1:9" ht="15.75">
      <c r="A18" s="37"/>
      <c r="B18" s="4"/>
      <c r="C18" s="10"/>
      <c r="D18" s="10">
        <v>56</v>
      </c>
      <c r="E18" s="17">
        <v>0.23</v>
      </c>
      <c r="F18" s="17">
        <v>0.23</v>
      </c>
      <c r="G18" s="14">
        <v>3</v>
      </c>
      <c r="H18" s="29">
        <f t="shared" si="0"/>
        <v>8.8872</v>
      </c>
      <c r="I18" s="10"/>
    </row>
    <row r="19" spans="1:9" ht="15.75">
      <c r="A19" s="37"/>
      <c r="B19" s="4" t="s">
        <v>71</v>
      </c>
      <c r="C19" s="10"/>
      <c r="D19" s="10">
        <v>2</v>
      </c>
      <c r="E19" s="17">
        <v>155</v>
      </c>
      <c r="F19" s="17">
        <v>0.23</v>
      </c>
      <c r="G19" s="14">
        <v>0.3</v>
      </c>
      <c r="H19" s="29">
        <f t="shared" si="0"/>
        <v>21.39</v>
      </c>
      <c r="I19" s="10"/>
    </row>
    <row r="20" spans="1:9" ht="15.75">
      <c r="A20" s="37"/>
      <c r="B20" s="4" t="s">
        <v>72</v>
      </c>
      <c r="C20" s="10"/>
      <c r="D20" s="10">
        <v>1</v>
      </c>
      <c r="E20" s="17">
        <v>155</v>
      </c>
      <c r="F20" s="17">
        <v>0.23</v>
      </c>
      <c r="G20" s="14">
        <v>0.1</v>
      </c>
      <c r="H20" s="29">
        <f t="shared" si="0"/>
        <v>3.5650000000000004</v>
      </c>
      <c r="I20" s="10"/>
    </row>
    <row r="21" spans="1:9" ht="15.75">
      <c r="A21" s="37"/>
      <c r="B21" s="4"/>
      <c r="C21" s="10"/>
      <c r="D21" s="10"/>
      <c r="E21" s="17"/>
      <c r="F21" s="17"/>
      <c r="G21" s="14"/>
      <c r="H21" s="29">
        <f t="shared" si="0"/>
        <v>0</v>
      </c>
      <c r="I21" s="10"/>
    </row>
    <row r="22" spans="1:9" ht="15.75">
      <c r="A22" s="37"/>
      <c r="B22" s="10"/>
      <c r="C22" s="10"/>
      <c r="D22" s="10"/>
      <c r="E22" s="17"/>
      <c r="F22" s="17"/>
      <c r="G22" s="14" t="s">
        <v>10</v>
      </c>
      <c r="H22" s="19">
        <f>SUM(H16:H21)</f>
        <v>60.347080000000005</v>
      </c>
      <c r="I22" s="10"/>
    </row>
    <row r="23" spans="1:9" ht="16.5">
      <c r="A23" s="36"/>
      <c r="B23" s="42" t="s">
        <v>14</v>
      </c>
      <c r="C23" s="10" t="s">
        <v>15</v>
      </c>
      <c r="D23" s="15">
        <v>51</v>
      </c>
      <c r="E23" s="14">
        <v>1.6</v>
      </c>
      <c r="F23" s="14">
        <v>1.6</v>
      </c>
      <c r="G23" s="14">
        <v>0.1</v>
      </c>
      <c r="H23" s="31">
        <f>(E23+F23)*2*G23*D23</f>
        <v>32.640000000000008</v>
      </c>
      <c r="I23" s="3"/>
    </row>
    <row r="24" spans="1:9" ht="15.75">
      <c r="A24" s="3"/>
      <c r="B24" s="4" t="s">
        <v>33</v>
      </c>
      <c r="C24" s="16"/>
      <c r="D24" s="15">
        <v>56</v>
      </c>
      <c r="E24" s="14">
        <v>1.5</v>
      </c>
      <c r="F24" s="14">
        <v>1.5</v>
      </c>
      <c r="G24" s="14">
        <v>0.2</v>
      </c>
      <c r="H24" s="31">
        <f t="shared" ref="H24:H29" si="1">(E24+F24)*2*G24*D24</f>
        <v>67.200000000000017</v>
      </c>
      <c r="I24" s="3"/>
    </row>
    <row r="25" spans="1:9" ht="15.75">
      <c r="A25" s="3"/>
      <c r="B25" s="4" t="s">
        <v>70</v>
      </c>
      <c r="C25" s="16"/>
      <c r="D25" s="10">
        <v>56</v>
      </c>
      <c r="E25" s="17">
        <v>0.23</v>
      </c>
      <c r="F25" s="17">
        <v>0.23</v>
      </c>
      <c r="G25" s="14">
        <v>4.2</v>
      </c>
      <c r="H25" s="31">
        <f t="shared" si="1"/>
        <v>216.38400000000001</v>
      </c>
      <c r="I25" s="3"/>
    </row>
    <row r="26" spans="1:9" ht="15.75">
      <c r="A26" s="3"/>
      <c r="B26" s="4" t="s">
        <v>71</v>
      </c>
      <c r="C26" s="16"/>
      <c r="D26" s="10">
        <v>2</v>
      </c>
      <c r="E26" s="17">
        <v>155</v>
      </c>
      <c r="F26" s="17">
        <v>0.23</v>
      </c>
      <c r="G26" s="14">
        <v>0.3</v>
      </c>
      <c r="H26" s="31">
        <f t="shared" si="1"/>
        <v>186.27599999999998</v>
      </c>
      <c r="I26" s="3"/>
    </row>
    <row r="27" spans="1:9" ht="15.75">
      <c r="A27" s="3"/>
      <c r="B27" s="4" t="s">
        <v>72</v>
      </c>
      <c r="C27" s="16"/>
      <c r="D27" s="10">
        <v>1</v>
      </c>
      <c r="E27" s="17">
        <v>155</v>
      </c>
      <c r="F27" s="17">
        <v>0.23</v>
      </c>
      <c r="G27" s="14">
        <v>0.1</v>
      </c>
      <c r="H27" s="31">
        <f t="shared" si="1"/>
        <v>31.045999999999999</v>
      </c>
      <c r="I27" s="3"/>
    </row>
    <row r="28" spans="1:9" ht="15.75">
      <c r="A28" s="3"/>
      <c r="B28" s="4"/>
      <c r="C28" s="16"/>
      <c r="D28" s="15"/>
      <c r="E28" s="14"/>
      <c r="F28" s="14"/>
      <c r="G28" s="14"/>
      <c r="H28" s="31">
        <f t="shared" si="1"/>
        <v>0</v>
      </c>
      <c r="I28" s="3"/>
    </row>
    <row r="29" spans="1:9" ht="15.75">
      <c r="A29" s="3"/>
      <c r="B29" s="4"/>
      <c r="C29" s="16"/>
      <c r="D29" s="15"/>
      <c r="E29" s="14"/>
      <c r="F29" s="14"/>
      <c r="G29" s="14"/>
      <c r="H29" s="31">
        <f t="shared" si="1"/>
        <v>0</v>
      </c>
      <c r="I29" s="3"/>
    </row>
    <row r="30" spans="1:9" ht="15.75">
      <c r="A30" s="3"/>
      <c r="B30" s="4"/>
      <c r="C30" s="16"/>
      <c r="D30" s="15"/>
      <c r="E30" s="14"/>
      <c r="F30" s="14"/>
      <c r="G30" s="14" t="s">
        <v>10</v>
      </c>
      <c r="H30" s="32">
        <f>SUM(H23:H29)</f>
        <v>533.54600000000005</v>
      </c>
      <c r="I30" s="3"/>
    </row>
    <row r="31" spans="1:9" ht="15.75">
      <c r="A31" s="3"/>
      <c r="B31" s="4" t="s">
        <v>74</v>
      </c>
      <c r="C31" s="16" t="s">
        <v>73</v>
      </c>
      <c r="D31" s="15">
        <v>1</v>
      </c>
      <c r="E31" s="14">
        <v>155</v>
      </c>
      <c r="F31" s="14">
        <v>0.23</v>
      </c>
      <c r="G31" s="14">
        <v>0.15</v>
      </c>
      <c r="H31" s="29">
        <f>G31*F31*E31*D31</f>
        <v>5.3475000000000001</v>
      </c>
      <c r="I31" s="3"/>
    </row>
    <row r="32" spans="1:9" ht="15.75">
      <c r="A32" s="10"/>
      <c r="B32" s="38"/>
      <c r="C32" s="16"/>
      <c r="D32" s="15">
        <v>1</v>
      </c>
      <c r="E32" s="14">
        <v>155</v>
      </c>
      <c r="F32" s="14">
        <v>0.23</v>
      </c>
      <c r="G32" s="14">
        <v>3</v>
      </c>
      <c r="H32" s="29">
        <f t="shared" ref="H32:H34" si="2">G32*F32*E32*D32</f>
        <v>106.95</v>
      </c>
      <c r="I32" s="10"/>
    </row>
    <row r="33" spans="1:19" ht="15.75">
      <c r="A33" s="10"/>
      <c r="B33" s="16"/>
      <c r="C33" s="16"/>
      <c r="D33" s="16"/>
      <c r="E33" s="14"/>
      <c r="F33" s="14"/>
      <c r="G33" s="14"/>
      <c r="H33" s="29">
        <f t="shared" si="2"/>
        <v>0</v>
      </c>
      <c r="I33" s="10"/>
    </row>
    <row r="34" spans="1:19" ht="15.75">
      <c r="A34" s="10"/>
      <c r="B34" s="10"/>
      <c r="C34" s="16"/>
      <c r="D34" s="10"/>
      <c r="E34" s="17"/>
      <c r="F34" s="17"/>
      <c r="G34" s="14"/>
      <c r="H34" s="29">
        <f t="shared" si="2"/>
        <v>0</v>
      </c>
      <c r="I34" s="10"/>
    </row>
    <row r="35" spans="1:19" ht="15.75">
      <c r="A35" s="10"/>
      <c r="B35" s="16"/>
      <c r="C35" s="16"/>
      <c r="D35" s="10"/>
      <c r="E35" s="17"/>
      <c r="F35" s="17"/>
      <c r="G35" s="14" t="s">
        <v>10</v>
      </c>
      <c r="H35" s="32">
        <f>SUM(H32:H34)</f>
        <v>106.95</v>
      </c>
      <c r="I35" s="10"/>
    </row>
    <row r="36" spans="1:19" ht="15.75">
      <c r="A36" s="10"/>
      <c r="B36" s="16"/>
      <c r="C36" s="16"/>
      <c r="D36" s="10"/>
      <c r="E36" s="17"/>
      <c r="F36" s="17"/>
      <c r="G36" s="14"/>
      <c r="H36" s="43"/>
      <c r="I36" s="10"/>
    </row>
    <row r="37" spans="1:19" ht="16.5">
      <c r="A37" s="3"/>
      <c r="B37" s="13" t="s">
        <v>16</v>
      </c>
      <c r="C37" s="10" t="s">
        <v>17</v>
      </c>
      <c r="D37" s="10"/>
      <c r="E37" s="17" t="s">
        <v>18</v>
      </c>
      <c r="F37" s="17"/>
      <c r="G37" s="17"/>
      <c r="H37" s="17">
        <f>H6</f>
        <v>372.00000000000006</v>
      </c>
      <c r="I37" s="3"/>
    </row>
    <row r="38" spans="1:19">
      <c r="A38" s="3"/>
      <c r="B38" s="12"/>
      <c r="C38" s="10"/>
      <c r="D38" s="25" t="s">
        <v>41</v>
      </c>
      <c r="E38" s="25"/>
      <c r="F38" s="17"/>
      <c r="G38" s="28"/>
      <c r="H38" s="27">
        <f>-H14</f>
        <v>-13.056000000000003</v>
      </c>
      <c r="I38" s="26"/>
    </row>
    <row r="39" spans="1:19">
      <c r="A39" s="3"/>
      <c r="B39" s="25"/>
      <c r="C39" s="25"/>
      <c r="D39" s="10" t="s">
        <v>19</v>
      </c>
      <c r="E39" s="17"/>
      <c r="F39" s="17"/>
      <c r="G39" s="17"/>
      <c r="H39" s="17">
        <v>-26.5</v>
      </c>
      <c r="I39" s="3"/>
    </row>
    <row r="40" spans="1:19" ht="15.75">
      <c r="A40" s="3"/>
      <c r="B40" s="10"/>
      <c r="C40" s="10"/>
      <c r="D40" s="10"/>
      <c r="E40" s="17"/>
      <c r="F40" s="17"/>
      <c r="G40" s="14" t="s">
        <v>10</v>
      </c>
      <c r="H40" s="19">
        <f>SUM(H37:H39)</f>
        <v>332.44400000000007</v>
      </c>
      <c r="I40" s="3"/>
    </row>
    <row r="41" spans="1:19">
      <c r="A41" s="3"/>
      <c r="B41" s="10"/>
      <c r="C41" s="10"/>
      <c r="D41" s="10"/>
      <c r="E41" s="17"/>
      <c r="F41" s="17"/>
      <c r="G41" s="17"/>
      <c r="H41" s="17"/>
      <c r="I41" s="3"/>
    </row>
    <row r="42" spans="1:19">
      <c r="A42" s="3"/>
      <c r="B42" s="10"/>
      <c r="C42" s="10"/>
      <c r="D42" s="10"/>
      <c r="E42" s="17"/>
      <c r="F42" s="17"/>
      <c r="G42" s="17"/>
      <c r="H42" s="27"/>
      <c r="I42" s="3"/>
    </row>
    <row r="43" spans="1:19">
      <c r="A43" s="3"/>
      <c r="B43" s="10"/>
      <c r="C43" s="10"/>
      <c r="D43" s="10"/>
      <c r="E43" s="17"/>
      <c r="F43" s="17"/>
      <c r="G43" s="17"/>
      <c r="H43" s="27"/>
      <c r="I43" s="3"/>
      <c r="S43" t="s">
        <v>36</v>
      </c>
    </row>
    <row r="44" spans="1:19">
      <c r="A44" s="1"/>
      <c r="B44" s="10"/>
      <c r="C44" s="10"/>
      <c r="D44" s="10"/>
      <c r="E44" s="17"/>
      <c r="F44" s="17"/>
      <c r="G44" s="17"/>
      <c r="H44" s="27"/>
      <c r="I44" s="3"/>
    </row>
    <row r="45" spans="1:19">
      <c r="A45" s="1"/>
      <c r="B45" s="10"/>
      <c r="C45" s="10"/>
      <c r="D45" s="10"/>
      <c r="E45" s="17"/>
      <c r="F45" s="17"/>
      <c r="G45" s="17"/>
      <c r="H45" s="27"/>
      <c r="I45" s="3"/>
    </row>
    <row r="46" spans="1:19">
      <c r="A46" s="1"/>
      <c r="B46" s="10"/>
      <c r="C46" s="10"/>
      <c r="D46" s="10"/>
      <c r="E46" s="17"/>
      <c r="F46" s="17"/>
      <c r="G46" s="17"/>
      <c r="H46" s="17"/>
      <c r="I46" s="3"/>
    </row>
    <row r="47" spans="1:19">
      <c r="A47" s="1"/>
      <c r="B47" s="10"/>
      <c r="C47" s="10"/>
      <c r="D47" s="10"/>
      <c r="E47" s="17"/>
      <c r="F47" s="17"/>
      <c r="G47" s="17"/>
      <c r="H47" s="17"/>
      <c r="I47" s="3"/>
    </row>
    <row r="48" spans="1:19">
      <c r="A48" s="1"/>
      <c r="B48" s="10"/>
      <c r="C48" s="10"/>
      <c r="D48" s="10"/>
      <c r="E48" s="17"/>
      <c r="F48" s="17"/>
      <c r="G48" s="17"/>
      <c r="H48" s="17"/>
      <c r="I48" s="3"/>
    </row>
    <row r="49" spans="1:9">
      <c r="A49" s="1"/>
      <c r="B49" s="10"/>
      <c r="C49" s="10"/>
      <c r="D49" s="10"/>
      <c r="E49" s="17"/>
      <c r="F49" s="17"/>
      <c r="G49" s="17"/>
      <c r="H49" s="17"/>
      <c r="I49" s="3"/>
    </row>
    <row r="50" spans="1:9">
      <c r="A50" s="1"/>
      <c r="B50" s="10"/>
      <c r="C50" s="10"/>
      <c r="D50" s="10"/>
      <c r="E50" s="17"/>
      <c r="F50" s="17"/>
      <c r="G50" s="17"/>
      <c r="H50" s="17"/>
      <c r="I50" s="3"/>
    </row>
    <row r="51" spans="1:9">
      <c r="A51" s="1"/>
      <c r="B51" s="10"/>
      <c r="C51" s="10"/>
      <c r="D51" s="10"/>
      <c r="E51" s="17"/>
      <c r="F51" s="17"/>
      <c r="G51" s="17"/>
      <c r="H51" s="17"/>
      <c r="I51" s="3"/>
    </row>
    <row r="52" spans="1:9">
      <c r="A52" s="1"/>
      <c r="B52" s="10"/>
      <c r="C52" s="10"/>
      <c r="D52" s="10"/>
      <c r="E52" s="17"/>
      <c r="F52" s="17"/>
      <c r="G52" s="17"/>
      <c r="H52" s="17"/>
      <c r="I52" s="3"/>
    </row>
    <row r="53" spans="1:9">
      <c r="A53" s="1"/>
      <c r="B53" s="10"/>
      <c r="C53" s="10"/>
      <c r="D53" s="10"/>
      <c r="E53" s="17"/>
      <c r="F53" s="17"/>
      <c r="G53" s="17"/>
      <c r="H53" s="17"/>
      <c r="I53" s="3"/>
    </row>
    <row r="54" spans="1:9">
      <c r="A54" s="1"/>
      <c r="B54" s="10"/>
      <c r="C54" s="10"/>
      <c r="D54" s="10"/>
      <c r="E54" s="17"/>
      <c r="F54" s="17"/>
      <c r="G54" s="17"/>
      <c r="H54" s="17"/>
      <c r="I54" s="3"/>
    </row>
    <row r="55" spans="1:9">
      <c r="A55" s="1"/>
      <c r="B55" s="10"/>
      <c r="C55" s="10"/>
      <c r="D55" s="10"/>
      <c r="E55" s="17"/>
      <c r="F55" s="17"/>
      <c r="G55" s="17"/>
      <c r="H55" s="19"/>
      <c r="I55" s="3"/>
    </row>
    <row r="56" spans="1:9">
      <c r="A56" s="1"/>
      <c r="B56" s="13"/>
      <c r="C56" s="10"/>
      <c r="D56" s="10"/>
      <c r="E56" s="17"/>
      <c r="F56" s="17"/>
      <c r="G56" s="17"/>
      <c r="H56" s="17"/>
      <c r="I56" s="3"/>
    </row>
    <row r="57" spans="1:9">
      <c r="A57" s="1"/>
      <c r="B57" s="12"/>
      <c r="C57" s="10"/>
      <c r="D57" s="10"/>
      <c r="E57" s="17"/>
      <c r="F57" s="17"/>
      <c r="G57" s="17"/>
      <c r="H57" s="17"/>
      <c r="I57" s="3"/>
    </row>
    <row r="58" spans="1:9">
      <c r="A58" s="1"/>
      <c r="B58" s="10"/>
      <c r="C58" s="10"/>
      <c r="D58" s="10"/>
      <c r="E58" s="17"/>
      <c r="F58" s="17"/>
      <c r="G58" s="17"/>
      <c r="H58" s="17"/>
      <c r="I58" s="3"/>
    </row>
    <row r="59" spans="1:9">
      <c r="A59" s="1"/>
      <c r="B59" s="10"/>
      <c r="C59" s="10"/>
      <c r="D59" s="10"/>
      <c r="E59" s="17"/>
      <c r="F59" s="17"/>
      <c r="G59" s="17"/>
      <c r="H59" s="17"/>
      <c r="I59" s="3"/>
    </row>
    <row r="60" spans="1:9">
      <c r="A60" s="1"/>
      <c r="B60" s="10"/>
      <c r="C60" s="10"/>
      <c r="D60" s="10"/>
      <c r="E60" s="17"/>
      <c r="F60" s="17"/>
      <c r="G60" s="17"/>
      <c r="H60" s="17"/>
      <c r="I60" s="3"/>
    </row>
    <row r="61" spans="1:9">
      <c r="A61" s="3"/>
      <c r="B61" s="10"/>
      <c r="C61" s="10"/>
      <c r="D61" s="10"/>
      <c r="E61" s="17"/>
      <c r="F61" s="17"/>
      <c r="G61" s="17"/>
      <c r="H61" s="17"/>
      <c r="I61" s="3"/>
    </row>
    <row r="62" spans="1:9">
      <c r="A62" s="3"/>
      <c r="B62" s="10"/>
      <c r="C62" s="10"/>
      <c r="D62" s="10"/>
      <c r="E62" s="17"/>
      <c r="F62" s="17"/>
      <c r="G62" s="17"/>
      <c r="H62" s="19"/>
      <c r="I62" s="3"/>
    </row>
    <row r="63" spans="1:9">
      <c r="A63" s="3"/>
      <c r="B63" s="10"/>
      <c r="C63" s="10"/>
      <c r="D63" s="10"/>
      <c r="E63" s="10"/>
      <c r="F63" s="10"/>
      <c r="G63" s="10"/>
      <c r="H63" s="10"/>
      <c r="I63" s="3"/>
    </row>
    <row r="64" spans="1:9">
      <c r="A64" s="3"/>
      <c r="B64" s="10"/>
      <c r="C64" s="10"/>
      <c r="D64" s="10"/>
      <c r="E64" s="10"/>
      <c r="F64" s="10"/>
      <c r="G64" s="10"/>
      <c r="H64" s="10"/>
      <c r="I64" s="3"/>
    </row>
    <row r="65" spans="1:9">
      <c r="A65" s="3"/>
      <c r="B65" s="10"/>
      <c r="C65" s="10"/>
      <c r="D65" s="10"/>
      <c r="E65" s="10"/>
      <c r="F65" s="10"/>
      <c r="G65" s="10"/>
      <c r="H65" s="10"/>
      <c r="I65" s="3"/>
    </row>
    <row r="66" spans="1:9">
      <c r="A66" s="3"/>
      <c r="B66" s="1"/>
      <c r="C66" s="1"/>
      <c r="D66" s="1"/>
      <c r="E66" s="1"/>
      <c r="F66" s="1"/>
      <c r="G66" s="1"/>
      <c r="H66" s="1"/>
      <c r="I66" s="1"/>
    </row>
    <row r="67" spans="1:9">
      <c r="A67" s="3"/>
      <c r="B67" s="1"/>
      <c r="C67" s="1"/>
      <c r="D67" s="1"/>
      <c r="E67" s="1"/>
      <c r="F67" s="1"/>
      <c r="G67" s="1"/>
      <c r="H67" s="1"/>
      <c r="I67" s="1"/>
    </row>
    <row r="68" spans="1:9">
      <c r="A68" s="3"/>
      <c r="B68" s="1"/>
      <c r="C68" s="1"/>
      <c r="D68" s="1"/>
      <c r="E68" s="1"/>
      <c r="F68" s="1"/>
      <c r="G68" s="1"/>
      <c r="H68" s="1"/>
      <c r="I68" s="1"/>
    </row>
    <row r="69" spans="1:9">
      <c r="A69" s="3"/>
      <c r="B69" s="1"/>
      <c r="C69" s="1"/>
      <c r="D69" s="1"/>
      <c r="E69" s="1"/>
      <c r="F69" s="1"/>
      <c r="G69" s="1"/>
      <c r="H69" s="1"/>
      <c r="I69" s="1"/>
    </row>
    <row r="70" spans="1:9">
      <c r="A70" s="3"/>
      <c r="B70" s="1"/>
      <c r="C70" s="1"/>
      <c r="D70" s="1"/>
      <c r="E70" s="1"/>
      <c r="F70" s="1"/>
      <c r="G70" s="1"/>
      <c r="H70" s="1"/>
      <c r="I70" s="1"/>
    </row>
    <row r="71" spans="1:9">
      <c r="A71" s="3"/>
    </row>
    <row r="72" spans="1:9">
      <c r="A72" s="3"/>
    </row>
    <row r="73" spans="1:9">
      <c r="A73" s="3"/>
    </row>
  </sheetData>
  <mergeCells count="1">
    <mergeCell ref="B1:I1"/>
  </mergeCells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view="pageBreakPreview" topLeftCell="A10" zoomScaleSheetLayoutView="100" workbookViewId="0">
      <selection activeCell="E43" sqref="E43"/>
    </sheetView>
  </sheetViews>
  <sheetFormatPr defaultRowHeight="15"/>
  <cols>
    <col min="2" max="2" width="20.5703125" customWidth="1"/>
    <col min="3" max="3" width="13.28515625" customWidth="1"/>
    <col min="4" max="4" width="12.7109375" customWidth="1"/>
    <col min="5" max="5" width="21.42578125" customWidth="1"/>
    <col min="6" max="6" width="15.28515625" customWidth="1"/>
    <col min="7" max="7" width="19.42578125" customWidth="1"/>
  </cols>
  <sheetData>
    <row r="1" spans="1:8" ht="21.75">
      <c r="A1" s="122" t="s">
        <v>42</v>
      </c>
      <c r="B1" s="123"/>
      <c r="C1" s="123"/>
      <c r="D1" s="123"/>
      <c r="E1" s="123"/>
      <c r="F1" s="123"/>
      <c r="G1" s="123"/>
      <c r="H1" s="56"/>
    </row>
    <row r="2" spans="1:8" ht="21.75">
      <c r="A2" s="99" t="s">
        <v>96</v>
      </c>
      <c r="B2" s="99"/>
      <c r="C2" s="99"/>
      <c r="D2" s="99"/>
      <c r="E2" s="99"/>
      <c r="F2" s="99"/>
      <c r="G2" s="99"/>
      <c r="H2" s="56"/>
    </row>
    <row r="3" spans="1:8" ht="15.75">
      <c r="A3" s="128" t="s">
        <v>43</v>
      </c>
      <c r="B3" s="129"/>
      <c r="C3" s="128" t="s">
        <v>66</v>
      </c>
      <c r="D3" s="130"/>
      <c r="E3" s="130"/>
      <c r="F3" s="131" t="s">
        <v>80</v>
      </c>
      <c r="G3" s="132"/>
      <c r="H3" s="56"/>
    </row>
    <row r="4" spans="1:8" ht="15.75">
      <c r="A4" s="110" t="s">
        <v>44</v>
      </c>
      <c r="B4" s="125"/>
      <c r="C4" s="133" t="s">
        <v>81</v>
      </c>
      <c r="D4" s="134"/>
      <c r="E4" s="134"/>
      <c r="F4" s="104" t="s">
        <v>82</v>
      </c>
      <c r="G4" s="135"/>
      <c r="H4" s="56"/>
    </row>
    <row r="5" spans="1:8" ht="15.75">
      <c r="A5" s="124"/>
      <c r="B5" s="125"/>
      <c r="C5" s="112" t="s">
        <v>83</v>
      </c>
      <c r="D5" s="113"/>
      <c r="E5" s="113"/>
      <c r="F5" s="136" t="s">
        <v>84</v>
      </c>
      <c r="G5" s="137"/>
      <c r="H5" s="56"/>
    </row>
    <row r="6" spans="1:8" ht="15.75">
      <c r="A6" s="138" t="s">
        <v>85</v>
      </c>
      <c r="B6" s="139"/>
      <c r="C6" s="139"/>
      <c r="D6" s="139"/>
      <c r="E6" s="91"/>
      <c r="F6" s="104" t="s">
        <v>86</v>
      </c>
      <c r="G6" s="105"/>
      <c r="H6" s="56"/>
    </row>
    <row r="7" spans="1:8" ht="15.75">
      <c r="A7" s="126" t="s">
        <v>87</v>
      </c>
      <c r="B7" s="127"/>
      <c r="C7" s="127"/>
      <c r="D7" s="127"/>
      <c r="E7" s="52"/>
      <c r="F7" s="106" t="s">
        <v>88</v>
      </c>
      <c r="G7" s="107"/>
      <c r="H7" s="56"/>
    </row>
    <row r="8" spans="1:8" ht="15.75">
      <c r="A8" s="117" t="s">
        <v>45</v>
      </c>
      <c r="B8" s="118"/>
      <c r="C8" s="118"/>
      <c r="D8" s="118"/>
      <c r="E8" s="118"/>
      <c r="F8" s="118"/>
      <c r="G8" s="119"/>
      <c r="H8" s="56"/>
    </row>
    <row r="9" spans="1:8" ht="15.75">
      <c r="A9" s="117" t="s">
        <v>43</v>
      </c>
      <c r="B9" s="119"/>
      <c r="C9" s="53" t="s">
        <v>67</v>
      </c>
      <c r="D9" s="54"/>
      <c r="E9" s="54"/>
      <c r="F9" s="71"/>
      <c r="G9" s="92"/>
      <c r="H9" s="56"/>
    </row>
    <row r="10" spans="1:8" ht="17.45" customHeight="1">
      <c r="A10" s="110" t="s">
        <v>44</v>
      </c>
      <c r="B10" s="111"/>
      <c r="C10" s="112" t="s">
        <v>89</v>
      </c>
      <c r="D10" s="113"/>
      <c r="E10" s="113"/>
      <c r="F10" s="113"/>
      <c r="G10" s="114"/>
      <c r="H10" s="56"/>
    </row>
    <row r="11" spans="1:8" ht="19.899999999999999" customHeight="1">
      <c r="A11" s="93" t="s">
        <v>46</v>
      </c>
      <c r="B11" s="94"/>
      <c r="C11" s="115" t="s">
        <v>90</v>
      </c>
      <c r="D11" s="116"/>
      <c r="E11" s="116"/>
      <c r="F11" s="116"/>
      <c r="G11" s="95" t="s">
        <v>91</v>
      </c>
      <c r="H11" s="59"/>
    </row>
    <row r="12" spans="1:8" ht="25.5">
      <c r="A12" s="60" t="s">
        <v>47</v>
      </c>
      <c r="B12" s="61" t="s">
        <v>48</v>
      </c>
      <c r="C12" s="61"/>
      <c r="D12" s="61" t="s">
        <v>2</v>
      </c>
      <c r="E12" s="60" t="s">
        <v>49</v>
      </c>
      <c r="F12" s="61" t="s">
        <v>50</v>
      </c>
      <c r="G12" s="60" t="s">
        <v>51</v>
      </c>
      <c r="H12" s="56"/>
    </row>
    <row r="13" spans="1:8">
      <c r="A13" s="60"/>
      <c r="B13" s="108"/>
      <c r="C13" s="109"/>
      <c r="D13" s="61"/>
      <c r="E13" s="60"/>
      <c r="F13" s="61"/>
      <c r="G13" s="60"/>
      <c r="H13" s="56"/>
    </row>
    <row r="14" spans="1:8" ht="16.5">
      <c r="A14" s="62">
        <v>1</v>
      </c>
      <c r="B14" s="63" t="s">
        <v>52</v>
      </c>
      <c r="C14" s="64"/>
      <c r="D14" s="65" t="s">
        <v>78</v>
      </c>
      <c r="E14" s="66"/>
      <c r="F14" s="66"/>
      <c r="G14" s="67"/>
      <c r="H14" s="56"/>
    </row>
    <row r="15" spans="1:8" ht="22.15" customHeight="1">
      <c r="A15" s="62"/>
      <c r="B15" s="101" t="s">
        <v>53</v>
      </c>
      <c r="C15" s="101"/>
      <c r="D15" s="65"/>
      <c r="E15" s="68">
        <f>Sheet1!H6</f>
        <v>372.00000000000006</v>
      </c>
      <c r="F15" s="90">
        <v>180</v>
      </c>
      <c r="G15" s="69">
        <f>E15*F15</f>
        <v>66960.000000000015</v>
      </c>
      <c r="H15" s="56"/>
    </row>
    <row r="16" spans="1:8">
      <c r="A16" s="62"/>
      <c r="B16" s="63" t="s">
        <v>56</v>
      </c>
      <c r="C16" s="64"/>
      <c r="D16" s="65"/>
      <c r="E16" s="68"/>
      <c r="F16" s="90"/>
      <c r="G16" s="69">
        <f t="shared" ref="G16:G29" si="0">E16*F16</f>
        <v>0</v>
      </c>
      <c r="H16" s="56"/>
    </row>
    <row r="17" spans="1:8">
      <c r="A17" s="62"/>
      <c r="B17" s="101" t="s">
        <v>53</v>
      </c>
      <c r="C17" s="101"/>
      <c r="D17" s="65"/>
      <c r="E17" s="68">
        <f>Sheet1!H10</f>
        <v>130.56000000000003</v>
      </c>
      <c r="F17" s="90">
        <v>90</v>
      </c>
      <c r="G17" s="69">
        <f t="shared" si="0"/>
        <v>11750.400000000003</v>
      </c>
      <c r="H17" s="56"/>
    </row>
    <row r="18" spans="1:8">
      <c r="A18" s="62"/>
      <c r="B18" s="101" t="s">
        <v>54</v>
      </c>
      <c r="C18" s="101"/>
      <c r="D18" s="65"/>
      <c r="E18" s="68"/>
      <c r="F18" s="90">
        <v>99</v>
      </c>
      <c r="G18" s="69">
        <f t="shared" si="0"/>
        <v>0</v>
      </c>
      <c r="H18" s="56"/>
    </row>
    <row r="19" spans="1:8">
      <c r="A19" s="62"/>
      <c r="B19" s="101" t="s">
        <v>55</v>
      </c>
      <c r="C19" s="101"/>
      <c r="D19" s="65"/>
      <c r="E19" s="68"/>
      <c r="F19" s="90">
        <v>108</v>
      </c>
      <c r="G19" s="69">
        <f t="shared" si="0"/>
        <v>0</v>
      </c>
      <c r="H19" s="56"/>
    </row>
    <row r="20" spans="1:8" ht="16.5">
      <c r="A20" s="62">
        <v>2</v>
      </c>
      <c r="B20" s="101" t="s">
        <v>57</v>
      </c>
      <c r="C20" s="101"/>
      <c r="D20" s="65" t="s">
        <v>79</v>
      </c>
      <c r="E20" s="68"/>
      <c r="F20" s="90"/>
      <c r="G20" s="69">
        <f t="shared" si="0"/>
        <v>0</v>
      </c>
      <c r="H20" s="56"/>
    </row>
    <row r="21" spans="1:8">
      <c r="A21" s="62"/>
      <c r="B21" s="101" t="s">
        <v>53</v>
      </c>
      <c r="C21" s="101"/>
      <c r="D21" s="65"/>
      <c r="E21" s="68">
        <v>13.06</v>
      </c>
      <c r="F21" s="90">
        <v>2300</v>
      </c>
      <c r="G21" s="69">
        <f t="shared" si="0"/>
        <v>30038</v>
      </c>
      <c r="H21" s="56"/>
    </row>
    <row r="22" spans="1:8" ht="16.5">
      <c r="A22" s="62">
        <v>3</v>
      </c>
      <c r="B22" s="102" t="s">
        <v>58</v>
      </c>
      <c r="C22" s="103"/>
      <c r="D22" s="65" t="s">
        <v>78</v>
      </c>
      <c r="E22" s="68"/>
      <c r="F22" s="90"/>
      <c r="G22" s="69">
        <f t="shared" si="0"/>
        <v>0</v>
      </c>
      <c r="H22" s="56"/>
    </row>
    <row r="23" spans="1:8">
      <c r="A23" s="62"/>
      <c r="B23" s="102" t="s">
        <v>53</v>
      </c>
      <c r="C23" s="103"/>
      <c r="D23" s="65"/>
      <c r="E23" s="68">
        <f>Sheet1!H22</f>
        <v>60.347080000000005</v>
      </c>
      <c r="F23" s="90">
        <v>2750</v>
      </c>
      <c r="G23" s="69">
        <f t="shared" si="0"/>
        <v>165954.47</v>
      </c>
      <c r="H23" s="56"/>
    </row>
    <row r="24" spans="1:8">
      <c r="A24" s="62"/>
      <c r="B24" s="102" t="s">
        <v>54</v>
      </c>
      <c r="C24" s="103"/>
      <c r="D24" s="65"/>
      <c r="E24" s="68"/>
      <c r="F24" s="90">
        <v>3025</v>
      </c>
      <c r="G24" s="69">
        <f t="shared" si="0"/>
        <v>0</v>
      </c>
      <c r="H24" s="56"/>
    </row>
    <row r="25" spans="1:8" ht="16.5">
      <c r="A25" s="62">
        <v>4</v>
      </c>
      <c r="B25" s="63" t="s">
        <v>59</v>
      </c>
      <c r="C25" s="64"/>
      <c r="D25" s="65" t="s">
        <v>78</v>
      </c>
      <c r="E25" s="68"/>
      <c r="F25" s="90"/>
      <c r="G25" s="69">
        <f t="shared" si="0"/>
        <v>0</v>
      </c>
      <c r="H25" s="56"/>
    </row>
    <row r="26" spans="1:8">
      <c r="A26" s="62"/>
      <c r="B26" s="102" t="s">
        <v>53</v>
      </c>
      <c r="C26" s="103"/>
      <c r="D26" s="65"/>
      <c r="E26" s="68">
        <f>Sheet1!H30</f>
        <v>533.54600000000005</v>
      </c>
      <c r="F26" s="90">
        <v>400</v>
      </c>
      <c r="G26" s="69">
        <f t="shared" si="0"/>
        <v>213418.40000000002</v>
      </c>
      <c r="H26" s="56"/>
    </row>
    <row r="27" spans="1:8" ht="16.5">
      <c r="A27" s="62"/>
      <c r="B27" s="102" t="s">
        <v>76</v>
      </c>
      <c r="C27" s="103"/>
      <c r="D27" s="65" t="s">
        <v>78</v>
      </c>
      <c r="E27" s="68">
        <f>Sheet1!H35</f>
        <v>106.95</v>
      </c>
      <c r="F27" s="90">
        <v>3300</v>
      </c>
      <c r="G27" s="69">
        <f t="shared" si="0"/>
        <v>352935</v>
      </c>
      <c r="H27" s="56"/>
    </row>
    <row r="28" spans="1:8" ht="16.5">
      <c r="A28" s="62">
        <v>5</v>
      </c>
      <c r="B28" s="63" t="s">
        <v>16</v>
      </c>
      <c r="C28" s="64"/>
      <c r="D28" s="65" t="s">
        <v>79</v>
      </c>
      <c r="E28" s="68">
        <f>Sheet1!H40</f>
        <v>332.44400000000007</v>
      </c>
      <c r="F28" s="90">
        <v>80</v>
      </c>
      <c r="G28" s="69">
        <f t="shared" si="0"/>
        <v>26595.520000000004</v>
      </c>
      <c r="H28" s="56"/>
    </row>
    <row r="29" spans="1:8">
      <c r="A29" s="62">
        <v>6</v>
      </c>
      <c r="B29" s="101" t="s">
        <v>60</v>
      </c>
      <c r="C29" s="101"/>
      <c r="D29" s="65" t="s">
        <v>61</v>
      </c>
      <c r="E29" s="68">
        <f>Sheet2!M16</f>
        <v>5.0287700000000006</v>
      </c>
      <c r="F29" s="90">
        <v>9000</v>
      </c>
      <c r="G29" s="69">
        <f t="shared" si="0"/>
        <v>45258.930000000008</v>
      </c>
      <c r="H29" s="56"/>
    </row>
    <row r="30" spans="1:8">
      <c r="A30" s="46"/>
      <c r="B30" s="47"/>
      <c r="C30" s="47"/>
      <c r="D30" s="46"/>
      <c r="E30" s="121" t="s">
        <v>95</v>
      </c>
      <c r="F30" s="121"/>
      <c r="G30" s="70">
        <f>SUM(G15:G29)</f>
        <v>912910.72000000009</v>
      </c>
    </row>
    <row r="31" spans="1:8" ht="15" customHeight="1">
      <c r="A31" s="100" t="s">
        <v>92</v>
      </c>
      <c r="B31" s="100"/>
      <c r="C31" s="100"/>
      <c r="D31" s="100"/>
      <c r="E31" s="55" t="s">
        <v>62</v>
      </c>
      <c r="F31" s="57"/>
      <c r="G31" s="70">
        <f>G30*9%</f>
        <v>82161.964800000002</v>
      </c>
    </row>
    <row r="32" spans="1:8">
      <c r="A32" s="100"/>
      <c r="B32" s="100"/>
      <c r="C32" s="100"/>
      <c r="D32" s="100"/>
      <c r="E32" s="55" t="s">
        <v>63</v>
      </c>
      <c r="F32" s="57"/>
      <c r="G32" s="70">
        <f>G30*9%</f>
        <v>82161.964800000002</v>
      </c>
    </row>
    <row r="33" spans="1:7" ht="15.75">
      <c r="A33" s="100"/>
      <c r="B33" s="100"/>
      <c r="C33" s="100"/>
      <c r="D33" s="100"/>
      <c r="E33" s="120" t="s">
        <v>94</v>
      </c>
      <c r="F33" s="120"/>
      <c r="G33" s="70">
        <f>SUM(G30:G32)</f>
        <v>1077234.6496000001</v>
      </c>
    </row>
    <row r="34" spans="1:7">
      <c r="A34" s="49"/>
      <c r="B34" s="48"/>
      <c r="C34" s="48"/>
      <c r="D34" s="48"/>
      <c r="E34" s="48"/>
      <c r="F34" s="50"/>
      <c r="G34" s="50"/>
    </row>
    <row r="35" spans="1:7">
      <c r="A35" s="48"/>
      <c r="D35" s="48" t="s">
        <v>64</v>
      </c>
      <c r="E35" s="48"/>
      <c r="F35" s="48"/>
      <c r="G35" s="58"/>
    </row>
    <row r="36" spans="1:7">
      <c r="A36" s="50"/>
      <c r="B36" s="50"/>
      <c r="C36" s="50"/>
      <c r="D36" s="50"/>
      <c r="E36" s="48" t="s">
        <v>93</v>
      </c>
      <c r="F36" s="48"/>
      <c r="G36" s="48"/>
    </row>
    <row r="37" spans="1:7">
      <c r="A37" s="50"/>
      <c r="B37" s="50"/>
      <c r="C37" s="50"/>
      <c r="D37" s="50"/>
      <c r="E37" s="50"/>
      <c r="F37" s="50"/>
      <c r="G37" s="50"/>
    </row>
    <row r="38" spans="1:7">
      <c r="A38" s="50"/>
      <c r="B38" s="51"/>
      <c r="C38" s="51"/>
      <c r="D38" s="50"/>
      <c r="E38" s="48" t="s">
        <v>65</v>
      </c>
      <c r="F38" s="48"/>
      <c r="G38" s="48"/>
    </row>
  </sheetData>
  <mergeCells count="36">
    <mergeCell ref="E33:F33"/>
    <mergeCell ref="E30:F30"/>
    <mergeCell ref="A1:G1"/>
    <mergeCell ref="A5:B5"/>
    <mergeCell ref="A4:B4"/>
    <mergeCell ref="A7:D7"/>
    <mergeCell ref="A3:B3"/>
    <mergeCell ref="C3:E3"/>
    <mergeCell ref="F3:G3"/>
    <mergeCell ref="C4:E4"/>
    <mergeCell ref="F4:G4"/>
    <mergeCell ref="C5:E5"/>
    <mergeCell ref="F5:G5"/>
    <mergeCell ref="A6:D6"/>
    <mergeCell ref="B13:C13"/>
    <mergeCell ref="A10:B10"/>
    <mergeCell ref="C10:G10"/>
    <mergeCell ref="C11:F11"/>
    <mergeCell ref="A8:G8"/>
    <mergeCell ref="A9:B9"/>
    <mergeCell ref="A2:G2"/>
    <mergeCell ref="A31:D33"/>
    <mergeCell ref="B29:C29"/>
    <mergeCell ref="B19:C19"/>
    <mergeCell ref="B20:C20"/>
    <mergeCell ref="B21:C21"/>
    <mergeCell ref="B22:C22"/>
    <mergeCell ref="B23:C23"/>
    <mergeCell ref="B24:C24"/>
    <mergeCell ref="B26:C26"/>
    <mergeCell ref="B27:C27"/>
    <mergeCell ref="F6:G6"/>
    <mergeCell ref="F7:G7"/>
    <mergeCell ref="B17:C17"/>
    <mergeCell ref="B18:C18"/>
    <mergeCell ref="B15:C15"/>
  </mergeCells>
  <pageMargins left="0" right="0" top="0" bottom="0" header="0.31496062992126" footer="0.31496062992126"/>
  <pageSetup scale="9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view="pageBreakPreview" zoomScaleSheetLayoutView="100" workbookViewId="0">
      <selection sqref="A1:N1"/>
    </sheetView>
  </sheetViews>
  <sheetFormatPr defaultRowHeight="15"/>
  <cols>
    <col min="1" max="1" width="6.140625" customWidth="1"/>
    <col min="2" max="2" width="11.85546875" customWidth="1"/>
    <col min="3" max="3" width="7.7109375" customWidth="1"/>
    <col min="4" max="4" width="7.5703125" customWidth="1"/>
    <col min="5" max="5" width="7.7109375" customWidth="1"/>
    <col min="6" max="6" width="7" customWidth="1"/>
    <col min="11" max="11" width="10.7109375" customWidth="1"/>
    <col min="12" max="12" width="11.85546875" bestFit="1" customWidth="1"/>
    <col min="13" max="13" width="14.28515625" bestFit="1" customWidth="1"/>
    <col min="14" max="14" width="10.85546875" customWidth="1"/>
  </cols>
  <sheetData>
    <row r="1" spans="1:20" ht="43.9" customHeight="1">
      <c r="A1" s="147" t="s">
        <v>77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20" ht="15.6" customHeight="1">
      <c r="A2" s="148" t="s">
        <v>20</v>
      </c>
      <c r="B2" s="149" t="s">
        <v>21</v>
      </c>
      <c r="C2" s="149" t="s">
        <v>22</v>
      </c>
      <c r="D2" s="149" t="s">
        <v>23</v>
      </c>
      <c r="E2" s="149" t="s">
        <v>24</v>
      </c>
      <c r="F2" s="140" t="s">
        <v>25</v>
      </c>
      <c r="G2" s="141"/>
      <c r="H2" s="141"/>
      <c r="I2" s="142"/>
      <c r="J2" s="72"/>
      <c r="K2" s="72"/>
      <c r="L2" s="146" t="s">
        <v>26</v>
      </c>
      <c r="M2" s="146"/>
      <c r="N2" s="146"/>
    </row>
    <row r="3" spans="1:20" ht="15.75">
      <c r="A3" s="148"/>
      <c r="B3" s="148"/>
      <c r="C3" s="148"/>
      <c r="D3" s="148"/>
      <c r="E3" s="148"/>
      <c r="F3" s="143"/>
      <c r="G3" s="144"/>
      <c r="H3" s="144"/>
      <c r="I3" s="145"/>
      <c r="J3" s="73" t="s">
        <v>10</v>
      </c>
      <c r="K3" s="73"/>
      <c r="L3" s="146"/>
      <c r="M3" s="146"/>
      <c r="N3" s="146"/>
    </row>
    <row r="4" spans="1:20" s="39" customFormat="1" ht="20.100000000000001" customHeight="1">
      <c r="A4" s="74">
        <v>1</v>
      </c>
      <c r="B4" s="75" t="s">
        <v>39</v>
      </c>
      <c r="C4" s="74"/>
      <c r="D4" s="75"/>
      <c r="E4" s="74"/>
      <c r="F4" s="74"/>
      <c r="G4" s="74"/>
      <c r="H4" s="74" t="s">
        <v>34</v>
      </c>
      <c r="I4" s="74" t="s">
        <v>10</v>
      </c>
      <c r="J4" s="74"/>
      <c r="K4" s="74" t="s">
        <v>40</v>
      </c>
      <c r="L4" s="76" t="s">
        <v>27</v>
      </c>
      <c r="M4" s="76" t="s">
        <v>28</v>
      </c>
      <c r="N4" s="76" t="s">
        <v>29</v>
      </c>
    </row>
    <row r="5" spans="1:20" ht="20.100000000000001" customHeight="1">
      <c r="A5" s="77"/>
      <c r="B5" s="78" t="s">
        <v>30</v>
      </c>
      <c r="C5" s="79">
        <v>12</v>
      </c>
      <c r="D5" s="80">
        <v>51</v>
      </c>
      <c r="E5" s="79">
        <v>22</v>
      </c>
      <c r="F5" s="79">
        <v>1.4</v>
      </c>
      <c r="G5" s="79">
        <v>0.1</v>
      </c>
      <c r="H5" s="79"/>
      <c r="I5" s="79">
        <f>F5+G5+H5</f>
        <v>1.5</v>
      </c>
      <c r="J5" s="79">
        <f>I5*E5*D5</f>
        <v>1683</v>
      </c>
      <c r="K5" s="79"/>
      <c r="L5" s="81"/>
      <c r="M5" s="81">
        <f>J5</f>
        <v>1683</v>
      </c>
      <c r="N5" s="82"/>
    </row>
    <row r="6" spans="1:20" ht="20.100000000000001" customHeight="1">
      <c r="A6" s="77"/>
      <c r="B6" s="80" t="s">
        <v>38</v>
      </c>
      <c r="C6" s="79">
        <v>12</v>
      </c>
      <c r="D6" s="80">
        <v>56</v>
      </c>
      <c r="E6" s="79">
        <v>4</v>
      </c>
      <c r="F6" s="79">
        <v>4.4000000000000004</v>
      </c>
      <c r="G6" s="79">
        <v>0.3</v>
      </c>
      <c r="H6" s="79"/>
      <c r="I6" s="79">
        <f t="shared" ref="I6:I11" si="0">F6+G6+H6</f>
        <v>4.7</v>
      </c>
      <c r="J6" s="79">
        <f t="shared" ref="J6:J11" si="1">I6*E6*D6</f>
        <v>1052.8</v>
      </c>
      <c r="K6" s="79"/>
      <c r="L6" s="81"/>
      <c r="M6" s="81">
        <f>J6</f>
        <v>1052.8</v>
      </c>
      <c r="N6" s="82"/>
      <c r="S6">
        <f>4200/150</f>
        <v>28</v>
      </c>
    </row>
    <row r="7" spans="1:20" ht="20.100000000000001" customHeight="1">
      <c r="A7" s="77"/>
      <c r="B7" s="80" t="s">
        <v>75</v>
      </c>
      <c r="C7" s="79">
        <v>8</v>
      </c>
      <c r="D7" s="80">
        <v>56</v>
      </c>
      <c r="E7" s="79">
        <v>29</v>
      </c>
      <c r="F7" s="79">
        <v>0.6</v>
      </c>
      <c r="G7" s="79">
        <v>0.1</v>
      </c>
      <c r="H7" s="79"/>
      <c r="I7" s="79">
        <f t="shared" si="0"/>
        <v>0.7</v>
      </c>
      <c r="J7" s="79">
        <f t="shared" si="1"/>
        <v>1136.7999999999997</v>
      </c>
      <c r="K7" s="79">
        <f>J7</f>
        <v>1136.7999999999997</v>
      </c>
      <c r="L7" s="81"/>
      <c r="M7" s="81"/>
      <c r="N7" s="82"/>
    </row>
    <row r="8" spans="1:20" ht="20.100000000000001" customHeight="1">
      <c r="A8" s="77"/>
      <c r="B8" s="80"/>
      <c r="C8" s="79"/>
      <c r="D8" s="80"/>
      <c r="E8" s="79"/>
      <c r="F8" s="79"/>
      <c r="G8" s="79"/>
      <c r="H8" s="79"/>
      <c r="I8" s="79">
        <f t="shared" si="0"/>
        <v>0</v>
      </c>
      <c r="J8" s="79">
        <f t="shared" si="1"/>
        <v>0</v>
      </c>
      <c r="K8" s="79">
        <f>J8</f>
        <v>0</v>
      </c>
      <c r="L8" s="83"/>
      <c r="M8" s="83"/>
      <c r="N8" s="82"/>
    </row>
    <row r="9" spans="1:20" ht="20.100000000000001" customHeight="1">
      <c r="A9" s="77"/>
      <c r="B9" s="80" t="s">
        <v>71</v>
      </c>
      <c r="C9" s="79">
        <v>12</v>
      </c>
      <c r="D9" s="80">
        <v>2</v>
      </c>
      <c r="E9" s="79">
        <v>4</v>
      </c>
      <c r="F9" s="79">
        <v>155</v>
      </c>
      <c r="G9" s="79">
        <v>0.4</v>
      </c>
      <c r="H9" s="79">
        <f>0.6*16</f>
        <v>9.6</v>
      </c>
      <c r="I9" s="79">
        <f t="shared" si="0"/>
        <v>165</v>
      </c>
      <c r="J9" s="79">
        <f t="shared" si="1"/>
        <v>1320</v>
      </c>
      <c r="K9" s="79"/>
      <c r="L9" s="83"/>
      <c r="M9" s="83">
        <f>J9</f>
        <v>1320</v>
      </c>
      <c r="N9" s="82"/>
      <c r="R9">
        <f>155/0.15</f>
        <v>1033.3333333333335</v>
      </c>
    </row>
    <row r="10" spans="1:20" ht="20.100000000000001" customHeight="1">
      <c r="A10" s="77"/>
      <c r="B10" s="80" t="s">
        <v>72</v>
      </c>
      <c r="C10" s="79">
        <v>12</v>
      </c>
      <c r="D10" s="80">
        <v>1</v>
      </c>
      <c r="E10" s="79">
        <v>2</v>
      </c>
      <c r="F10" s="79">
        <v>155</v>
      </c>
      <c r="G10" s="79">
        <v>0.2</v>
      </c>
      <c r="H10" s="79">
        <v>9.6</v>
      </c>
      <c r="I10" s="79">
        <f t="shared" si="0"/>
        <v>164.79999999999998</v>
      </c>
      <c r="J10" s="79">
        <f t="shared" si="1"/>
        <v>329.59999999999997</v>
      </c>
      <c r="K10" s="79"/>
      <c r="L10" s="81"/>
      <c r="M10" s="81">
        <f>J10</f>
        <v>329.59999999999997</v>
      </c>
      <c r="N10" s="82"/>
    </row>
    <row r="11" spans="1:20" ht="20.100000000000001" customHeight="1">
      <c r="A11" s="77"/>
      <c r="B11" s="80" t="s">
        <v>75</v>
      </c>
      <c r="C11" s="79">
        <v>8</v>
      </c>
      <c r="D11" s="80">
        <v>2</v>
      </c>
      <c r="E11" s="79">
        <v>1033</v>
      </c>
      <c r="F11" s="79">
        <v>0.74</v>
      </c>
      <c r="G11" s="79">
        <v>0.1</v>
      </c>
      <c r="H11" s="79"/>
      <c r="I11" s="79">
        <f t="shared" si="0"/>
        <v>0.84</v>
      </c>
      <c r="J11" s="79">
        <f t="shared" si="1"/>
        <v>1735.4399999999998</v>
      </c>
      <c r="K11" s="79">
        <f>J11</f>
        <v>1735.4399999999998</v>
      </c>
      <c r="L11" s="81"/>
      <c r="M11" s="81"/>
      <c r="N11" s="82"/>
    </row>
    <row r="12" spans="1:20" ht="20.100000000000001" customHeight="1">
      <c r="A12" s="77"/>
      <c r="B12" s="80"/>
      <c r="C12" s="79"/>
      <c r="D12" s="79"/>
      <c r="E12" s="79"/>
      <c r="F12" s="79"/>
      <c r="G12" s="79"/>
      <c r="H12" s="79"/>
      <c r="I12" s="79"/>
      <c r="J12" s="79"/>
      <c r="K12" s="79">
        <f>SUM(K5:K11)</f>
        <v>2872.24</v>
      </c>
      <c r="L12" s="79">
        <f>SUM(L5:L11)</f>
        <v>0</v>
      </c>
      <c r="M12" s="79">
        <f>SUM(M5:M11)</f>
        <v>4385.4000000000005</v>
      </c>
      <c r="N12" s="79">
        <f>SUM(N5:N11)</f>
        <v>0</v>
      </c>
      <c r="P12" s="34"/>
      <c r="Q12" s="35"/>
      <c r="R12" s="35"/>
      <c r="S12" s="40"/>
      <c r="T12" s="41"/>
    </row>
    <row r="13" spans="1:20" ht="20.100000000000001" customHeight="1">
      <c r="A13" s="77"/>
      <c r="B13" s="80"/>
      <c r="C13" s="79"/>
      <c r="D13" s="79"/>
      <c r="E13" s="79"/>
      <c r="F13" s="79"/>
      <c r="G13" s="79"/>
      <c r="H13" s="79"/>
      <c r="I13" s="79"/>
      <c r="J13" s="79"/>
      <c r="K13" s="77">
        <v>0.39500000000000002</v>
      </c>
      <c r="L13" s="84">
        <v>0.62</v>
      </c>
      <c r="M13" s="84">
        <v>0.88800000000000001</v>
      </c>
      <c r="N13" s="85">
        <v>1.58</v>
      </c>
      <c r="P13" s="44"/>
      <c r="Q13" s="44"/>
      <c r="R13" s="45"/>
      <c r="S13" s="44"/>
      <c r="T13" s="41"/>
    </row>
    <row r="14" spans="1:20" ht="20.100000000000001" customHeight="1">
      <c r="A14" s="77"/>
      <c r="B14" s="79"/>
      <c r="C14" s="79"/>
      <c r="D14" s="79"/>
      <c r="E14" s="79"/>
      <c r="F14" s="79"/>
      <c r="G14" s="79"/>
      <c r="H14" s="79"/>
      <c r="I14" s="79"/>
      <c r="J14" s="79"/>
      <c r="K14" s="86">
        <f>K12*K13</f>
        <v>1134.5347999999999</v>
      </c>
      <c r="L14" s="86">
        <f t="shared" ref="L14:N14" si="2">L12*L13</f>
        <v>0</v>
      </c>
      <c r="M14" s="86">
        <f t="shared" si="2"/>
        <v>3894.2352000000005</v>
      </c>
      <c r="N14" s="86">
        <f t="shared" si="2"/>
        <v>0</v>
      </c>
    </row>
    <row r="15" spans="1:20" ht="20.100000000000001" customHeight="1">
      <c r="A15" s="77"/>
      <c r="B15" s="87"/>
      <c r="C15" s="79"/>
      <c r="D15" s="79"/>
      <c r="E15" s="79"/>
      <c r="F15" s="79"/>
      <c r="G15" s="79"/>
      <c r="H15" s="79"/>
      <c r="I15" s="79"/>
      <c r="J15" s="79"/>
      <c r="K15" s="79"/>
      <c r="L15" s="83"/>
      <c r="M15" s="83">
        <f>M14+N14+K14+L14</f>
        <v>5028.7700000000004</v>
      </c>
      <c r="N15" s="83"/>
    </row>
    <row r="16" spans="1:20" ht="20.100000000000001" customHeight="1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 t="s">
        <v>10</v>
      </c>
      <c r="M16" s="89">
        <f>M15/1000</f>
        <v>5.0287700000000006</v>
      </c>
      <c r="N16" s="88"/>
    </row>
    <row r="17" spans="21:21">
      <c r="U17" s="41"/>
    </row>
    <row r="18" spans="21:21">
      <c r="U18" s="41"/>
    </row>
  </sheetData>
  <mergeCells count="8">
    <mergeCell ref="F2:I3"/>
    <mergeCell ref="L2:N3"/>
    <mergeCell ref="A1:N1"/>
    <mergeCell ref="A2:A3"/>
    <mergeCell ref="B2:B3"/>
    <mergeCell ref="C2:C3"/>
    <mergeCell ref="D2:D3"/>
    <mergeCell ref="E2:E3"/>
  </mergeCells>
  <pageMargins left="0.23622047244094499" right="0.23622047244094499" top="0.74803149606299202" bottom="0.74803149606299202" header="0.31496062992126" footer="0.31496062992126"/>
  <pageSetup scale="77" orientation="portrait" r:id="rId1"/>
  <colBreaks count="1" manualBreakCount="1">
    <brk id="14" max="3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Sheet3</vt:lpstr>
      <vt:lpstr>Sheet2</vt:lpstr>
      <vt:lpstr>Sheet1!Print_Area</vt:lpstr>
      <vt:lpstr>Sheet2!Print_Area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91913</dc:creator>
  <cp:lastModifiedBy>Abhishek</cp:lastModifiedBy>
  <cp:lastPrinted>2023-09-05T04:45:28Z</cp:lastPrinted>
  <dcterms:created xsi:type="dcterms:W3CDTF">2023-08-21T17:01:04Z</dcterms:created>
  <dcterms:modified xsi:type="dcterms:W3CDTF">2023-10-08T04:15:27Z</dcterms:modified>
</cp:coreProperties>
</file>