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aster Folder\Master Folder\Claimed\POwer Plant\Civil\M.Tech\August\"/>
    </mc:Choice>
  </mc:AlternateContent>
  <bookViews>
    <workbookView xWindow="0" yWindow="0" windowWidth="24000" windowHeight="963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Sheet1!$A$1:$I$40</definedName>
    <definedName name="_xlnm.Print_Area" localSheetId="1">Sheet2!$A$1:$O$19</definedName>
    <definedName name="_xlnm.Print_Area" localSheetId="2">Sheet3!$A$1:$G$49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1" i="3"/>
  <c r="G30" i="3"/>
  <c r="E29" i="3"/>
  <c r="G29" i="3" s="1"/>
  <c r="G28" i="3"/>
  <c r="G27" i="3"/>
  <c r="G25" i="3"/>
  <c r="G24" i="3"/>
  <c r="G23" i="3"/>
  <c r="G21" i="3"/>
  <c r="G20" i="3"/>
  <c r="E19" i="3"/>
  <c r="G19" i="3" s="1"/>
  <c r="G18" i="3"/>
  <c r="G17" i="3"/>
  <c r="D6" i="2" l="1"/>
  <c r="L22" i="1" l="1"/>
  <c r="H14" i="1"/>
  <c r="I9" i="2" l="1"/>
  <c r="D9" i="2"/>
  <c r="D8" i="2"/>
  <c r="D7" i="2"/>
  <c r="E12" i="2"/>
  <c r="E13" i="2"/>
  <c r="E11" i="2"/>
  <c r="S6" i="2"/>
  <c r="I6" i="2"/>
  <c r="N6" i="2" s="1"/>
  <c r="H33" i="1"/>
  <c r="I13" i="2"/>
  <c r="I12" i="2"/>
  <c r="I11" i="2"/>
  <c r="I10" i="2"/>
  <c r="J10" i="2" s="1"/>
  <c r="O10" i="2" s="1"/>
  <c r="O15" i="2" s="1"/>
  <c r="O17" i="2" s="1"/>
  <c r="I8" i="2"/>
  <c r="I7" i="2"/>
  <c r="I5" i="2"/>
  <c r="N5" i="2" s="1"/>
  <c r="H29" i="1"/>
  <c r="H34" i="1"/>
  <c r="F4" i="1"/>
  <c r="E4" i="1"/>
  <c r="H26" i="1"/>
  <c r="H25" i="1"/>
  <c r="H21" i="1"/>
  <c r="H20" i="1"/>
  <c r="H18" i="1"/>
  <c r="H17" i="1"/>
  <c r="H15" i="1"/>
  <c r="H11" i="1"/>
  <c r="H12" i="1" s="1"/>
  <c r="E16" i="3" s="1"/>
  <c r="G16" i="3" s="1"/>
  <c r="H9" i="1"/>
  <c r="H8" i="1"/>
  <c r="H5" i="1"/>
  <c r="J9" i="2" l="1"/>
  <c r="L9" i="2" s="1"/>
  <c r="L15" i="2" s="1"/>
  <c r="L17" i="2" s="1"/>
  <c r="N8" i="2"/>
  <c r="N15" i="2" s="1"/>
  <c r="N17" i="2" s="1"/>
  <c r="J13" i="2"/>
  <c r="K13" i="2" s="1"/>
  <c r="J7" i="2"/>
  <c r="M7" i="2" s="1"/>
  <c r="M15" i="2" s="1"/>
  <c r="M17" i="2" s="1"/>
  <c r="J6" i="2"/>
  <c r="J12" i="2"/>
  <c r="K12" i="2" s="1"/>
  <c r="J8" i="2"/>
  <c r="J11" i="2"/>
  <c r="K11" i="2" s="1"/>
  <c r="H35" i="1"/>
  <c r="E32" i="3" s="1"/>
  <c r="G32" i="3" s="1"/>
  <c r="H4" i="1"/>
  <c r="H7" i="1" s="1"/>
  <c r="E14" i="3" s="1"/>
  <c r="G14" i="3" s="1"/>
  <c r="H19" i="1"/>
  <c r="E22" i="3" s="1"/>
  <c r="G22" i="3" s="1"/>
  <c r="H27" i="1"/>
  <c r="H37" i="1" s="1"/>
  <c r="H31" i="1"/>
  <c r="E33" i="3" s="1"/>
  <c r="G33" i="3" s="1"/>
  <c r="H10" i="1"/>
  <c r="E15" i="3" s="1"/>
  <c r="G15" i="3" s="1"/>
  <c r="H22" i="1"/>
  <c r="H16" i="1"/>
  <c r="H38" i="1" l="1"/>
  <c r="E26" i="3"/>
  <c r="G26" i="3" s="1"/>
  <c r="H36" i="1"/>
  <c r="K15" i="2"/>
  <c r="K17" i="2" l="1"/>
  <c r="M18" i="2" s="1"/>
  <c r="M19" i="2" s="1"/>
  <c r="E37" i="3" s="1"/>
  <c r="G37" i="3" s="1"/>
  <c r="H39" i="1"/>
  <c r="E34" i="3" s="1"/>
  <c r="G34" i="3" s="1"/>
  <c r="G38" i="3" l="1"/>
  <c r="G39" i="3" s="1"/>
  <c r="G40" i="3" l="1"/>
  <c r="G41" i="3"/>
  <c r="G43" i="3" l="1"/>
</calcChain>
</file>

<file path=xl/sharedStrings.xml><?xml version="1.0" encoding="utf-8"?>
<sst xmlns="http://schemas.openxmlformats.org/spreadsheetml/2006/main" count="142" uniqueCount="109">
  <si>
    <t>S.no.</t>
  </si>
  <si>
    <t>Particulars</t>
  </si>
  <si>
    <t>Unit</t>
  </si>
  <si>
    <t>No</t>
  </si>
  <si>
    <t>Length</t>
  </si>
  <si>
    <t>Breadth</t>
  </si>
  <si>
    <t>Height</t>
  </si>
  <si>
    <t>Total Qty</t>
  </si>
  <si>
    <t>Remark</t>
  </si>
  <si>
    <t>EXCAVATION</t>
  </si>
  <si>
    <r>
      <t>M</t>
    </r>
    <r>
      <rPr>
        <vertAlign val="superscript"/>
        <sz val="12"/>
        <color indexed="8"/>
        <rFont val="Calibri"/>
        <family val="2"/>
        <scheme val="minor"/>
      </rPr>
      <t>3</t>
    </r>
  </si>
  <si>
    <t>0-3mtr</t>
  </si>
  <si>
    <t>TOTAL</t>
  </si>
  <si>
    <t>3-6mtr</t>
  </si>
  <si>
    <t>6-9mtr</t>
  </si>
  <si>
    <t>F1</t>
  </si>
  <si>
    <r>
      <t>M</t>
    </r>
    <r>
      <rPr>
        <vertAlign val="superscript"/>
        <sz val="12"/>
        <color indexed="8"/>
        <rFont val="Calibri"/>
        <family val="2"/>
        <scheme val="minor"/>
      </rPr>
      <t>2</t>
    </r>
  </si>
  <si>
    <t>SAND filling</t>
  </si>
  <si>
    <t xml:space="preserve">PCC </t>
  </si>
  <si>
    <r>
      <t>M</t>
    </r>
    <r>
      <rPr>
        <vertAlign val="superscript"/>
        <sz val="11"/>
        <color indexed="8"/>
        <rFont val="Arial1"/>
      </rPr>
      <t>3</t>
    </r>
  </si>
  <si>
    <t>raft f1</t>
  </si>
  <si>
    <t>SHUTTERING</t>
  </si>
  <si>
    <r>
      <t>M</t>
    </r>
    <r>
      <rPr>
        <vertAlign val="superscript"/>
        <sz val="11"/>
        <color rgb="FF000000"/>
        <rFont val="Arial1"/>
      </rPr>
      <t>2</t>
    </r>
  </si>
  <si>
    <t>BACK FILLING</t>
  </si>
  <si>
    <r>
      <t>M</t>
    </r>
    <r>
      <rPr>
        <vertAlign val="superscript"/>
        <sz val="11"/>
        <color rgb="FF000000"/>
        <rFont val="Arial1"/>
      </rPr>
      <t>3</t>
    </r>
  </si>
  <si>
    <t>TOTAL EXCAVATION</t>
  </si>
  <si>
    <t>RCC</t>
  </si>
  <si>
    <t>E S P</t>
  </si>
  <si>
    <t>col</t>
  </si>
  <si>
    <t>RCC 3-6mtr</t>
  </si>
  <si>
    <t>TOTAR</t>
  </si>
  <si>
    <r>
      <rPr>
        <b/>
        <i/>
        <sz val="11"/>
        <color indexed="8"/>
        <rFont val="Calibri"/>
        <family val="2"/>
        <scheme val="minor"/>
      </rPr>
      <t>DRESING</t>
    </r>
    <r>
      <rPr>
        <b/>
        <sz val="11"/>
        <color indexed="8"/>
        <rFont val="Calibri"/>
        <family val="2"/>
        <scheme val="minor"/>
      </rPr>
      <t xml:space="preserve"> </t>
    </r>
  </si>
  <si>
    <t>S.No</t>
  </si>
  <si>
    <t>Description</t>
  </si>
  <si>
    <t>Dia in
MM</t>
  </si>
  <si>
    <t>No of member</t>
  </si>
  <si>
    <t>No.
of Bar</t>
  </si>
  <si>
    <t>Cutting
Length</t>
  </si>
  <si>
    <t xml:space="preserve">DIAWISE LENGTH </t>
  </si>
  <si>
    <t>lap</t>
  </si>
  <si>
    <t>10mm</t>
  </si>
  <si>
    <t>12mm</t>
  </si>
  <si>
    <t>16mm</t>
  </si>
  <si>
    <t>Footings-</t>
  </si>
  <si>
    <t>chair</t>
  </si>
  <si>
    <t>BAR BENDING SCHEDULE
 E S P</t>
  </si>
  <si>
    <t xml:space="preserve"> 3-6mtr</t>
  </si>
  <si>
    <t>R C C</t>
  </si>
  <si>
    <t>F1  ( 3--6 )</t>
  </si>
  <si>
    <t>top</t>
  </si>
  <si>
    <t>bot</t>
  </si>
  <si>
    <t>COL</t>
  </si>
  <si>
    <t>20mm</t>
  </si>
  <si>
    <t>8mm</t>
  </si>
  <si>
    <t>extra</t>
  </si>
  <si>
    <t>TAX INVOICE</t>
  </si>
  <si>
    <t>Name    :-</t>
  </si>
  <si>
    <t>Address:-</t>
  </si>
  <si>
    <t>Details of Buyer</t>
  </si>
  <si>
    <t>GSTIN :-</t>
  </si>
  <si>
    <t>Sr.
No.</t>
  </si>
  <si>
    <t>Name of Service</t>
  </si>
  <si>
    <t>Total
Quantity</t>
  </si>
  <si>
    <t>Rate</t>
  </si>
  <si>
    <t>Taxable
Value</t>
  </si>
  <si>
    <t xml:space="preserve"> EXCAVATION</t>
  </si>
  <si>
    <r>
      <t>M</t>
    </r>
    <r>
      <rPr>
        <vertAlign val="superscript"/>
        <sz val="11"/>
        <color indexed="8"/>
        <rFont val="Times New Roman"/>
        <family val="1"/>
      </rPr>
      <t>3</t>
    </r>
  </si>
  <si>
    <t>0-3</t>
  </si>
  <si>
    <t>3,---6</t>
  </si>
  <si>
    <t>,6--9</t>
  </si>
  <si>
    <t>DRESSING</t>
  </si>
  <si>
    <t>SAND FILING</t>
  </si>
  <si>
    <t>6,-9</t>
  </si>
  <si>
    <t>0--3</t>
  </si>
  <si>
    <t>P.C.C.</t>
  </si>
  <si>
    <r>
      <t>M</t>
    </r>
    <r>
      <rPr>
        <vertAlign val="superscript"/>
        <sz val="11"/>
        <color indexed="8"/>
        <rFont val="Times New Roman"/>
        <family val="1"/>
      </rPr>
      <t>2</t>
    </r>
  </si>
  <si>
    <t xml:space="preserve">R.C.C.- </t>
  </si>
  <si>
    <t xml:space="preserve">SHUTTERING- </t>
  </si>
  <si>
    <t>STEEL</t>
  </si>
  <si>
    <t>MT</t>
  </si>
  <si>
    <t>3--6</t>
  </si>
  <si>
    <t>Add : CGST</t>
  </si>
  <si>
    <t>Add : SGST</t>
  </si>
  <si>
    <t>Add : IGST</t>
  </si>
  <si>
    <t>Certified that the particulars given above me true and correct</t>
  </si>
  <si>
    <t xml:space="preserve">Proprietor/Authorized Signatory </t>
  </si>
  <si>
    <t>PCC</t>
  </si>
  <si>
    <t>M -TECH ENGINEERING</t>
  </si>
  <si>
    <t>SHREE NAKODA PIPE IMPEX PVT LTD</t>
  </si>
  <si>
    <t xml:space="preserve">  TEN LAC EIGHTY SIX THOUSAD FOUR     HUNDRED EIGHTY THREE ONLY</t>
  </si>
  <si>
    <t>Invoice No.    :</t>
  </si>
  <si>
    <t>B-11 Madhavrao Sapre Nagar,Birgoan</t>
  </si>
  <si>
    <t>Invoice Date  :-</t>
  </si>
  <si>
    <t>Raipur (C. G)</t>
  </si>
  <si>
    <r>
      <rPr>
        <b/>
        <sz val="12"/>
        <color indexed="8"/>
        <rFont val="Times New Roman"/>
        <family val="1"/>
      </rPr>
      <t xml:space="preserve">State              :- </t>
    </r>
    <r>
      <rPr>
        <sz val="12"/>
        <color indexed="8"/>
        <rFont val="Times New Roman"/>
        <family val="1"/>
      </rPr>
      <t>Chhattisgarh</t>
    </r>
  </si>
  <si>
    <t>Mobile No.+ 9630655442</t>
  </si>
  <si>
    <t>State Code     :- 22</t>
  </si>
  <si>
    <t>E-mail:- mtechengg@yahoo.com</t>
  </si>
  <si>
    <t xml:space="preserve"> GSTIN :22AAZFM9371R1Z2</t>
  </si>
  <si>
    <t>Nakoda House Near Crossing Mowa Vidhan Sabha Road Raipur (C.G)</t>
  </si>
  <si>
    <t>22ABCCS8296A1ZG</t>
  </si>
  <si>
    <t>State Code :- 22</t>
  </si>
  <si>
    <t xml:space="preserve">Round up </t>
  </si>
  <si>
    <t>Gross Value (In Wards)  Ten Lac  Eighty Six  Thousand  Four Hundred Eighty Three Only.</t>
  </si>
  <si>
    <t xml:space="preserve">Basic Value </t>
  </si>
  <si>
    <t xml:space="preserve">  For,   M Tech Engineering</t>
  </si>
  <si>
    <t xml:space="preserve">Total Amount </t>
  </si>
  <si>
    <t xml:space="preserve">Net amount 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</si>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</sst>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00"/>
    <numFmt numFmtId="166" formatCode="#,##0.00\ ;&quot; -&quot;#,##0.00\ ;&quot; -&quot;#\ ;@\ "/>
    <numFmt numFmtId="167" formatCode="#,##0.0\ ;&quot; -&quot;#,##0.0\ ;&quot; -&quot;#\ ;@\ "/>
    <numFmt numFmtId="168" formatCode="#,##0.000\ ;&quot; -&quot;#,##0.000\ ;&quot; -&quot;#.00\ ;@\ "/>
  </numFmts>
  <fonts count="34">
    <font>
      <sz val="11"/>
      <color theme="1"/>
      <name val="Calibri"/>
      <family val="2"/>
      <scheme val="minor"/>
    </font>
    <font>
      <sz val="11"/>
      <color indexed="8"/>
      <name val="Arial1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Arial1"/>
    </font>
    <font>
      <vertAlign val="superscript"/>
      <sz val="11"/>
      <color indexed="8"/>
      <name val="Arial1"/>
    </font>
    <font>
      <vertAlign val="superscript"/>
      <sz val="11"/>
      <color rgb="FF000000"/>
      <name val="Arial1"/>
    </font>
    <font>
      <sz val="11"/>
      <name val="Arial1"/>
    </font>
    <font>
      <b/>
      <sz val="18"/>
      <color indexed="8"/>
      <name val="Arial1"/>
    </font>
    <font>
      <sz val="12"/>
      <color indexed="8"/>
      <name val="Arial1"/>
    </font>
    <font>
      <b/>
      <sz val="16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indexed="8"/>
      <name val="Arial1"/>
    </font>
    <font>
      <b/>
      <sz val="14"/>
      <name val="Calibri"/>
      <family val="2"/>
      <scheme val="minor"/>
    </font>
    <font>
      <b/>
      <sz val="16"/>
      <color theme="1"/>
      <name val="Algerian"/>
      <family val="5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theme="1"/>
      <name val="Arial"/>
      <family val="2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 applyBorder="0" applyProtection="0"/>
    <xf numFmtId="164" fontId="1" fillId="0" borderId="0" applyFont="0" applyFill="0" applyBorder="0" applyAlignment="0" applyProtection="0"/>
    <xf numFmtId="165" fontId="1" fillId="0" borderId="0" applyBorder="0" applyProtection="0"/>
  </cellStyleXfs>
  <cellXfs count="166">
    <xf numFmtId="0" fontId="0" fillId="0" borderId="0" xfId="0"/>
    <xf numFmtId="0" fontId="1" fillId="0" borderId="1" xfId="1" applyBorder="1"/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1" fontId="4" fillId="0" borderId="1" xfId="2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3" fillId="0" borderId="1" xfId="2" quotePrefix="1" applyNumberFormat="1" applyFont="1" applyBorder="1" applyAlignment="1">
      <alignment horizontal="center"/>
    </xf>
    <xf numFmtId="2" fontId="3" fillId="2" borderId="1" xfId="2" quotePrefix="1" applyNumberFormat="1" applyFont="1" applyFill="1" applyBorder="1" applyAlignment="1">
      <alignment horizontal="center"/>
    </xf>
    <xf numFmtId="2" fontId="3" fillId="3" borderId="1" xfId="2" quotePrefix="1" applyNumberFormat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2" fontId="5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2" fontId="1" fillId="2" borderId="1" xfId="1" applyNumberFormat="1" applyFill="1" applyBorder="1" applyAlignment="1">
      <alignment horizontal="center" vertical="center"/>
    </xf>
    <xf numFmtId="2" fontId="1" fillId="3" borderId="1" xfId="1" applyNumberForma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2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/>
    <xf numFmtId="0" fontId="1" fillId="0" borderId="1" xfId="1" applyBorder="1" applyAlignment="1">
      <alignment horizontal="center" vertical="center"/>
    </xf>
    <xf numFmtId="164" fontId="1" fillId="0" borderId="1" xfId="3" applyFont="1" applyBorder="1" applyAlignment="1">
      <alignment horizontal="left" indent="3"/>
    </xf>
    <xf numFmtId="2" fontId="1" fillId="0" borderId="1" xfId="1" applyNumberFormat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0" fontId="9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2" fontId="12" fillId="0" borderId="1" xfId="1" applyNumberFormat="1" applyFont="1" applyBorder="1" applyAlignment="1">
      <alignment horizontal="center" vertical="center"/>
    </xf>
    <xf numFmtId="2" fontId="3" fillId="0" borderId="1" xfId="2" applyNumberFormat="1" applyFont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16" fontId="5" fillId="2" borderId="1" xfId="1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5" fillId="6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166" fontId="5" fillId="0" borderId="1" xfId="4" applyNumberFormat="1" applyFont="1" applyBorder="1" applyAlignment="1">
      <alignment horizontal="center"/>
    </xf>
    <xf numFmtId="167" fontId="5" fillId="0" borderId="1" xfId="4" applyNumberFormat="1" applyFont="1" applyBorder="1" applyAlignment="1">
      <alignment horizontal="center"/>
    </xf>
    <xf numFmtId="0" fontId="4" fillId="0" borderId="1" xfId="1" applyFont="1" applyBorder="1" applyAlignment="1">
      <alignment horizontal="center" wrapText="1"/>
    </xf>
    <xf numFmtId="166" fontId="16" fillId="0" borderId="1" xfId="4" applyNumberFormat="1" applyFont="1" applyBorder="1" applyAlignment="1" applyProtection="1">
      <alignment horizontal="center"/>
    </xf>
    <xf numFmtId="166" fontId="17" fillId="0" borderId="1" xfId="4" applyNumberFormat="1" applyFont="1" applyBorder="1" applyAlignment="1" applyProtection="1">
      <alignment horizontal="center"/>
    </xf>
    <xf numFmtId="0" fontId="14" fillId="0" borderId="0" xfId="1" applyFont="1"/>
    <xf numFmtId="0" fontId="4" fillId="0" borderId="4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164" fontId="20" fillId="0" borderId="1" xfId="3" applyFont="1" applyBorder="1" applyAlignment="1">
      <alignment horizontal="center" vertical="center"/>
    </xf>
    <xf numFmtId="166" fontId="5" fillId="0" borderId="2" xfId="4" applyNumberFormat="1" applyFont="1" applyBorder="1" applyAlignment="1">
      <alignment horizontal="center"/>
    </xf>
    <xf numFmtId="166" fontId="16" fillId="0" borderId="2" xfId="4" applyNumberFormat="1" applyFont="1" applyBorder="1" applyAlignment="1" applyProtection="1">
      <alignment horizontal="center"/>
    </xf>
    <xf numFmtId="167" fontId="5" fillId="0" borderId="2" xfId="4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17" fillId="0" borderId="2" xfId="4" applyNumberFormat="1" applyFont="1" applyBorder="1" applyAlignment="1" applyProtection="1">
      <alignment horizontal="center"/>
    </xf>
    <xf numFmtId="167" fontId="4" fillId="0" borderId="1" xfId="4" applyNumberFormat="1" applyFont="1" applyBorder="1" applyAlignment="1">
      <alignment horizontal="center"/>
    </xf>
    <xf numFmtId="166" fontId="4" fillId="0" borderId="1" xfId="4" applyNumberFormat="1" applyFont="1" applyBorder="1" applyAlignment="1">
      <alignment horizontal="center"/>
    </xf>
    <xf numFmtId="166" fontId="4" fillId="0" borderId="2" xfId="4" applyNumberFormat="1" applyFont="1" applyBorder="1" applyAlignment="1">
      <alignment horizontal="center"/>
    </xf>
    <xf numFmtId="168" fontId="21" fillId="2" borderId="2" xfId="4" applyNumberFormat="1" applyFont="1" applyFill="1" applyBorder="1" applyAlignment="1" applyProtection="1">
      <alignment horizontal="center"/>
    </xf>
    <xf numFmtId="165" fontId="5" fillId="0" borderId="1" xfId="1" applyNumberFormat="1" applyFont="1" applyBorder="1" applyAlignment="1">
      <alignment horizontal="center" vertical="center"/>
    </xf>
    <xf numFmtId="2" fontId="0" fillId="0" borderId="0" xfId="0" applyNumberFormat="1"/>
    <xf numFmtId="0" fontId="27" fillId="0" borderId="8" xfId="1" applyFont="1" applyBorder="1"/>
    <xf numFmtId="0" fontId="28" fillId="0" borderId="13" xfId="1" applyFont="1" applyBorder="1" applyAlignment="1">
      <alignment horizontal="center" vertical="center" wrapText="1"/>
    </xf>
    <xf numFmtId="0" fontId="28" fillId="0" borderId="14" xfId="1" applyFont="1" applyBorder="1" applyAlignment="1">
      <alignment horizontal="center" vertical="center"/>
    </xf>
    <xf numFmtId="0" fontId="28" fillId="0" borderId="15" xfId="1" applyFont="1" applyBorder="1" applyAlignment="1">
      <alignment horizontal="center" vertical="center"/>
    </xf>
    <xf numFmtId="0" fontId="28" fillId="0" borderId="16" xfId="1" applyFont="1" applyBorder="1" applyAlignment="1">
      <alignment horizontal="center" vertical="center"/>
    </xf>
    <xf numFmtId="0" fontId="28" fillId="0" borderId="16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left"/>
    </xf>
    <xf numFmtId="0" fontId="29" fillId="0" borderId="1" xfId="1" applyFont="1" applyBorder="1"/>
    <xf numFmtId="0" fontId="32" fillId="0" borderId="1" xfId="1" applyFont="1" applyBorder="1"/>
    <xf numFmtId="14" fontId="29" fillId="0" borderId="1" xfId="1" applyNumberFormat="1" applyFont="1" applyBorder="1" applyAlignment="1">
      <alignment horizontal="center" vertical="center"/>
    </xf>
    <xf numFmtId="2" fontId="29" fillId="0" borderId="1" xfId="1" applyNumberFormat="1" applyFont="1" applyBorder="1" applyAlignment="1">
      <alignment horizontal="center" vertical="center"/>
    </xf>
    <xf numFmtId="1" fontId="29" fillId="0" borderId="1" xfId="1" applyNumberFormat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28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166" fontId="4" fillId="0" borderId="1" xfId="1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23" fillId="0" borderId="3" xfId="1" applyFont="1" applyBorder="1" applyAlignment="1">
      <alignment vertical="center"/>
    </xf>
    <xf numFmtId="0" fontId="23" fillId="0" borderId="4" xfId="1" applyFont="1" applyBorder="1" applyAlignment="1">
      <alignment vertical="center"/>
    </xf>
    <xf numFmtId="0" fontId="31" fillId="3" borderId="1" xfId="1" applyFont="1" applyFill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28" fillId="0" borderId="1" xfId="1" applyFont="1" applyBorder="1" applyAlignment="1">
      <alignment horizontal="left" vertical="center"/>
    </xf>
    <xf numFmtId="0" fontId="27" fillId="0" borderId="0" xfId="1" applyFont="1" applyBorder="1"/>
    <xf numFmtId="0" fontId="23" fillId="0" borderId="0" xfId="1" applyFont="1" applyBorder="1"/>
    <xf numFmtId="0" fontId="0" fillId="0" borderId="12" xfId="0" applyBorder="1"/>
    <xf numFmtId="0" fontId="23" fillId="0" borderId="6" xfId="1" applyFont="1" applyBorder="1"/>
    <xf numFmtId="0" fontId="23" fillId="0" borderId="7" xfId="1" applyFont="1" applyBorder="1"/>
    <xf numFmtId="0" fontId="23" fillId="0" borderId="8" xfId="1" applyFont="1" applyBorder="1"/>
    <xf numFmtId="2" fontId="28" fillId="0" borderId="1" xfId="1" applyNumberFormat="1" applyFont="1" applyBorder="1" applyAlignment="1">
      <alignment horizontal="center" vertical="center"/>
    </xf>
    <xf numFmtId="2" fontId="33" fillId="0" borderId="1" xfId="1" applyNumberFormat="1" applyFont="1" applyFill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4" xfId="0" applyBorder="1"/>
    <xf numFmtId="1" fontId="29" fillId="0" borderId="19" xfId="1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13" fillId="0" borderId="1" xfId="1" applyFont="1" applyBorder="1" applyAlignment="1">
      <alignment horizontal="center"/>
    </xf>
    <xf numFmtId="0" fontId="15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66" fontId="4" fillId="0" borderId="1" xfId="1" applyNumberFormat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7" xfId="1" applyFont="1" applyBorder="1" applyAlignment="1">
      <alignment horizontal="center" vertical="center"/>
    </xf>
    <xf numFmtId="0" fontId="23" fillId="0" borderId="9" xfId="1" applyFont="1" applyBorder="1"/>
    <xf numFmtId="0" fontId="24" fillId="0" borderId="0" xfId="1" applyFont="1" applyBorder="1"/>
    <xf numFmtId="14" fontId="29" fillId="0" borderId="1" xfId="1" applyNumberFormat="1" applyFont="1" applyBorder="1" applyAlignment="1">
      <alignment horizontal="center" vertical="center"/>
    </xf>
    <xf numFmtId="0" fontId="31" fillId="3" borderId="11" xfId="1" applyFont="1" applyFill="1" applyBorder="1" applyAlignment="1">
      <alignment horizontal="center" vertical="center"/>
    </xf>
    <xf numFmtId="0" fontId="31" fillId="3" borderId="4" xfId="1" applyFont="1" applyFill="1" applyBorder="1" applyAlignment="1">
      <alignment horizontal="center" vertical="center"/>
    </xf>
    <xf numFmtId="0" fontId="31" fillId="3" borderId="5" xfId="1" applyFont="1" applyFill="1" applyBorder="1" applyAlignment="1">
      <alignment horizontal="center" vertical="center"/>
    </xf>
    <xf numFmtId="0" fontId="31" fillId="3" borderId="18" xfId="1" applyFont="1" applyFill="1" applyBorder="1" applyAlignment="1">
      <alignment horizontal="center" vertical="center"/>
    </xf>
    <xf numFmtId="0" fontId="31" fillId="3" borderId="7" xfId="1" applyFont="1" applyFill="1" applyBorder="1" applyAlignment="1">
      <alignment horizontal="center" vertical="center"/>
    </xf>
    <xf numFmtId="0" fontId="31" fillId="3" borderId="8" xfId="1" applyFont="1" applyFill="1" applyBorder="1" applyAlignment="1">
      <alignment horizontal="center" vertical="center"/>
    </xf>
    <xf numFmtId="0" fontId="28" fillId="0" borderId="2" xfId="1" applyFont="1" applyBorder="1" applyAlignment="1">
      <alignment horizontal="left"/>
    </xf>
    <xf numFmtId="0" fontId="28" fillId="0" borderId="10" xfId="1" applyFont="1" applyBorder="1" applyAlignment="1">
      <alignment horizontal="left"/>
    </xf>
    <xf numFmtId="0" fontId="28" fillId="0" borderId="17" xfId="1" applyFont="1" applyBorder="1" applyAlignment="1">
      <alignment horizontal="left"/>
    </xf>
    <xf numFmtId="0" fontId="27" fillId="0" borderId="6" xfId="1" applyFont="1" applyBorder="1"/>
    <xf numFmtId="0" fontId="27" fillId="0" borderId="7" xfId="1" applyFont="1" applyBorder="1"/>
    <xf numFmtId="0" fontId="23" fillId="0" borderId="9" xfId="1" applyFont="1" applyBorder="1" applyAlignment="1">
      <alignment horizontal="center"/>
    </xf>
    <xf numFmtId="0" fontId="31" fillId="3" borderId="3" xfId="1" applyFont="1" applyFill="1" applyBorder="1" applyAlignment="1">
      <alignment horizontal="center" vertical="center" wrapText="1"/>
    </xf>
    <xf numFmtId="0" fontId="31" fillId="3" borderId="4" xfId="1" applyFont="1" applyFill="1" applyBorder="1" applyAlignment="1">
      <alignment horizontal="center" vertical="center" wrapText="1"/>
    </xf>
    <xf numFmtId="0" fontId="31" fillId="3" borderId="6" xfId="1" applyFont="1" applyFill="1" applyBorder="1" applyAlignment="1">
      <alignment horizontal="center" vertical="center" wrapText="1"/>
    </xf>
    <xf numFmtId="0" fontId="31" fillId="3" borderId="7" xfId="1" applyFont="1" applyFill="1" applyBorder="1" applyAlignment="1">
      <alignment horizontal="center" vertical="center" wrapText="1"/>
    </xf>
    <xf numFmtId="0" fontId="23" fillId="0" borderId="3" xfId="1" applyFont="1" applyBorder="1" applyAlignment="1">
      <alignment horizontal="left"/>
    </xf>
    <xf numFmtId="0" fontId="23" fillId="0" borderId="4" xfId="1" applyFont="1" applyBorder="1" applyAlignment="1">
      <alignment horizontal="left"/>
    </xf>
    <xf numFmtId="0" fontId="23" fillId="0" borderId="5" xfId="1" applyFont="1" applyBorder="1" applyAlignment="1">
      <alignment horizontal="left"/>
    </xf>
    <xf numFmtId="0" fontId="23" fillId="0" borderId="0" xfId="1" applyFont="1" applyBorder="1"/>
    <xf numFmtId="0" fontId="27" fillId="0" borderId="9" xfId="1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7" fillId="0" borderId="12" xfId="1" applyFont="1" applyBorder="1" applyAlignment="1">
      <alignment horizontal="center"/>
    </xf>
    <xf numFmtId="0" fontId="27" fillId="0" borderId="6" xfId="1" applyFont="1" applyBorder="1" applyAlignment="1">
      <alignment horizontal="center"/>
    </xf>
    <xf numFmtId="0" fontId="27" fillId="0" borderId="7" xfId="1" applyFont="1" applyBorder="1" applyAlignment="1">
      <alignment horizontal="center"/>
    </xf>
    <xf numFmtId="0" fontId="25" fillId="0" borderId="0" xfId="1" applyFont="1" applyBorder="1" applyAlignment="1">
      <alignment horizontal="center"/>
    </xf>
    <xf numFmtId="0" fontId="25" fillId="0" borderId="12" xfId="1" applyFont="1" applyBorder="1" applyAlignment="1">
      <alignment horizontal="center"/>
    </xf>
    <xf numFmtId="0" fontId="27" fillId="0" borderId="9" xfId="1" applyFont="1" applyBorder="1" applyAlignment="1">
      <alignment horizontal="left"/>
    </xf>
    <xf numFmtId="0" fontId="27" fillId="0" borderId="0" xfId="1" applyFont="1" applyBorder="1" applyAlignment="1">
      <alignment horizontal="left"/>
    </xf>
    <xf numFmtId="0" fontId="26" fillId="0" borderId="0" xfId="1" applyFont="1" applyBorder="1" applyAlignment="1">
      <alignment horizontal="left"/>
    </xf>
    <xf numFmtId="0" fontId="26" fillId="0" borderId="12" xfId="1" applyFont="1" applyBorder="1" applyAlignment="1">
      <alignment horizontal="left"/>
    </xf>
    <xf numFmtId="0" fontId="23" fillId="0" borderId="6" xfId="1" applyFont="1" applyBorder="1" applyAlignment="1">
      <alignment horizontal="left"/>
    </xf>
    <xf numFmtId="0" fontId="23" fillId="0" borderId="8" xfId="1" applyFont="1" applyBorder="1" applyAlignment="1">
      <alignment horizontal="left"/>
    </xf>
    <xf numFmtId="0" fontId="23" fillId="0" borderId="3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6" fillId="0" borderId="4" xfId="1" applyFont="1" applyBorder="1" applyAlignment="1">
      <alignment horizontal="left"/>
    </xf>
    <xf numFmtId="0" fontId="25" fillId="0" borderId="5" xfId="1" applyFont="1" applyBorder="1" applyAlignment="1">
      <alignment horizontal="left"/>
    </xf>
    <xf numFmtId="0" fontId="28" fillId="0" borderId="9" xfId="1" applyFont="1" applyBorder="1" applyAlignment="1">
      <alignment horizontal="center"/>
    </xf>
    <xf numFmtId="0" fontId="28" fillId="0" borderId="0" xfId="1" applyFont="1" applyBorder="1" applyAlignment="1">
      <alignment horizontal="center"/>
    </xf>
    <xf numFmtId="0" fontId="27" fillId="0" borderId="12" xfId="1" applyFont="1" applyBorder="1" applyAlignment="1">
      <alignment horizontal="left"/>
    </xf>
  </cellXfs>
  <cellStyles count="5">
    <cellStyle name="Comma 2" xfId="4"/>
    <cellStyle name="Comma 3" xfId="3"/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1913/Desktop/NAKODA/BILL%20%202%20%20%20E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2"/>
    </sheetNames>
    <sheetDataSet>
      <sheetData sheetId="0">
        <row r="17">
          <cell r="H17">
            <v>171.39</v>
          </cell>
        </row>
        <row r="42">
          <cell r="H42">
            <v>63.131249999999994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view="pageBreakPreview" zoomScale="130" zoomScaleNormal="130" zoomScaleSheetLayoutView="130" workbookViewId="0">
      <selection activeCell="F12" sqref="F12"/>
    </sheetView>
  </sheetViews>
  <sheetFormatPr defaultRowHeight="15"/>
  <cols>
    <col min="1" max="1" width="4.85546875" customWidth="1"/>
    <col min="2" max="2" width="14.140625" customWidth="1"/>
    <col min="8" max="8" width="16.7109375" customWidth="1"/>
  </cols>
  <sheetData>
    <row r="1" spans="1:12" ht="23.25">
      <c r="A1" s="106" t="s">
        <v>27</v>
      </c>
      <c r="B1" s="106"/>
      <c r="C1" s="106"/>
      <c r="D1" s="106"/>
      <c r="E1" s="106"/>
      <c r="F1" s="106"/>
      <c r="G1" s="106"/>
      <c r="H1" s="106"/>
      <c r="I1" s="106"/>
    </row>
    <row r="2" spans="1:12" ht="15.75">
      <c r="A2" s="2" t="s">
        <v>0</v>
      </c>
      <c r="B2" s="3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5" t="s">
        <v>6</v>
      </c>
      <c r="H2" s="6" t="s">
        <v>7</v>
      </c>
      <c r="I2" s="3" t="s">
        <v>8</v>
      </c>
    </row>
    <row r="3" spans="1:12" ht="18">
      <c r="A3" s="2"/>
      <c r="B3" s="2" t="s">
        <v>9</v>
      </c>
      <c r="C3" s="7" t="s">
        <v>10</v>
      </c>
      <c r="D3" s="1"/>
      <c r="E3" s="1"/>
      <c r="F3" s="1"/>
      <c r="G3" s="1"/>
      <c r="H3" s="8"/>
      <c r="I3" s="2"/>
    </row>
    <row r="4" spans="1:12">
      <c r="A4" s="2"/>
      <c r="B4" s="32" t="s">
        <v>11</v>
      </c>
      <c r="C4" s="2"/>
      <c r="D4" s="9">
        <v>1</v>
      </c>
      <c r="E4" s="2">
        <f>16.02+2.5+5+1.5</f>
        <v>25.02</v>
      </c>
      <c r="F4" s="31">
        <f>5.236+5+5</f>
        <v>15.236000000000001</v>
      </c>
      <c r="G4" s="10">
        <v>2.15</v>
      </c>
      <c r="H4" s="11">
        <f>G4*F4*E4*D4</f>
        <v>819.59014799999989</v>
      </c>
      <c r="I4" s="2"/>
    </row>
    <row r="5" spans="1:12">
      <c r="A5" s="2"/>
      <c r="B5" s="2"/>
      <c r="C5" s="2"/>
      <c r="D5" s="9">
        <v>1</v>
      </c>
      <c r="E5" s="2">
        <v>22.5</v>
      </c>
      <c r="F5" s="31">
        <v>11.73</v>
      </c>
      <c r="G5" s="10">
        <v>0.85</v>
      </c>
      <c r="H5" s="11">
        <f>G5*F5*E5*D5</f>
        <v>224.33624999999998</v>
      </c>
      <c r="I5" s="2"/>
    </row>
    <row r="6" spans="1:12">
      <c r="A6" s="2"/>
      <c r="B6" s="2"/>
      <c r="C6" s="2"/>
      <c r="D6" s="9"/>
      <c r="E6" s="2"/>
      <c r="F6" s="2"/>
      <c r="G6" s="10"/>
      <c r="H6" s="11">
        <v>0</v>
      </c>
      <c r="I6" s="2"/>
      <c r="L6" s="68"/>
    </row>
    <row r="7" spans="1:12">
      <c r="A7" s="2"/>
      <c r="B7" s="2"/>
      <c r="C7" s="2"/>
      <c r="D7" s="9"/>
      <c r="E7" s="2"/>
      <c r="F7" s="2"/>
      <c r="G7" s="10"/>
      <c r="H7" s="12">
        <f>SUM(H4:H6)</f>
        <v>1043.9263979999998</v>
      </c>
      <c r="I7" s="2"/>
    </row>
    <row r="8" spans="1:12">
      <c r="A8" s="2"/>
      <c r="B8" s="37" t="s">
        <v>13</v>
      </c>
      <c r="C8" s="2"/>
      <c r="D8" s="9">
        <v>1</v>
      </c>
      <c r="E8" s="2">
        <v>22.5</v>
      </c>
      <c r="F8" s="2">
        <v>11.73</v>
      </c>
      <c r="G8" s="10">
        <v>2</v>
      </c>
      <c r="H8" s="11">
        <f>G8*F8*E8*D8</f>
        <v>527.85</v>
      </c>
      <c r="I8" s="2"/>
    </row>
    <row r="9" spans="1:12">
      <c r="A9" s="2"/>
      <c r="B9" s="2"/>
      <c r="C9" s="2"/>
      <c r="D9" s="9">
        <v>1</v>
      </c>
      <c r="E9" s="2">
        <v>20.5</v>
      </c>
      <c r="F9" s="2">
        <v>9.73</v>
      </c>
      <c r="G9" s="10">
        <v>1</v>
      </c>
      <c r="H9" s="11">
        <f>G9*F9*E9*D9</f>
        <v>199.465</v>
      </c>
      <c r="I9" s="2"/>
    </row>
    <row r="10" spans="1:12">
      <c r="A10" s="2"/>
      <c r="B10" s="2"/>
      <c r="C10" s="2"/>
      <c r="D10" s="9"/>
      <c r="E10" s="2"/>
      <c r="F10" s="2"/>
      <c r="G10" s="10"/>
      <c r="H10" s="12">
        <f>SUM(H8:H9)</f>
        <v>727.31500000000005</v>
      </c>
      <c r="I10" s="2"/>
    </row>
    <row r="11" spans="1:12">
      <c r="A11" s="2"/>
      <c r="B11" s="36" t="s">
        <v>14</v>
      </c>
      <c r="C11" s="2"/>
      <c r="D11" s="9">
        <v>1</v>
      </c>
      <c r="E11" s="2">
        <v>20.5</v>
      </c>
      <c r="F11" s="2">
        <v>9.73</v>
      </c>
      <c r="G11" s="10">
        <v>0.3</v>
      </c>
      <c r="H11" s="13">
        <f>G11*F11*E11*D11</f>
        <v>59.839500000000001</v>
      </c>
      <c r="I11" s="2"/>
    </row>
    <row r="12" spans="1:12">
      <c r="A12" s="2"/>
      <c r="B12" s="2"/>
      <c r="C12" s="2"/>
      <c r="D12" s="9"/>
      <c r="E12" s="2"/>
      <c r="F12" s="2"/>
      <c r="G12" s="10"/>
      <c r="H12" s="12">
        <f>SUM(H11)</f>
        <v>59.839500000000001</v>
      </c>
      <c r="I12" s="2"/>
    </row>
    <row r="13" spans="1:12" ht="15.75">
      <c r="A13" s="14"/>
      <c r="B13" s="39" t="s">
        <v>31</v>
      </c>
      <c r="C13" s="15"/>
      <c r="D13" s="60"/>
      <c r="E13" s="60"/>
      <c r="F13" s="60"/>
      <c r="G13" s="15"/>
      <c r="H13" s="17"/>
      <c r="I13" s="1"/>
    </row>
    <row r="14" spans="1:12" ht="18">
      <c r="A14" s="14"/>
      <c r="B14" s="14" t="s">
        <v>15</v>
      </c>
      <c r="C14" s="15" t="s">
        <v>16</v>
      </c>
      <c r="D14" s="16">
        <v>1</v>
      </c>
      <c r="E14" s="15">
        <v>19.7</v>
      </c>
      <c r="F14" s="15">
        <v>8.6999999999999993</v>
      </c>
      <c r="G14" s="15"/>
      <c r="H14" s="17">
        <f>D14*E14*F14</f>
        <v>171.39</v>
      </c>
      <c r="I14" s="1"/>
    </row>
    <row r="15" spans="1:12" ht="15.75">
      <c r="A15" s="1"/>
      <c r="B15" s="35" t="s">
        <v>14</v>
      </c>
      <c r="C15" s="7"/>
      <c r="D15" s="16"/>
      <c r="E15" s="15"/>
      <c r="F15" s="15"/>
      <c r="G15" s="15"/>
      <c r="H15" s="17">
        <f>D15*E15*F15</f>
        <v>0</v>
      </c>
      <c r="I15" s="1"/>
    </row>
    <row r="16" spans="1:12" ht="15.75">
      <c r="A16" s="1"/>
      <c r="B16" s="7"/>
      <c r="C16" s="7"/>
      <c r="D16" s="16"/>
      <c r="E16" s="15"/>
      <c r="F16" s="15"/>
      <c r="G16" s="15"/>
      <c r="H16" s="18">
        <f>SUM(H14:H15)</f>
        <v>171.39</v>
      </c>
      <c r="I16" s="1"/>
    </row>
    <row r="17" spans="1:12" ht="18">
      <c r="A17" s="1"/>
      <c r="B17" s="40" t="s">
        <v>17</v>
      </c>
      <c r="C17" s="7" t="s">
        <v>10</v>
      </c>
      <c r="D17" s="16">
        <v>1</v>
      </c>
      <c r="E17" s="15">
        <v>19.5</v>
      </c>
      <c r="F17" s="15">
        <v>8.6999999999999993</v>
      </c>
      <c r="G17" s="15">
        <v>0.2</v>
      </c>
      <c r="H17" s="11">
        <f>G17*F17*E17*D17</f>
        <v>33.93</v>
      </c>
      <c r="I17" s="1"/>
    </row>
    <row r="18" spans="1:12" ht="15.75">
      <c r="A18" s="1"/>
      <c r="B18" s="34" t="s">
        <v>14</v>
      </c>
      <c r="C18" s="7"/>
      <c r="D18" s="16"/>
      <c r="E18" s="15"/>
      <c r="F18" s="15"/>
      <c r="G18" s="15"/>
      <c r="H18" s="11">
        <f>G18*F18*E18*D18</f>
        <v>0</v>
      </c>
      <c r="I18" s="1"/>
    </row>
    <row r="19" spans="1:12" ht="15.75">
      <c r="A19" s="1"/>
      <c r="B19" s="7"/>
      <c r="C19" s="7"/>
      <c r="D19" s="16"/>
      <c r="E19" s="15"/>
      <c r="F19" s="15"/>
      <c r="G19" s="15"/>
      <c r="H19" s="18">
        <f>SUM(H17:H18)</f>
        <v>33.93</v>
      </c>
      <c r="I19" s="1"/>
    </row>
    <row r="20" spans="1:12" ht="18.75">
      <c r="A20" s="1"/>
      <c r="B20" s="20" t="s">
        <v>18</v>
      </c>
      <c r="C20" s="7" t="s">
        <v>10</v>
      </c>
      <c r="D20" s="16">
        <v>1</v>
      </c>
      <c r="E20" s="15">
        <v>19.3</v>
      </c>
      <c r="F20" s="15">
        <v>8.5</v>
      </c>
      <c r="G20" s="67">
        <v>0.17499999999999999</v>
      </c>
      <c r="H20" s="11">
        <f>G20*F20*E20*D20</f>
        <v>28.708749999999998</v>
      </c>
      <c r="I20" s="1"/>
      <c r="L20">
        <v>2500</v>
      </c>
    </row>
    <row r="21" spans="1:12" ht="15.75">
      <c r="A21" s="1"/>
      <c r="B21" s="33" t="s">
        <v>14</v>
      </c>
      <c r="C21" s="7"/>
      <c r="D21" s="16"/>
      <c r="E21" s="15"/>
      <c r="F21" s="15"/>
      <c r="G21" s="15"/>
      <c r="H21" s="11">
        <f>G21*F21*E21*D21</f>
        <v>0</v>
      </c>
      <c r="I21" s="1"/>
      <c r="L21">
        <v>2000</v>
      </c>
    </row>
    <row r="22" spans="1:12" ht="15.75">
      <c r="A22" s="1"/>
      <c r="B22" s="7"/>
      <c r="C22" s="7"/>
      <c r="D22" s="7"/>
      <c r="E22" s="15"/>
      <c r="F22" s="15"/>
      <c r="G22" s="15"/>
      <c r="H22" s="21">
        <f>SUM(H20:H21)</f>
        <v>28.708749999999998</v>
      </c>
      <c r="I22" s="22"/>
      <c r="L22">
        <f>SUM(L20:L21)</f>
        <v>4500</v>
      </c>
    </row>
    <row r="23" spans="1:12" ht="21">
      <c r="A23" s="1"/>
      <c r="B23" s="55" t="s">
        <v>47</v>
      </c>
      <c r="C23" s="7"/>
      <c r="D23" s="7"/>
      <c r="E23" s="60"/>
      <c r="F23" s="15"/>
      <c r="G23" s="15"/>
      <c r="H23" s="15"/>
      <c r="I23" s="22"/>
    </row>
    <row r="24" spans="1:12" ht="16.5">
      <c r="A24" s="1"/>
      <c r="B24" s="38" t="s">
        <v>29</v>
      </c>
      <c r="C24" s="23" t="s">
        <v>19</v>
      </c>
      <c r="D24" s="23"/>
      <c r="E24" s="17"/>
      <c r="F24" s="17"/>
      <c r="G24" s="17"/>
      <c r="H24" s="17"/>
      <c r="I24" s="23"/>
    </row>
    <row r="25" spans="1:12" ht="15.75">
      <c r="A25" s="1"/>
      <c r="B25" s="14" t="s">
        <v>20</v>
      </c>
      <c r="C25" s="7"/>
      <c r="D25" s="16">
        <v>10</v>
      </c>
      <c r="E25" s="15">
        <v>2.5</v>
      </c>
      <c r="F25" s="15">
        <v>2.5</v>
      </c>
      <c r="G25" s="15">
        <v>0.75</v>
      </c>
      <c r="H25" s="11">
        <f>G25*F25*E25*D25</f>
        <v>46.875</v>
      </c>
      <c r="I25" s="23"/>
    </row>
    <row r="26" spans="1:12" ht="15.75">
      <c r="A26" s="1"/>
      <c r="B26" s="7" t="s">
        <v>28</v>
      </c>
      <c r="C26" s="7"/>
      <c r="D26" s="7">
        <v>10</v>
      </c>
      <c r="E26" s="15">
        <v>0.85</v>
      </c>
      <c r="F26" s="15">
        <v>0.85</v>
      </c>
      <c r="G26" s="15">
        <v>2.25</v>
      </c>
      <c r="H26" s="11">
        <f>G26*F26*E26*D26</f>
        <v>16.256249999999998</v>
      </c>
      <c r="I26" s="23"/>
    </row>
    <row r="27" spans="1:12" ht="15.75">
      <c r="A27" s="1"/>
      <c r="B27" s="23"/>
      <c r="C27" s="23"/>
      <c r="D27" s="23"/>
      <c r="E27" s="17"/>
      <c r="F27" s="17"/>
      <c r="G27" s="15"/>
      <c r="H27" s="18">
        <f>SUM(H25:H26)</f>
        <v>63.131249999999994</v>
      </c>
      <c r="I27" s="23"/>
    </row>
    <row r="28" spans="1:12" ht="18">
      <c r="A28" s="24" t="s">
        <v>21</v>
      </c>
      <c r="B28" s="56"/>
      <c r="C28" s="23" t="s">
        <v>22</v>
      </c>
      <c r="D28" s="16"/>
      <c r="E28" s="15"/>
      <c r="F28" s="15"/>
      <c r="G28" s="15"/>
      <c r="H28" s="25"/>
      <c r="I28" s="1"/>
    </row>
    <row r="29" spans="1:12" ht="18.75">
      <c r="A29" s="1"/>
      <c r="B29" s="53" t="s">
        <v>18</v>
      </c>
      <c r="C29" s="7"/>
      <c r="D29" s="16">
        <v>1</v>
      </c>
      <c r="E29" s="15">
        <v>19.3</v>
      </c>
      <c r="F29" s="15">
        <v>8.5</v>
      </c>
      <c r="G29" s="67">
        <v>0.17499999999999999</v>
      </c>
      <c r="H29" s="25">
        <f>D29*(E29+F29)*2*G29</f>
        <v>9.73</v>
      </c>
      <c r="I29" s="1"/>
    </row>
    <row r="30" spans="1:12" ht="15.75">
      <c r="A30" s="23"/>
      <c r="B30" s="33" t="s">
        <v>14</v>
      </c>
      <c r="C30" s="7"/>
      <c r="D30" s="16"/>
      <c r="E30" s="15"/>
      <c r="F30" s="15"/>
      <c r="G30" s="15"/>
      <c r="H30" s="25"/>
      <c r="I30" s="23"/>
    </row>
    <row r="31" spans="1:12" ht="15.75">
      <c r="A31" s="1"/>
      <c r="B31" s="7"/>
      <c r="C31" s="7"/>
      <c r="D31" s="7"/>
      <c r="E31" s="15"/>
      <c r="F31" s="15"/>
      <c r="G31" s="15" t="s">
        <v>30</v>
      </c>
      <c r="H31" s="26">
        <f>SUM(H28:H30)</f>
        <v>9.73</v>
      </c>
      <c r="I31" s="1"/>
    </row>
    <row r="32" spans="1:12" ht="16.5">
      <c r="A32" s="1"/>
      <c r="B32" s="54" t="s">
        <v>46</v>
      </c>
      <c r="C32" s="23" t="s">
        <v>19</v>
      </c>
      <c r="D32" s="23"/>
      <c r="E32" s="17"/>
      <c r="F32" s="17"/>
      <c r="G32" s="17"/>
      <c r="H32" s="19"/>
      <c r="I32" s="1"/>
    </row>
    <row r="33" spans="1:9" ht="15.75">
      <c r="A33" s="1"/>
      <c r="B33" s="14" t="s">
        <v>20</v>
      </c>
      <c r="C33" s="7"/>
      <c r="D33" s="16">
        <v>10</v>
      </c>
      <c r="E33" s="15">
        <v>2.5</v>
      </c>
      <c r="F33" s="15">
        <v>2.5</v>
      </c>
      <c r="G33" s="15">
        <v>0.75</v>
      </c>
      <c r="H33" s="25">
        <f>D33*(E33+F33)*2*G33</f>
        <v>75</v>
      </c>
      <c r="I33" s="1"/>
    </row>
    <row r="34" spans="1:9" ht="15.75">
      <c r="A34" s="1"/>
      <c r="B34" s="7" t="s">
        <v>28</v>
      </c>
      <c r="C34" s="7"/>
      <c r="D34" s="7">
        <v>10</v>
      </c>
      <c r="E34" s="15">
        <v>0.85</v>
      </c>
      <c r="F34" s="15">
        <v>0.85</v>
      </c>
      <c r="G34" s="15">
        <v>2.25</v>
      </c>
      <c r="H34" s="25">
        <f>D34*(E34+F34)*2*G34</f>
        <v>76.5</v>
      </c>
      <c r="I34" s="1"/>
    </row>
    <row r="35" spans="1:9" ht="15.75">
      <c r="A35" s="1"/>
      <c r="B35" s="23"/>
      <c r="C35" s="23"/>
      <c r="D35" s="23"/>
      <c r="E35" s="17"/>
      <c r="F35" s="17"/>
      <c r="G35" s="15" t="s">
        <v>12</v>
      </c>
      <c r="H35" s="26">
        <f>SUM(H33:H34)</f>
        <v>151.5</v>
      </c>
      <c r="I35" s="1"/>
    </row>
    <row r="36" spans="1:9" ht="30">
      <c r="A36" s="1"/>
      <c r="B36" s="27" t="s">
        <v>23</v>
      </c>
      <c r="C36" s="23" t="s">
        <v>24</v>
      </c>
      <c r="D36" s="23"/>
      <c r="E36" s="17" t="s">
        <v>25</v>
      </c>
      <c r="F36" s="17"/>
      <c r="G36" s="17"/>
      <c r="H36" s="17">
        <f>H5+H10+H12</f>
        <v>1011.49075</v>
      </c>
      <c r="I36" s="1"/>
    </row>
    <row r="37" spans="1:9">
      <c r="A37" s="1"/>
      <c r="B37" s="28"/>
      <c r="C37" s="23"/>
      <c r="D37" s="29"/>
      <c r="E37" s="23" t="s">
        <v>26</v>
      </c>
      <c r="F37" s="17"/>
      <c r="G37" s="30"/>
      <c r="H37" s="19">
        <f>H27</f>
        <v>63.131249999999994</v>
      </c>
      <c r="I37" s="1"/>
    </row>
    <row r="38" spans="1:9">
      <c r="A38" s="1"/>
      <c r="B38" s="29"/>
      <c r="C38" s="29"/>
      <c r="D38" s="60"/>
      <c r="E38" s="17" t="s">
        <v>86</v>
      </c>
      <c r="F38" s="17"/>
      <c r="G38" s="17"/>
      <c r="H38" s="17">
        <f>H22</f>
        <v>28.708749999999998</v>
      </c>
      <c r="I38" s="1"/>
    </row>
    <row r="39" spans="1:9" ht="15.75">
      <c r="A39" s="60"/>
      <c r="B39" s="23"/>
      <c r="C39" s="23"/>
      <c r="D39" s="23"/>
      <c r="E39" s="17"/>
      <c r="F39" s="17"/>
      <c r="G39" s="15" t="s">
        <v>12</v>
      </c>
      <c r="H39" s="18">
        <f>H36-H37-H38</f>
        <v>919.65075000000002</v>
      </c>
      <c r="I39" s="60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1" spans="1:9">
      <c r="A41" s="60"/>
      <c r="B41" s="60"/>
      <c r="C41" s="60"/>
      <c r="D41" s="60"/>
      <c r="E41" s="60"/>
      <c r="F41" s="60"/>
      <c r="G41" s="60"/>
      <c r="H41" s="60"/>
      <c r="I41" s="60"/>
    </row>
    <row r="42" spans="1:9">
      <c r="A42" s="60"/>
      <c r="B42" s="60"/>
      <c r="C42" s="60"/>
      <c r="D42" s="60"/>
      <c r="E42" s="60"/>
      <c r="F42" s="60"/>
      <c r="G42" s="60"/>
      <c r="H42" s="60"/>
      <c r="I42" s="60"/>
    </row>
    <row r="43" spans="1:9">
      <c r="A43" s="60"/>
      <c r="B43" s="60"/>
      <c r="C43" s="60"/>
      <c r="D43" s="60"/>
      <c r="E43" s="60"/>
      <c r="F43" s="60"/>
      <c r="G43" s="60"/>
      <c r="H43" s="60"/>
      <c r="I43" s="60"/>
    </row>
    <row r="44" spans="1:9">
      <c r="A44" s="60"/>
      <c r="B44" s="60"/>
      <c r="C44" s="60"/>
      <c r="D44" s="60"/>
      <c r="E44" s="60"/>
      <c r="F44" s="60"/>
      <c r="G44" s="60"/>
      <c r="H44" s="60"/>
      <c r="I44" s="60"/>
    </row>
  </sheetData>
  <mergeCells count="1">
    <mergeCell ref="A1:I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view="pageBreakPreview" zoomScale="110" zoomScaleNormal="115" zoomScaleSheetLayoutView="110" workbookViewId="0">
      <selection activeCell="U2" sqref="U2"/>
    </sheetView>
  </sheetViews>
  <sheetFormatPr defaultRowHeight="15"/>
  <cols>
    <col min="1" max="1" width="4.7109375" customWidth="1"/>
    <col min="2" max="2" width="11.28515625" customWidth="1"/>
    <col min="3" max="3" width="7.5703125" customWidth="1"/>
    <col min="4" max="4" width="7.7109375" customWidth="1"/>
    <col min="5" max="5" width="7.140625" customWidth="1"/>
    <col min="6" max="6" width="5.85546875" customWidth="1"/>
    <col min="7" max="7" width="6.140625" customWidth="1"/>
    <col min="8" max="8" width="4.85546875" customWidth="1"/>
    <col min="9" max="9" width="7" customWidth="1"/>
    <col min="10" max="10" width="8" customWidth="1"/>
    <col min="11" max="11" width="8.5703125" customWidth="1"/>
    <col min="13" max="13" width="10" bestFit="1" customWidth="1"/>
    <col min="14" max="14" width="9" customWidth="1"/>
    <col min="15" max="15" width="10" customWidth="1"/>
  </cols>
  <sheetData>
    <row r="1" spans="1:19" ht="42" customHeight="1">
      <c r="A1" s="107" t="s">
        <v>45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84"/>
    </row>
    <row r="2" spans="1:19" ht="15.6" customHeight="1">
      <c r="A2" s="109" t="s">
        <v>32</v>
      </c>
      <c r="B2" s="110" t="s">
        <v>33</v>
      </c>
      <c r="C2" s="110" t="s">
        <v>34</v>
      </c>
      <c r="D2" s="110" t="s">
        <v>35</v>
      </c>
      <c r="E2" s="111" t="s">
        <v>36</v>
      </c>
      <c r="F2" s="112" t="s">
        <v>37</v>
      </c>
      <c r="G2" s="113"/>
      <c r="H2" s="113"/>
      <c r="I2" s="114"/>
      <c r="J2" s="51"/>
      <c r="K2" s="90"/>
      <c r="L2" s="118" t="s">
        <v>38</v>
      </c>
      <c r="M2" s="118"/>
      <c r="N2" s="118"/>
      <c r="O2" s="118"/>
    </row>
    <row r="3" spans="1:19" ht="15.75">
      <c r="A3" s="109"/>
      <c r="B3" s="109"/>
      <c r="C3" s="109"/>
      <c r="D3" s="109"/>
      <c r="E3" s="109"/>
      <c r="F3" s="115"/>
      <c r="G3" s="116"/>
      <c r="H3" s="116"/>
      <c r="I3" s="117"/>
      <c r="J3" s="52" t="s">
        <v>12</v>
      </c>
      <c r="K3" s="90"/>
      <c r="L3" s="85"/>
      <c r="M3" s="85"/>
      <c r="N3" s="85"/>
      <c r="O3" s="61"/>
    </row>
    <row r="4" spans="1:19" ht="15.6" customHeight="1">
      <c r="A4" s="41">
        <v>1</v>
      </c>
      <c r="B4" s="41" t="s">
        <v>48</v>
      </c>
      <c r="C4" s="42"/>
      <c r="D4" s="44"/>
      <c r="E4" s="44"/>
      <c r="F4" s="44"/>
      <c r="G4" s="44"/>
      <c r="H4" s="44" t="s">
        <v>39</v>
      </c>
      <c r="I4" s="44" t="s">
        <v>12</v>
      </c>
      <c r="J4" s="44"/>
      <c r="K4" s="44" t="s">
        <v>53</v>
      </c>
      <c r="L4" s="45" t="s">
        <v>40</v>
      </c>
      <c r="M4" s="57" t="s">
        <v>41</v>
      </c>
      <c r="N4" s="45" t="s">
        <v>42</v>
      </c>
      <c r="O4" s="45" t="s">
        <v>52</v>
      </c>
    </row>
    <row r="5" spans="1:19" ht="21" customHeight="1">
      <c r="A5" s="41"/>
      <c r="B5" s="47" t="s">
        <v>43</v>
      </c>
      <c r="C5" s="42"/>
      <c r="D5" s="43"/>
      <c r="E5" s="44"/>
      <c r="F5" s="44"/>
      <c r="G5" s="44"/>
      <c r="H5" s="44"/>
      <c r="I5" s="44">
        <f t="shared" ref="I5:I13" si="0">F5+G5+H5</f>
        <v>0</v>
      </c>
      <c r="J5" s="44"/>
      <c r="K5" s="44"/>
      <c r="L5" s="45"/>
      <c r="M5" s="57"/>
      <c r="N5" s="46">
        <f>D5*E5*I5</f>
        <v>0</v>
      </c>
      <c r="O5" s="61"/>
    </row>
    <row r="6" spans="1:19" ht="21" customHeight="1">
      <c r="A6" s="41"/>
      <c r="B6" s="47" t="s">
        <v>50</v>
      </c>
      <c r="C6" s="42">
        <v>16</v>
      </c>
      <c r="D6" s="43">
        <f>10*2</f>
        <v>20</v>
      </c>
      <c r="E6" s="44">
        <v>18</v>
      </c>
      <c r="F6" s="44">
        <v>2.4</v>
      </c>
      <c r="G6" s="44">
        <v>0.55000000000000004</v>
      </c>
      <c r="H6" s="44"/>
      <c r="I6" s="44">
        <f t="shared" si="0"/>
        <v>2.95</v>
      </c>
      <c r="J6" s="44">
        <f>D6*E6*I6</f>
        <v>1062</v>
      </c>
      <c r="K6" s="44"/>
      <c r="L6" s="48"/>
      <c r="M6" s="58"/>
      <c r="N6" s="46">
        <f>D6*E6*I6</f>
        <v>1062</v>
      </c>
      <c r="O6" s="61"/>
      <c r="Q6">
        <v>16.5</v>
      </c>
      <c r="R6">
        <v>0.2</v>
      </c>
      <c r="S6">
        <f>Q6/R6</f>
        <v>82.5</v>
      </c>
    </row>
    <row r="7" spans="1:19" ht="15.75">
      <c r="A7" s="41"/>
      <c r="B7" s="43" t="s">
        <v>49</v>
      </c>
      <c r="C7" s="42">
        <v>12</v>
      </c>
      <c r="D7" s="43">
        <f>10*2</f>
        <v>20</v>
      </c>
      <c r="E7" s="44">
        <v>18</v>
      </c>
      <c r="F7" s="44">
        <v>2.4</v>
      </c>
      <c r="G7" s="44">
        <v>0.55000000000000004</v>
      </c>
      <c r="H7" s="44"/>
      <c r="I7" s="44">
        <f t="shared" si="0"/>
        <v>2.95</v>
      </c>
      <c r="J7" s="44">
        <f>D7*E7*I7</f>
        <v>1062</v>
      </c>
      <c r="K7" s="44"/>
      <c r="L7" s="48"/>
      <c r="M7" s="58">
        <f>J7</f>
        <v>1062</v>
      </c>
      <c r="N7" s="46"/>
      <c r="O7" s="61"/>
    </row>
    <row r="8" spans="1:19" ht="15.75">
      <c r="A8" s="41"/>
      <c r="B8" s="43" t="s">
        <v>44</v>
      </c>
      <c r="C8" s="42">
        <v>16</v>
      </c>
      <c r="D8" s="43">
        <f>10*1</f>
        <v>10</v>
      </c>
      <c r="E8" s="44">
        <v>9</v>
      </c>
      <c r="F8" s="44">
        <v>0.7</v>
      </c>
      <c r="G8" s="44">
        <v>2.15</v>
      </c>
      <c r="H8" s="44"/>
      <c r="I8" s="44">
        <f t="shared" si="0"/>
        <v>2.8499999999999996</v>
      </c>
      <c r="J8" s="44">
        <f t="shared" ref="J8:J13" si="1">D8*E8*I8</f>
        <v>256.49999999999994</v>
      </c>
      <c r="K8" s="44"/>
      <c r="L8" s="45"/>
      <c r="M8" s="57"/>
      <c r="N8" s="46">
        <f>D8*E8*I8</f>
        <v>256.49999999999994</v>
      </c>
      <c r="O8" s="61"/>
    </row>
    <row r="9" spans="1:19" ht="15.75">
      <c r="A9" s="41"/>
      <c r="B9" s="43" t="s">
        <v>54</v>
      </c>
      <c r="C9" s="42">
        <v>10</v>
      </c>
      <c r="D9" s="43">
        <f>10</f>
        <v>10</v>
      </c>
      <c r="E9" s="44">
        <v>8</v>
      </c>
      <c r="F9" s="44">
        <v>2.4</v>
      </c>
      <c r="G9" s="44">
        <v>1</v>
      </c>
      <c r="H9" s="44"/>
      <c r="I9" s="44">
        <f t="shared" si="0"/>
        <v>3.4</v>
      </c>
      <c r="J9" s="44">
        <f t="shared" si="1"/>
        <v>272</v>
      </c>
      <c r="K9" s="44"/>
      <c r="L9" s="45">
        <f>J9</f>
        <v>272</v>
      </c>
      <c r="M9" s="57"/>
      <c r="N9" s="46"/>
      <c r="O9" s="61"/>
    </row>
    <row r="10" spans="1:19" ht="15.75">
      <c r="A10" s="41"/>
      <c r="B10" s="43" t="s">
        <v>51</v>
      </c>
      <c r="C10" s="42">
        <v>20</v>
      </c>
      <c r="D10" s="43">
        <v>10</v>
      </c>
      <c r="E10" s="44">
        <v>20</v>
      </c>
      <c r="F10" s="44">
        <v>3</v>
      </c>
      <c r="G10" s="44">
        <v>0.4</v>
      </c>
      <c r="H10" s="44"/>
      <c r="I10" s="44">
        <f t="shared" si="0"/>
        <v>3.4</v>
      </c>
      <c r="J10" s="44">
        <f t="shared" si="1"/>
        <v>680</v>
      </c>
      <c r="K10" s="44"/>
      <c r="L10" s="48"/>
      <c r="M10" s="59"/>
      <c r="N10" s="46"/>
      <c r="O10" s="61">
        <f>J10</f>
        <v>680</v>
      </c>
    </row>
    <row r="11" spans="1:19" ht="15.75">
      <c r="A11" s="41"/>
      <c r="B11" s="43"/>
      <c r="C11" s="42">
        <v>8</v>
      </c>
      <c r="D11" s="43">
        <v>10</v>
      </c>
      <c r="E11" s="44">
        <f>21*2</f>
        <v>42</v>
      </c>
      <c r="F11" s="44">
        <v>3.08</v>
      </c>
      <c r="G11" s="44">
        <v>0.1</v>
      </c>
      <c r="H11" s="44"/>
      <c r="I11" s="44">
        <f t="shared" si="0"/>
        <v>3.18</v>
      </c>
      <c r="J11" s="44">
        <f t="shared" si="1"/>
        <v>1335.6000000000001</v>
      </c>
      <c r="K11" s="44">
        <f>J11</f>
        <v>1335.6000000000001</v>
      </c>
      <c r="L11" s="48"/>
      <c r="M11" s="58"/>
      <c r="N11" s="46"/>
      <c r="O11" s="61"/>
    </row>
    <row r="12" spans="1:19" ht="15.75">
      <c r="A12" s="41"/>
      <c r="B12" s="43"/>
      <c r="C12" s="42">
        <v>8</v>
      </c>
      <c r="D12" s="43">
        <v>10</v>
      </c>
      <c r="E12" s="44">
        <f>21*2</f>
        <v>42</v>
      </c>
      <c r="F12" s="44">
        <v>2.8</v>
      </c>
      <c r="G12" s="44">
        <v>0.1</v>
      </c>
      <c r="H12" s="44"/>
      <c r="I12" s="44">
        <f t="shared" si="0"/>
        <v>2.9</v>
      </c>
      <c r="J12" s="44">
        <f t="shared" si="1"/>
        <v>1218</v>
      </c>
      <c r="K12" s="44">
        <f t="shared" ref="K12:K13" si="2">J12</f>
        <v>1218</v>
      </c>
      <c r="L12" s="45"/>
      <c r="M12" s="57"/>
      <c r="N12" s="46"/>
      <c r="O12" s="61"/>
    </row>
    <row r="13" spans="1:19" ht="15.75">
      <c r="A13" s="41"/>
      <c r="B13" s="43"/>
      <c r="C13" s="42">
        <v>8</v>
      </c>
      <c r="D13" s="43">
        <v>10</v>
      </c>
      <c r="E13" s="44">
        <f>21*2</f>
        <v>42</v>
      </c>
      <c r="F13" s="44">
        <v>2.14</v>
      </c>
      <c r="G13" s="44">
        <v>0.1</v>
      </c>
      <c r="H13" s="44"/>
      <c r="I13" s="44">
        <f t="shared" si="0"/>
        <v>2.2400000000000002</v>
      </c>
      <c r="J13" s="44">
        <f t="shared" si="1"/>
        <v>940.80000000000007</v>
      </c>
      <c r="K13" s="44">
        <f t="shared" si="2"/>
        <v>940.80000000000007</v>
      </c>
      <c r="L13" s="45"/>
      <c r="M13" s="57"/>
      <c r="N13" s="46"/>
      <c r="O13" s="61"/>
    </row>
    <row r="14" spans="1:19" ht="15.75">
      <c r="A14" s="41"/>
      <c r="B14" s="43"/>
      <c r="C14" s="42"/>
      <c r="D14" s="43"/>
      <c r="E14" s="44"/>
      <c r="F14" s="44"/>
      <c r="G14" s="44"/>
      <c r="H14" s="44"/>
      <c r="I14" s="44"/>
      <c r="J14" s="44"/>
      <c r="K14" s="44"/>
      <c r="L14" s="48"/>
      <c r="M14" s="58"/>
      <c r="N14" s="46"/>
      <c r="O14" s="61"/>
    </row>
    <row r="15" spans="1:19" ht="15.75">
      <c r="A15" s="41"/>
      <c r="B15" s="43"/>
      <c r="C15" s="42"/>
      <c r="D15" s="43"/>
      <c r="E15" s="44"/>
      <c r="F15" s="44"/>
      <c r="G15" s="44"/>
      <c r="H15" s="44"/>
      <c r="I15" s="44"/>
      <c r="J15" s="44"/>
      <c r="K15" s="41">
        <f>SUM(K5:K14)</f>
        <v>3494.4000000000005</v>
      </c>
      <c r="L15" s="49">
        <f>SUM(L5:L14)</f>
        <v>272</v>
      </c>
      <c r="M15" s="62">
        <f>SUM(M5:M14)</f>
        <v>1062</v>
      </c>
      <c r="N15" s="63">
        <f>SUM(N5:N14)</f>
        <v>1318.5</v>
      </c>
      <c r="O15" s="86">
        <f>SUM(O5:O14)</f>
        <v>680</v>
      </c>
    </row>
    <row r="16" spans="1:19" ht="15.75">
      <c r="A16" s="41"/>
      <c r="B16" s="43"/>
      <c r="C16" s="42"/>
      <c r="D16" s="43"/>
      <c r="E16" s="44"/>
      <c r="F16" s="44"/>
      <c r="G16" s="44"/>
      <c r="H16" s="44"/>
      <c r="I16" s="44"/>
      <c r="J16" s="44"/>
      <c r="K16" s="41">
        <v>0.39500000000000002</v>
      </c>
      <c r="L16" s="64">
        <v>0.62</v>
      </c>
      <c r="M16" s="65">
        <v>0.89</v>
      </c>
      <c r="N16" s="63">
        <v>1.58</v>
      </c>
      <c r="O16" s="86">
        <v>2.4700000000000002</v>
      </c>
    </row>
    <row r="17" spans="1:15" ht="15.75">
      <c r="A17" s="41"/>
      <c r="B17" s="44"/>
      <c r="C17" s="42"/>
      <c r="D17" s="43"/>
      <c r="E17" s="44"/>
      <c r="F17" s="44"/>
      <c r="G17" s="44"/>
      <c r="H17" s="44"/>
      <c r="I17" s="44"/>
      <c r="J17" s="44"/>
      <c r="K17" s="41">
        <f>K15*K16</f>
        <v>1380.2880000000002</v>
      </c>
      <c r="L17" s="41">
        <f t="shared" ref="L17:O17" si="3">L15*L16</f>
        <v>168.64</v>
      </c>
      <c r="M17" s="41">
        <f t="shared" si="3"/>
        <v>945.18000000000006</v>
      </c>
      <c r="N17" s="41">
        <f t="shared" si="3"/>
        <v>2083.23</v>
      </c>
      <c r="O17" s="41">
        <f t="shared" si="3"/>
        <v>1679.6000000000001</v>
      </c>
    </row>
    <row r="18" spans="1:15" ht="15.75">
      <c r="A18" s="41"/>
      <c r="B18" s="44"/>
      <c r="C18" s="42"/>
      <c r="D18" s="43"/>
      <c r="E18" s="44"/>
      <c r="F18" s="44"/>
      <c r="G18" s="44"/>
      <c r="H18" s="44"/>
      <c r="I18" s="44"/>
      <c r="J18" s="44"/>
      <c r="K18" s="41"/>
      <c r="L18" s="49" t="s">
        <v>12</v>
      </c>
      <c r="M18" s="62">
        <f>K17+L17+M17+N17+O17</f>
        <v>6256.9380000000001</v>
      </c>
      <c r="N18" s="63"/>
      <c r="O18" s="86"/>
    </row>
    <row r="19" spans="1:15" ht="18.75">
      <c r="A19" s="41"/>
      <c r="B19" s="44"/>
      <c r="C19" s="42"/>
      <c r="D19" s="43"/>
      <c r="E19" s="44"/>
      <c r="F19" s="44"/>
      <c r="G19" s="44"/>
      <c r="H19" s="44"/>
      <c r="I19" s="44"/>
      <c r="J19" s="44"/>
      <c r="K19" s="41"/>
      <c r="L19" s="49" t="s">
        <v>12</v>
      </c>
      <c r="M19" s="66">
        <f>M18/1000</f>
        <v>6.2569379999999999</v>
      </c>
      <c r="N19" s="63"/>
      <c r="O19" s="86"/>
    </row>
    <row r="20" spans="1:15" ht="15.75">
      <c r="A20" s="41"/>
    </row>
    <row r="21" spans="1:15" ht="15.75">
      <c r="A21" s="41"/>
    </row>
    <row r="22" spans="1:15" ht="15.75">
      <c r="A22" s="41"/>
    </row>
    <row r="23" spans="1:15" ht="15.75">
      <c r="A23" s="41"/>
    </row>
    <row r="24" spans="1:15" ht="15.75">
      <c r="A24" s="41"/>
    </row>
    <row r="25" spans="1:15" ht="15.75">
      <c r="A25" s="41"/>
    </row>
    <row r="26" spans="1:15" ht="15.75">
      <c r="A26" s="41"/>
    </row>
    <row r="27" spans="1:15" ht="15.75">
      <c r="A27" s="41"/>
    </row>
    <row r="28" spans="1:15" ht="15.75">
      <c r="A28" s="41"/>
    </row>
    <row r="29" spans="1:15" ht="15.75">
      <c r="A29" s="41"/>
    </row>
    <row r="30" spans="1:15" ht="15.75">
      <c r="A30" s="41"/>
    </row>
    <row r="31" spans="1:15" ht="15.75">
      <c r="A31" s="41"/>
    </row>
    <row r="32" spans="1:15" ht="15.75">
      <c r="A32" s="41"/>
    </row>
    <row r="33" spans="1:1" ht="15.75">
      <c r="A33" s="41"/>
    </row>
    <row r="34" spans="1:1" ht="15.75">
      <c r="A34" s="41"/>
    </row>
    <row r="35" spans="1:1" ht="15.75">
      <c r="A35" s="50"/>
    </row>
  </sheetData>
  <mergeCells count="8">
    <mergeCell ref="A1:N1"/>
    <mergeCell ref="A2:A3"/>
    <mergeCell ref="B2:B3"/>
    <mergeCell ref="C2:C3"/>
    <mergeCell ref="D2:D3"/>
    <mergeCell ref="E2:E3"/>
    <mergeCell ref="F2:I3"/>
    <mergeCell ref="L2:O2"/>
  </mergeCells>
  <pageMargins left="0.70866141732283505" right="0.70866141732283505" top="0.74803149606299202" bottom="0.74803149606299202" header="0.31496062992126" footer="0.31496062992126"/>
  <pageSetup fitToWidth="0" orientation="landscape" r:id="rId1"/>
  <rowBreaks count="1" manualBreakCount="1">
    <brk id="37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view="pageBreakPreview" zoomScaleSheetLayoutView="100" workbookViewId="0">
      <selection activeCell="P35" sqref="P35"/>
    </sheetView>
  </sheetViews>
  <sheetFormatPr defaultRowHeight="15"/>
  <cols>
    <col min="1" max="1" width="7.28515625" customWidth="1"/>
    <col min="3" max="3" width="16.28515625" customWidth="1"/>
    <col min="4" max="4" width="14.28515625" customWidth="1"/>
    <col min="5" max="5" width="15" customWidth="1"/>
    <col min="6" max="6" width="15.85546875" customWidth="1"/>
    <col min="7" max="7" width="21.5703125" customWidth="1"/>
  </cols>
  <sheetData>
    <row r="1" spans="1:7" ht="21.75">
      <c r="A1" s="119" t="s">
        <v>55</v>
      </c>
      <c r="B1" s="120"/>
      <c r="C1" s="120"/>
      <c r="D1" s="120"/>
      <c r="E1" s="120"/>
      <c r="F1" s="120"/>
      <c r="G1" s="121"/>
    </row>
    <row r="2" spans="1:7" ht="21.75">
      <c r="A2" s="119" t="s">
        <v>108</v>
      </c>
      <c r="B2" s="120"/>
      <c r="C2" s="120"/>
      <c r="D2" s="120"/>
      <c r="E2" s="120"/>
      <c r="F2" s="120"/>
      <c r="G2" s="121"/>
    </row>
    <row r="3" spans="1:7" ht="15.75">
      <c r="A3" s="158" t="s">
        <v>56</v>
      </c>
      <c r="B3" s="159"/>
      <c r="C3" s="158" t="s">
        <v>87</v>
      </c>
      <c r="D3" s="160"/>
      <c r="E3" s="160"/>
      <c r="F3" s="161" t="s">
        <v>90</v>
      </c>
      <c r="G3" s="162"/>
    </row>
    <row r="4" spans="1:7" ht="15.75">
      <c r="A4" s="122" t="s">
        <v>57</v>
      </c>
      <c r="B4" s="123"/>
      <c r="C4" s="163" t="s">
        <v>91</v>
      </c>
      <c r="D4" s="164"/>
      <c r="E4" s="164"/>
      <c r="F4" s="154" t="s">
        <v>92</v>
      </c>
      <c r="G4" s="165"/>
    </row>
    <row r="5" spans="1:7" ht="15.75">
      <c r="A5" s="136"/>
      <c r="B5" s="123"/>
      <c r="C5" s="145" t="s">
        <v>93</v>
      </c>
      <c r="D5" s="146"/>
      <c r="E5" s="146"/>
      <c r="F5" s="150" t="s">
        <v>94</v>
      </c>
      <c r="G5" s="151"/>
    </row>
    <row r="6" spans="1:7" ht="15.75">
      <c r="A6" s="152" t="s">
        <v>95</v>
      </c>
      <c r="B6" s="153"/>
      <c r="C6" s="153"/>
      <c r="D6" s="153"/>
      <c r="E6" s="92"/>
      <c r="F6" s="154" t="s">
        <v>96</v>
      </c>
      <c r="G6" s="155"/>
    </row>
    <row r="7" spans="1:7" ht="15.75">
      <c r="A7" s="134" t="s">
        <v>97</v>
      </c>
      <c r="B7" s="135"/>
      <c r="C7" s="135"/>
      <c r="D7" s="135"/>
      <c r="E7" s="69"/>
      <c r="F7" s="156" t="s">
        <v>98</v>
      </c>
      <c r="G7" s="157"/>
    </row>
    <row r="8" spans="1:7" ht="15.75">
      <c r="A8" s="141" t="s">
        <v>58</v>
      </c>
      <c r="B8" s="142"/>
      <c r="C8" s="142"/>
      <c r="D8" s="142"/>
      <c r="E8" s="142"/>
      <c r="F8" s="142"/>
      <c r="G8" s="143"/>
    </row>
    <row r="9" spans="1:7" ht="15.75">
      <c r="A9" s="141" t="s">
        <v>56</v>
      </c>
      <c r="B9" s="143"/>
      <c r="C9" s="87" t="s">
        <v>88</v>
      </c>
      <c r="D9" s="88"/>
      <c r="E9" s="88"/>
      <c r="F9" s="93"/>
      <c r="G9" s="94"/>
    </row>
    <row r="10" spans="1:7" ht="15.75">
      <c r="A10" s="122" t="s">
        <v>57</v>
      </c>
      <c r="B10" s="144"/>
      <c r="C10" s="145" t="s">
        <v>99</v>
      </c>
      <c r="D10" s="146"/>
      <c r="E10" s="146"/>
      <c r="F10" s="146"/>
      <c r="G10" s="147"/>
    </row>
    <row r="11" spans="1:7" ht="16.5" thickBot="1">
      <c r="A11" s="95" t="s">
        <v>59</v>
      </c>
      <c r="B11" s="96"/>
      <c r="C11" s="148" t="s">
        <v>100</v>
      </c>
      <c r="D11" s="149"/>
      <c r="E11" s="149"/>
      <c r="F11" s="149"/>
      <c r="G11" s="97" t="s">
        <v>101</v>
      </c>
    </row>
    <row r="12" spans="1:7" ht="28.5">
      <c r="A12" s="70" t="s">
        <v>60</v>
      </c>
      <c r="B12" s="71" t="s">
        <v>61</v>
      </c>
      <c r="C12" s="72"/>
      <c r="D12" s="73" t="s">
        <v>2</v>
      </c>
      <c r="E12" s="74" t="s">
        <v>62</v>
      </c>
      <c r="F12" s="73" t="s">
        <v>63</v>
      </c>
      <c r="G12" s="74" t="s">
        <v>64</v>
      </c>
    </row>
    <row r="13" spans="1:7" ht="18">
      <c r="A13" s="82">
        <v>1</v>
      </c>
      <c r="B13" s="124" t="s">
        <v>65</v>
      </c>
      <c r="C13" s="124"/>
      <c r="D13" s="78" t="s">
        <v>66</v>
      </c>
      <c r="E13" s="79"/>
      <c r="F13" s="79"/>
      <c r="G13" s="80">
        <v>0</v>
      </c>
    </row>
    <row r="14" spans="1:7">
      <c r="A14" s="82"/>
      <c r="B14" s="124" t="s">
        <v>67</v>
      </c>
      <c r="C14" s="124"/>
      <c r="D14" s="78"/>
      <c r="E14" s="79">
        <f>Sheet1!$H$7</f>
        <v>1043.9263979999998</v>
      </c>
      <c r="F14" s="79">
        <v>180</v>
      </c>
      <c r="G14" s="80">
        <f>E14*F14</f>
        <v>187906.75163999997</v>
      </c>
    </row>
    <row r="15" spans="1:7">
      <c r="A15" s="82"/>
      <c r="B15" s="124" t="s">
        <v>68</v>
      </c>
      <c r="C15" s="124"/>
      <c r="D15" s="78"/>
      <c r="E15" s="79">
        <f>Sheet1!$H$10</f>
        <v>727.31500000000005</v>
      </c>
      <c r="F15" s="79">
        <v>220</v>
      </c>
      <c r="G15" s="80">
        <f t="shared" ref="G15:G37" si="0">E15*F15</f>
        <v>160009.30000000002</v>
      </c>
    </row>
    <row r="16" spans="1:7">
      <c r="A16" s="82"/>
      <c r="B16" s="124" t="s">
        <v>69</v>
      </c>
      <c r="C16" s="124"/>
      <c r="D16" s="78"/>
      <c r="E16" s="79">
        <f>Sheet1!$H$12</f>
        <v>59.839500000000001</v>
      </c>
      <c r="F16" s="79">
        <v>249</v>
      </c>
      <c r="G16" s="80">
        <f t="shared" si="0"/>
        <v>14900.0355</v>
      </c>
    </row>
    <row r="17" spans="1:7">
      <c r="A17" s="82"/>
      <c r="B17" s="124" t="s">
        <v>70</v>
      </c>
      <c r="C17" s="124"/>
      <c r="D17" s="78"/>
      <c r="E17" s="79"/>
      <c r="F17" s="79"/>
      <c r="G17" s="80">
        <f t="shared" si="0"/>
        <v>0</v>
      </c>
    </row>
    <row r="18" spans="1:7">
      <c r="A18" s="82"/>
      <c r="B18" s="124" t="s">
        <v>67</v>
      </c>
      <c r="C18" s="124"/>
      <c r="D18" s="78"/>
      <c r="E18" s="79">
        <v>0</v>
      </c>
      <c r="F18" s="79">
        <v>90</v>
      </c>
      <c r="G18" s="80">
        <f t="shared" si="0"/>
        <v>0</v>
      </c>
    </row>
    <row r="19" spans="1:7">
      <c r="A19" s="82"/>
      <c r="B19" s="124" t="s">
        <v>68</v>
      </c>
      <c r="C19" s="124"/>
      <c r="D19" s="78"/>
      <c r="E19" s="79">
        <f>[1]Sheet1!H17</f>
        <v>171.39</v>
      </c>
      <c r="F19" s="79">
        <v>102</v>
      </c>
      <c r="G19" s="80">
        <f t="shared" si="0"/>
        <v>17481.78</v>
      </c>
    </row>
    <row r="20" spans="1:7">
      <c r="A20" s="82"/>
      <c r="B20" s="124" t="s">
        <v>71</v>
      </c>
      <c r="C20" s="124"/>
      <c r="D20" s="78"/>
      <c r="E20" s="79"/>
      <c r="F20" s="79"/>
      <c r="G20" s="80">
        <f t="shared" si="0"/>
        <v>0</v>
      </c>
    </row>
    <row r="21" spans="1:7">
      <c r="A21" s="82"/>
      <c r="B21" s="124" t="s">
        <v>73</v>
      </c>
      <c r="C21" s="124"/>
      <c r="D21" s="78"/>
      <c r="E21" s="79"/>
      <c r="F21" s="79">
        <v>1180</v>
      </c>
      <c r="G21" s="80">
        <f>E21*F21</f>
        <v>0</v>
      </c>
    </row>
    <row r="22" spans="1:7">
      <c r="A22" s="82"/>
      <c r="B22" s="124" t="s">
        <v>72</v>
      </c>
      <c r="C22" s="124"/>
      <c r="D22" s="78"/>
      <c r="E22" s="79">
        <f>Sheet1!$H$19</f>
        <v>33.93</v>
      </c>
      <c r="F22" s="79">
        <v>1487</v>
      </c>
      <c r="G22" s="80">
        <f t="shared" si="0"/>
        <v>50453.909999999996</v>
      </c>
    </row>
    <row r="23" spans="1:7" ht="18">
      <c r="A23" s="82">
        <v>2</v>
      </c>
      <c r="B23" s="124" t="s">
        <v>74</v>
      </c>
      <c r="C23" s="124"/>
      <c r="D23" s="78" t="s">
        <v>75</v>
      </c>
      <c r="E23" s="79"/>
      <c r="F23" s="79"/>
      <c r="G23" s="80">
        <f t="shared" si="0"/>
        <v>0</v>
      </c>
    </row>
    <row r="24" spans="1:7">
      <c r="A24" s="82"/>
      <c r="B24" s="124" t="s">
        <v>67</v>
      </c>
      <c r="C24" s="124"/>
      <c r="D24" s="78"/>
      <c r="E24" s="79">
        <v>0</v>
      </c>
      <c r="F24" s="79">
        <v>2300</v>
      </c>
      <c r="G24" s="80">
        <f t="shared" si="0"/>
        <v>0</v>
      </c>
    </row>
    <row r="25" spans="1:7">
      <c r="A25" s="82"/>
      <c r="B25" s="124" t="s">
        <v>68</v>
      </c>
      <c r="C25" s="124"/>
      <c r="D25" s="78"/>
      <c r="E25" s="79"/>
      <c r="F25" s="79">
        <v>2599</v>
      </c>
      <c r="G25" s="80">
        <f t="shared" si="0"/>
        <v>0</v>
      </c>
    </row>
    <row r="26" spans="1:7">
      <c r="A26" s="82"/>
      <c r="B26" s="124" t="s">
        <v>69</v>
      </c>
      <c r="C26" s="124"/>
      <c r="D26" s="78"/>
      <c r="E26" s="79">
        <f>Sheet1!$H$22</f>
        <v>28.708749999999998</v>
      </c>
      <c r="F26" s="79">
        <v>2898</v>
      </c>
      <c r="G26" s="80">
        <f t="shared" si="0"/>
        <v>83197.95749999999</v>
      </c>
    </row>
    <row r="27" spans="1:7" ht="18">
      <c r="A27" s="82">
        <v>3</v>
      </c>
      <c r="B27" s="124" t="s">
        <v>76</v>
      </c>
      <c r="C27" s="124"/>
      <c r="D27" s="78" t="s">
        <v>66</v>
      </c>
      <c r="E27" s="79"/>
      <c r="F27" s="79"/>
      <c r="G27" s="80">
        <f t="shared" si="0"/>
        <v>0</v>
      </c>
    </row>
    <row r="28" spans="1:7">
      <c r="A28" s="82"/>
      <c r="B28" s="124" t="s">
        <v>67</v>
      </c>
      <c r="C28" s="124"/>
      <c r="D28" s="78"/>
      <c r="E28" s="79">
        <v>0</v>
      </c>
      <c r="F28" s="79">
        <v>2750</v>
      </c>
      <c r="G28" s="80">
        <f t="shared" si="0"/>
        <v>0</v>
      </c>
    </row>
    <row r="29" spans="1:7">
      <c r="A29" s="82"/>
      <c r="B29" s="124" t="s">
        <v>68</v>
      </c>
      <c r="C29" s="124"/>
      <c r="D29" s="78"/>
      <c r="E29" s="79">
        <f>[1]Sheet1!H42</f>
        <v>63.131249999999994</v>
      </c>
      <c r="F29" s="79">
        <v>3108</v>
      </c>
      <c r="G29" s="80">
        <f t="shared" si="0"/>
        <v>196211.92499999999</v>
      </c>
    </row>
    <row r="30" spans="1:7" ht="18">
      <c r="A30" s="82">
        <v>4</v>
      </c>
      <c r="B30" s="124" t="s">
        <v>77</v>
      </c>
      <c r="C30" s="124"/>
      <c r="D30" s="78" t="s">
        <v>66</v>
      </c>
      <c r="E30" s="79"/>
      <c r="F30" s="79"/>
      <c r="G30" s="80">
        <f t="shared" si="0"/>
        <v>0</v>
      </c>
    </row>
    <row r="31" spans="1:7">
      <c r="A31" s="82"/>
      <c r="B31" s="124" t="s">
        <v>67</v>
      </c>
      <c r="C31" s="124"/>
      <c r="D31" s="78"/>
      <c r="E31" s="79">
        <v>0</v>
      </c>
      <c r="F31" s="79">
        <v>400</v>
      </c>
      <c r="G31" s="80">
        <f t="shared" si="0"/>
        <v>0</v>
      </c>
    </row>
    <row r="32" spans="1:7">
      <c r="A32" s="82"/>
      <c r="B32" s="124" t="s">
        <v>68</v>
      </c>
      <c r="C32" s="124"/>
      <c r="D32" s="78"/>
      <c r="E32" s="79">
        <f>Sheet1!$H$35</f>
        <v>151.5</v>
      </c>
      <c r="F32" s="79">
        <v>452</v>
      </c>
      <c r="G32" s="80">
        <f t="shared" si="0"/>
        <v>68478</v>
      </c>
    </row>
    <row r="33" spans="1:15">
      <c r="A33" s="82"/>
      <c r="B33" s="124" t="s">
        <v>69</v>
      </c>
      <c r="C33" s="124"/>
      <c r="D33" s="78"/>
      <c r="E33" s="79">
        <f>Sheet1!$H$31</f>
        <v>9.73</v>
      </c>
      <c r="F33" s="79">
        <v>504</v>
      </c>
      <c r="G33" s="80">
        <f t="shared" si="0"/>
        <v>4903.92</v>
      </c>
    </row>
    <row r="34" spans="1:15" ht="18">
      <c r="A34" s="82">
        <v>5</v>
      </c>
      <c r="B34" s="124" t="s">
        <v>23</v>
      </c>
      <c r="C34" s="124"/>
      <c r="D34" s="78" t="s">
        <v>75</v>
      </c>
      <c r="E34" s="79">
        <f>Sheet1!$H$39</f>
        <v>919.65075000000002</v>
      </c>
      <c r="F34" s="79">
        <v>80</v>
      </c>
      <c r="G34" s="80">
        <f t="shared" si="0"/>
        <v>73572.06</v>
      </c>
    </row>
    <row r="35" spans="1:15">
      <c r="A35" s="82">
        <v>6</v>
      </c>
      <c r="B35" s="124" t="s">
        <v>78</v>
      </c>
      <c r="C35" s="124"/>
      <c r="D35" s="78" t="s">
        <v>79</v>
      </c>
      <c r="E35" s="79">
        <v>0</v>
      </c>
      <c r="F35" s="79"/>
      <c r="G35" s="80">
        <f t="shared" si="0"/>
        <v>0</v>
      </c>
    </row>
    <row r="36" spans="1:15">
      <c r="A36" s="82"/>
      <c r="B36" s="124" t="s">
        <v>73</v>
      </c>
      <c r="C36" s="124"/>
      <c r="D36" s="78"/>
      <c r="E36" s="79">
        <v>0</v>
      </c>
      <c r="F36" s="79">
        <v>9000</v>
      </c>
      <c r="G36" s="80">
        <f t="shared" si="0"/>
        <v>0</v>
      </c>
    </row>
    <row r="37" spans="1:15">
      <c r="A37" s="82"/>
      <c r="B37" s="124" t="s">
        <v>80</v>
      </c>
      <c r="C37" s="124"/>
      <c r="D37" s="78"/>
      <c r="E37" s="79">
        <f>Sheet2!$M$19</f>
        <v>6.2569379999999999</v>
      </c>
      <c r="F37" s="79">
        <v>10170</v>
      </c>
      <c r="G37" s="80">
        <f t="shared" si="0"/>
        <v>63633.059459999997</v>
      </c>
    </row>
    <row r="38" spans="1:15">
      <c r="A38" s="89"/>
      <c r="B38" s="89"/>
      <c r="C38" s="89"/>
      <c r="D38" s="89"/>
      <c r="E38" s="89"/>
      <c r="F38" s="102"/>
      <c r="G38" s="103">
        <f>SUM(G14:G37)</f>
        <v>920748.69909999997</v>
      </c>
    </row>
    <row r="39" spans="1:15" ht="25.9" customHeight="1">
      <c r="A39" s="104"/>
      <c r="B39" s="105"/>
      <c r="C39" s="105"/>
      <c r="D39" s="105"/>
      <c r="E39" s="105"/>
      <c r="F39" s="89" t="s">
        <v>104</v>
      </c>
      <c r="G39" s="98">
        <f>+G38</f>
        <v>920748.69909999997</v>
      </c>
      <c r="J39" s="125" t="s">
        <v>89</v>
      </c>
      <c r="K39" s="126"/>
      <c r="L39" s="126"/>
      <c r="M39" s="126"/>
      <c r="N39" s="126"/>
      <c r="O39" s="127"/>
    </row>
    <row r="40" spans="1:15" ht="18" customHeight="1">
      <c r="A40" s="104"/>
      <c r="B40" s="105"/>
      <c r="C40" s="105"/>
      <c r="D40" s="105"/>
      <c r="E40" s="105"/>
      <c r="F40" s="91" t="s">
        <v>81</v>
      </c>
      <c r="G40" s="99">
        <f>+G39*9%</f>
        <v>82867.382918999996</v>
      </c>
      <c r="J40" s="128"/>
      <c r="K40" s="129"/>
      <c r="L40" s="129"/>
      <c r="M40" s="129"/>
      <c r="N40" s="129"/>
      <c r="O40" s="130"/>
    </row>
    <row r="41" spans="1:15">
      <c r="A41" s="89"/>
      <c r="B41" s="89"/>
      <c r="C41" s="89"/>
      <c r="D41" s="89"/>
      <c r="E41" s="89"/>
      <c r="F41" s="83" t="s">
        <v>82</v>
      </c>
      <c r="G41" s="99">
        <f>G39*9%</f>
        <v>82867.382918999996</v>
      </c>
    </row>
    <row r="42" spans="1:15">
      <c r="A42" s="89"/>
      <c r="B42" s="89"/>
      <c r="C42" s="89"/>
      <c r="D42" s="89"/>
      <c r="E42" s="89"/>
      <c r="F42" s="81" t="s">
        <v>83</v>
      </c>
      <c r="G42" s="60"/>
    </row>
    <row r="43" spans="1:15">
      <c r="A43" s="89"/>
      <c r="B43" s="89"/>
      <c r="C43" s="89"/>
      <c r="D43" s="89"/>
      <c r="E43" s="89"/>
      <c r="F43" s="81" t="s">
        <v>106</v>
      </c>
      <c r="G43" s="100">
        <f>SUM(G39:G42)</f>
        <v>1086483.4649379998</v>
      </c>
    </row>
    <row r="44" spans="1:15">
      <c r="A44" s="89"/>
      <c r="B44" s="89"/>
      <c r="C44" s="89"/>
      <c r="D44" s="89"/>
      <c r="E44" s="89"/>
      <c r="F44" s="81" t="s">
        <v>102</v>
      </c>
      <c r="G44" s="101">
        <v>0.46</v>
      </c>
    </row>
    <row r="45" spans="1:15">
      <c r="A45" s="137" t="s">
        <v>103</v>
      </c>
      <c r="B45" s="138"/>
      <c r="C45" s="138"/>
      <c r="D45" s="138"/>
      <c r="E45" s="138"/>
      <c r="F45" s="82" t="s">
        <v>107</v>
      </c>
      <c r="G45" s="81">
        <v>1086483</v>
      </c>
    </row>
    <row r="46" spans="1:15" ht="21.75" customHeight="1">
      <c r="A46" s="139"/>
      <c r="B46" s="140"/>
      <c r="C46" s="140"/>
      <c r="D46" s="140"/>
      <c r="E46" s="140"/>
      <c r="F46" s="82"/>
      <c r="G46" s="82"/>
    </row>
    <row r="47" spans="1:15">
      <c r="A47" s="75"/>
      <c r="B47" s="76"/>
      <c r="C47" s="76"/>
      <c r="D47" s="75" t="s">
        <v>84</v>
      </c>
      <c r="E47" s="105"/>
      <c r="F47" s="75"/>
      <c r="G47" s="75"/>
    </row>
    <row r="48" spans="1:15">
      <c r="A48" s="76"/>
      <c r="B48" s="76"/>
      <c r="C48" s="76"/>
      <c r="D48" s="76"/>
      <c r="E48" s="131" t="s">
        <v>105</v>
      </c>
      <c r="F48" s="132"/>
      <c r="G48" s="133"/>
    </row>
    <row r="49" spans="1:7">
      <c r="A49" s="76"/>
      <c r="B49" s="77"/>
      <c r="C49" s="77"/>
      <c r="D49" s="76"/>
      <c r="E49" s="75" t="s">
        <v>85</v>
      </c>
      <c r="F49" s="75"/>
      <c r="G49" s="75"/>
    </row>
  </sheetData>
  <mergeCells count="48">
    <mergeCell ref="A2:G2"/>
    <mergeCell ref="A3:B3"/>
    <mergeCell ref="C3:E3"/>
    <mergeCell ref="F3:G3"/>
    <mergeCell ref="C4:E4"/>
    <mergeCell ref="F4:G4"/>
    <mergeCell ref="C5:E5"/>
    <mergeCell ref="F5:G5"/>
    <mergeCell ref="A6:D6"/>
    <mergeCell ref="F6:G6"/>
    <mergeCell ref="F7:G7"/>
    <mergeCell ref="A8:G8"/>
    <mergeCell ref="A9:B9"/>
    <mergeCell ref="A10:B10"/>
    <mergeCell ref="C10:G10"/>
    <mergeCell ref="C11:F11"/>
    <mergeCell ref="J39:O40"/>
    <mergeCell ref="E48:G48"/>
    <mergeCell ref="A7:D7"/>
    <mergeCell ref="A5:B5"/>
    <mergeCell ref="B13:C13"/>
    <mergeCell ref="B14:C14"/>
    <mergeCell ref="B28:C28"/>
    <mergeCell ref="B36:C36"/>
    <mergeCell ref="B37:C37"/>
    <mergeCell ref="B30:C30"/>
    <mergeCell ref="B31:C31"/>
    <mergeCell ref="B32:C32"/>
    <mergeCell ref="B33:C33"/>
    <mergeCell ref="B35:C35"/>
    <mergeCell ref="B34:C34"/>
    <mergeCell ref="A45:E46"/>
    <mergeCell ref="A1:G1"/>
    <mergeCell ref="A4:B4"/>
    <mergeCell ref="B29:C29"/>
    <mergeCell ref="B15:C15"/>
    <mergeCell ref="B18:C18"/>
    <mergeCell ref="B19:C19"/>
    <mergeCell ref="B22:C22"/>
    <mergeCell ref="B21:C21"/>
    <mergeCell ref="B20:C20"/>
    <mergeCell ref="B17:C17"/>
    <mergeCell ref="B16:C16"/>
    <mergeCell ref="B27:C27"/>
    <mergeCell ref="B23:C23"/>
    <mergeCell ref="B24:C24"/>
    <mergeCell ref="B25:C25"/>
    <mergeCell ref="B26:C26"/>
  </mergeCells>
  <pageMargins left="0.23622047244094499" right="0.23622047244094499" top="0.74803149606299202" bottom="0.74803149606299202" header="0.31496062992126" footer="0.31496062992126"/>
  <pageSetup scale="87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91913</dc:creator>
  <cp:lastModifiedBy>Abhishek</cp:lastModifiedBy>
  <cp:lastPrinted>2023-09-05T04:40:46Z</cp:lastPrinted>
  <dcterms:created xsi:type="dcterms:W3CDTF">2023-08-23T14:43:52Z</dcterms:created>
  <dcterms:modified xsi:type="dcterms:W3CDTF">2023-10-08T04:16:04Z</dcterms:modified>
</cp:coreProperties>
</file>