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Abstract" sheetId="1" r:id="rId1"/>
    <sheet name="Measurement Sheet" sheetId="2" r:id="rId2"/>
    <sheet name="Sheet3" sheetId="3" r:id="rId3"/>
  </sheets>
  <externalReferences>
    <externalReference r:id="rId4"/>
  </externalReferences>
  <calcPr calcId="144525"/>
</workbook>
</file>

<file path=xl/calcChain.xml><?xml version="1.0" encoding="utf-8"?>
<calcChain xmlns="http://schemas.openxmlformats.org/spreadsheetml/2006/main">
  <c r="J60" i="2" l="1"/>
  <c r="I60" i="2"/>
  <c r="H60" i="2"/>
  <c r="J59" i="2"/>
  <c r="I59" i="2"/>
  <c r="J58" i="2"/>
  <c r="I58" i="2"/>
  <c r="H58" i="2"/>
  <c r="L54" i="2"/>
  <c r="H53" i="2"/>
  <c r="L53" i="2" s="1"/>
  <c r="H51" i="2"/>
  <c r="L50" i="2"/>
  <c r="L51" i="2"/>
  <c r="L52" i="2"/>
  <c r="I50" i="2"/>
  <c r="J75" i="2"/>
  <c r="J76" i="2" s="1"/>
  <c r="L76" i="2" s="1"/>
  <c r="L81" i="2"/>
  <c r="L80" i="2"/>
  <c r="L79" i="2"/>
  <c r="L78" i="2"/>
  <c r="L77" i="2"/>
  <c r="L74" i="2"/>
  <c r="L72" i="2"/>
  <c r="L71" i="2"/>
  <c r="L70" i="2"/>
  <c r="L69" i="2"/>
  <c r="L68" i="2"/>
  <c r="L67" i="2"/>
  <c r="L66" i="2"/>
  <c r="L65" i="2"/>
  <c r="L56" i="2"/>
  <c r="L57" i="2"/>
  <c r="L58" i="2"/>
  <c r="L59" i="2"/>
  <c r="L60" i="2"/>
  <c r="L61" i="2"/>
  <c r="L62" i="2"/>
  <c r="L63" i="2"/>
  <c r="L64" i="2"/>
  <c r="L73" i="2"/>
  <c r="L55" i="2"/>
  <c r="L75" i="2" l="1"/>
  <c r="N21" i="1"/>
  <c r="J21" i="1"/>
  <c r="H21" i="1"/>
  <c r="L19" i="1"/>
  <c r="E19" i="1"/>
  <c r="L18" i="1"/>
  <c r="E17" i="1"/>
  <c r="L17" i="1" s="1"/>
  <c r="C17" i="1"/>
  <c r="L16" i="1"/>
  <c r="C16" i="1"/>
  <c r="L15" i="1"/>
  <c r="C15" i="1"/>
  <c r="L14" i="1"/>
  <c r="E14" i="1"/>
  <c r="C14" i="1"/>
  <c r="E13" i="1"/>
  <c r="L13" i="1" s="1"/>
  <c r="C13" i="1"/>
  <c r="L12" i="1"/>
  <c r="C12" i="1"/>
  <c r="L11" i="1"/>
  <c r="C11" i="1"/>
  <c r="L10" i="1"/>
  <c r="C10" i="1"/>
  <c r="L9" i="1"/>
  <c r="C9" i="1"/>
  <c r="L126" i="2"/>
  <c r="L125" i="2"/>
  <c r="L124" i="2"/>
  <c r="L123" i="2"/>
  <c r="L122" i="2"/>
  <c r="L121" i="2"/>
  <c r="L120" i="2"/>
  <c r="L119" i="2"/>
  <c r="L118" i="2"/>
  <c r="L117" i="2"/>
  <c r="L116" i="2"/>
  <c r="L115" i="2"/>
  <c r="L114" i="2"/>
  <c r="L112" i="2"/>
  <c r="L111" i="2"/>
  <c r="L110" i="2"/>
  <c r="L109" i="2"/>
  <c r="L108" i="2"/>
  <c r="L107" i="2"/>
  <c r="L106" i="2"/>
  <c r="L105" i="2"/>
  <c r="L104" i="2"/>
  <c r="L103" i="2"/>
  <c r="L102" i="2"/>
  <c r="L101" i="2"/>
  <c r="L100" i="2"/>
  <c r="L127" i="2" s="1"/>
  <c r="M54" i="2"/>
  <c r="H49" i="2"/>
  <c r="I49" i="2" s="1"/>
  <c r="I48" i="2"/>
  <c r="L48" i="2" s="1"/>
  <c r="I47" i="2"/>
  <c r="L47" i="2" s="1"/>
  <c r="I46" i="2"/>
  <c r="L46" i="2" s="1"/>
  <c r="I45" i="2"/>
  <c r="J44" i="2"/>
  <c r="L44" i="2" s="1"/>
  <c r="I44" i="2"/>
  <c r="L43" i="2"/>
  <c r="I43" i="2"/>
  <c r="L42" i="2"/>
  <c r="I42" i="2"/>
  <c r="L41" i="2"/>
  <c r="J39" i="2"/>
  <c r="J40" i="2" s="1"/>
  <c r="L40" i="2" s="1"/>
  <c r="L38" i="2"/>
  <c r="L37" i="2"/>
  <c r="L35" i="2"/>
  <c r="L36" i="2" s="1"/>
  <c r="H33" i="2"/>
  <c r="I32" i="2"/>
  <c r="L32" i="2" s="1"/>
  <c r="H32" i="2"/>
  <c r="I31" i="2"/>
  <c r="H31" i="2"/>
  <c r="L31" i="2" s="1"/>
  <c r="I30" i="2"/>
  <c r="H30" i="2"/>
  <c r="L30" i="2" s="1"/>
  <c r="H29" i="2"/>
  <c r="L21" i="2"/>
  <c r="L20" i="2"/>
  <c r="L19" i="2"/>
  <c r="L18" i="2"/>
  <c r="L17" i="2"/>
  <c r="M15" i="2"/>
  <c r="H14" i="2"/>
  <c r="H13" i="2"/>
  <c r="I13" i="2" s="1"/>
  <c r="L13" i="2" s="1"/>
  <c r="I12" i="2"/>
  <c r="H12" i="2"/>
  <c r="I11" i="2"/>
  <c r="H11" i="2"/>
  <c r="H10" i="2"/>
  <c r="H8" i="2"/>
  <c r="H7" i="2"/>
  <c r="I7" i="2" s="1"/>
  <c r="L7" i="2" s="1"/>
  <c r="I6" i="2"/>
  <c r="H6" i="2"/>
  <c r="I5" i="2"/>
  <c r="H5" i="2"/>
  <c r="H4" i="2"/>
  <c r="L5" i="2" l="1"/>
  <c r="L12" i="2"/>
  <c r="L22" i="2"/>
  <c r="L6" i="2"/>
  <c r="L11" i="2"/>
  <c r="L49" i="2"/>
  <c r="L21" i="1"/>
  <c r="I29" i="2"/>
  <c r="L29" i="2" s="1"/>
  <c r="I33" i="2"/>
  <c r="L33" i="2" s="1"/>
  <c r="L39" i="2"/>
  <c r="J45" i="2"/>
  <c r="L45" i="2" s="1"/>
  <c r="I4" i="2"/>
  <c r="L4" i="2" s="1"/>
  <c r="I8" i="2"/>
  <c r="L8" i="2" s="1"/>
  <c r="I10" i="2"/>
  <c r="L10" i="2" s="1"/>
  <c r="I14" i="2"/>
  <c r="L14" i="2" s="1"/>
  <c r="L9" i="2" l="1"/>
  <c r="L25" i="2"/>
  <c r="L34" i="2"/>
  <c r="L26" i="2" s="1"/>
  <c r="L15" i="2"/>
  <c r="L24" i="2"/>
  <c r="L27" i="2" l="1"/>
</calcChain>
</file>

<file path=xl/sharedStrings.xml><?xml version="1.0" encoding="utf-8"?>
<sst xmlns="http://schemas.openxmlformats.org/spreadsheetml/2006/main" count="403" uniqueCount="91">
  <si>
    <t>Sl No</t>
  </si>
  <si>
    <t>Description</t>
  </si>
  <si>
    <t>Block</t>
  </si>
  <si>
    <t>Structure</t>
  </si>
  <si>
    <t>Grid</t>
  </si>
  <si>
    <t>Reduced Level</t>
  </si>
  <si>
    <t>L</t>
  </si>
  <si>
    <t>B</t>
  </si>
  <si>
    <t>H</t>
  </si>
  <si>
    <t>Nos</t>
  </si>
  <si>
    <t>Quantity</t>
  </si>
  <si>
    <t>Unit</t>
  </si>
  <si>
    <t>From</t>
  </si>
  <si>
    <t>To</t>
  </si>
  <si>
    <t>Excavation &amp; Backfilling</t>
  </si>
  <si>
    <t xml:space="preserve"> Earthwork in Excavation in all type of soil/soft rock &amp; Disposal of the surplus excavated material in spoil dumps, till area at 0 to 3 mtrs hieghts and descents within a lead upto 500 Mtr including all</t>
  </si>
  <si>
    <t>ACC</t>
  </si>
  <si>
    <t>F1</t>
  </si>
  <si>
    <t>B"1' &amp; B"1"</t>
  </si>
  <si>
    <t>Cum</t>
  </si>
  <si>
    <t>F2</t>
  </si>
  <si>
    <t>B'1' &amp; B'1</t>
  </si>
  <si>
    <t>F3</t>
  </si>
  <si>
    <t>B'1"</t>
  </si>
  <si>
    <t>F4</t>
  </si>
  <si>
    <t>B4,A4,B1,A1,A'1"</t>
  </si>
  <si>
    <t>F5</t>
  </si>
  <si>
    <t>B3,A3,B2,A2</t>
  </si>
  <si>
    <t>Total</t>
  </si>
  <si>
    <t xml:space="preserve"> Earthwork in Excavation in all type of soil/soft rock &amp; Disposal of the surplus excavated material in spoil dumps, till area at 3 to 6 mtrs hieghts and descents within a lead upto 500 Mtr including all</t>
  </si>
  <si>
    <t>Soil Dressing</t>
  </si>
  <si>
    <t>Backfilling</t>
  </si>
  <si>
    <t>Total Excavation</t>
  </si>
  <si>
    <t>Deduction of cooling tower upto NGL</t>
  </si>
  <si>
    <t>Deduction of PCC</t>
  </si>
  <si>
    <t>m3</t>
  </si>
  <si>
    <t>Plain &amp; reinforced Cement Concrete</t>
  </si>
  <si>
    <r>
      <t xml:space="preserve">Supplying, laying and compacting </t>
    </r>
    <r>
      <rPr>
        <b/>
        <i/>
        <sz val="11"/>
        <color theme="1"/>
        <rFont val="Arial Black"/>
        <family val="2"/>
      </rPr>
      <t xml:space="preserve">plain cement concrete </t>
    </r>
    <r>
      <rPr>
        <b/>
        <i/>
        <sz val="11"/>
        <color theme="1"/>
        <rFont val="Calibri"/>
        <family val="2"/>
        <scheme val="minor"/>
      </rPr>
      <t>(all grade) as defined by IS 456 all heights and depths above and below pliths to require materials, tools and plants, labour complete  3 to 6 Mtr</t>
    </r>
  </si>
  <si>
    <r>
      <t xml:space="preserve">Supplying, laying </t>
    </r>
    <r>
      <rPr>
        <b/>
        <i/>
        <sz val="11"/>
        <color theme="1"/>
        <rFont val="Arial Black"/>
        <family val="2"/>
      </rPr>
      <t>reinforced cement concrete</t>
    </r>
    <r>
      <rPr>
        <b/>
        <i/>
        <sz val="11"/>
        <color theme="1"/>
        <rFont val="Calibri"/>
        <family val="2"/>
        <scheme val="minor"/>
      </rPr>
      <t xml:space="preserve"> (all grade) as defined by IS 456 up to +/- 3 M t o +/-6Mtrs heights/depth with proper compaction and curing</t>
    </r>
  </si>
  <si>
    <t>Footing</t>
  </si>
  <si>
    <r>
      <t xml:space="preserve">Supplying, laying </t>
    </r>
    <r>
      <rPr>
        <b/>
        <i/>
        <sz val="11"/>
        <color theme="1"/>
        <rFont val="Arial Black"/>
        <family val="2"/>
      </rPr>
      <t xml:space="preserve">reinforced cement concrete </t>
    </r>
    <r>
      <rPr>
        <b/>
        <i/>
        <sz val="11"/>
        <color theme="1"/>
        <rFont val="Calibri"/>
        <family val="2"/>
        <scheme val="minor"/>
      </rPr>
      <t>(all grade) as defined by IS 456 up to 0 M t o +/-3Mtrs heights/depth with proper compaction and curing</t>
    </r>
  </si>
  <si>
    <t>P1</t>
  </si>
  <si>
    <t>P2</t>
  </si>
  <si>
    <t>P3</t>
  </si>
  <si>
    <t>P4</t>
  </si>
  <si>
    <t>P5</t>
  </si>
  <si>
    <t>C1</t>
  </si>
  <si>
    <t>C2</t>
  </si>
  <si>
    <t>B'1,B'1'</t>
  </si>
  <si>
    <t>C3</t>
  </si>
  <si>
    <t>B,1',B"1"</t>
  </si>
  <si>
    <t xml:space="preserve"> Formwork (Shuttering)</t>
  </si>
  <si>
    <r>
      <t xml:space="preserve">Provinding and fixing </t>
    </r>
    <r>
      <rPr>
        <b/>
        <i/>
        <sz val="11"/>
        <color theme="1"/>
        <rFont val="Arial Black"/>
        <family val="2"/>
      </rPr>
      <t>shuttering</t>
    </r>
    <r>
      <rPr>
        <b/>
        <i/>
        <sz val="11"/>
        <color theme="1"/>
        <rFont val="Calibri"/>
        <family val="2"/>
        <scheme val="minor"/>
      </rPr>
      <t xml:space="preserve"> in postion with necessary centring, branches , droppings etc. And removing the same after specification periods for all type shuttering 0 to +/- 3M.</t>
    </r>
  </si>
  <si>
    <t>Sqm</t>
  </si>
  <si>
    <t>Nakoda Pipe Impex Pvt Ltd</t>
  </si>
  <si>
    <t>Civil Work Estimate</t>
  </si>
  <si>
    <t>Estimate</t>
  </si>
  <si>
    <t xml:space="preserve">Sl No </t>
  </si>
  <si>
    <t>Item No</t>
  </si>
  <si>
    <t>UOM</t>
  </si>
  <si>
    <t>Rate</t>
  </si>
  <si>
    <t>Division</t>
  </si>
  <si>
    <t>Upto Prev Bill</t>
  </si>
  <si>
    <t>This Bill Claimed</t>
  </si>
  <si>
    <t>Estimated Value</t>
  </si>
  <si>
    <t>Remaining Balance</t>
  </si>
  <si>
    <t>Amount</t>
  </si>
  <si>
    <t>m2</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</si>
  <si>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</si>
  <si>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</si>
  <si>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</si>
  <si>
    <t>Supplying, laying reinforced cement concrete (all grade) as defined by IS 456 up to 3 M t o +/-6Mtrs heights/depth with proper compaction and curing</t>
  </si>
  <si>
    <t>0-3</t>
  </si>
  <si>
    <t>3--6</t>
  </si>
  <si>
    <t>6--9</t>
  </si>
  <si>
    <t>9--12</t>
  </si>
  <si>
    <t>0.5--3.5</t>
  </si>
  <si>
    <t>3.5--6.5</t>
  </si>
  <si>
    <t>6.5--9.5</t>
  </si>
  <si>
    <t>9.5--12.5</t>
  </si>
  <si>
    <t>Supplying, laying reinforced cement concrete (all grade) as defined by IS 456 up to 6 M t o +/-9Mtrs heights/depth with proper compaction and curing</t>
  </si>
  <si>
    <t>Supplying, laying reinforced cement concrete (all grade) as defined by IS 456 up to 9 M t o +/-12Mtrs heights/depth with proper compaction and curing</t>
  </si>
  <si>
    <t>Staircase</t>
  </si>
  <si>
    <t>Step</t>
  </si>
  <si>
    <t>Waist Slab</t>
  </si>
  <si>
    <t>Landing</t>
  </si>
  <si>
    <t>B1</t>
  </si>
  <si>
    <t>Beam</t>
  </si>
  <si>
    <t>CST Beam</t>
  </si>
  <si>
    <t>B2</t>
  </si>
  <si>
    <t>B3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</si>
</sst>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b/>
      <i/>
      <sz val="11"/>
      <color theme="1"/>
      <name val="Arial Black"/>
      <family val="2"/>
    </font>
    <font>
      <b/>
      <i/>
      <sz val="14"/>
      <color indexed="8"/>
      <name val="Calibri"/>
      <family val="2"/>
    </font>
    <font>
      <b/>
      <i/>
      <sz val="11"/>
      <color indexed="8"/>
      <name val="Calibri"/>
      <family val="2"/>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0">
    <border>
      <left/>
      <right/>
      <top/>
      <bottom/>
      <diagonal/>
    </border>
    <border>
      <left/>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indexed="64"/>
      </top>
      <bottom/>
      <diagonal/>
    </border>
    <border>
      <left/>
      <right/>
      <top/>
      <bottom style="double">
        <color indexed="64"/>
      </bottom>
      <diagonal/>
    </border>
  </borders>
  <cellStyleXfs count="1">
    <xf numFmtId="0" fontId="0" fillId="0" borderId="0"/>
  </cellStyleXfs>
  <cellXfs count="81">
    <xf numFmtId="0" fontId="0" fillId="0" borderId="0" xfId="0"/>
    <xf numFmtId="0" fontId="3" fillId="0" borderId="0" xfId="0" applyFont="1" applyBorder="1" applyAlignment="1">
      <alignment vertical="center"/>
    </xf>
    <xf numFmtId="0" fontId="0" fillId="0" borderId="0" xfId="0" applyBorder="1"/>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0" borderId="3" xfId="0" applyFont="1" applyBorder="1" applyAlignment="1">
      <alignment horizontal="left" vertical="center"/>
    </xf>
    <xf numFmtId="0" fontId="3" fillId="0" borderId="3" xfId="0" applyFont="1" applyFill="1" applyBorder="1" applyAlignment="1">
      <alignment horizontal="left" vertical="center"/>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xf>
    <xf numFmtId="0" fontId="3" fillId="0" borderId="4" xfId="0" applyFont="1" applyFill="1" applyBorder="1" applyAlignment="1">
      <alignment horizontal="left" vertical="center"/>
    </xf>
    <xf numFmtId="0" fontId="3" fillId="3" borderId="1" xfId="0" applyFont="1" applyFill="1" applyBorder="1" applyAlignment="1">
      <alignmen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3" fillId="0" borderId="3" xfId="0" applyFont="1" applyFill="1" applyBorder="1" applyAlignment="1">
      <alignment vertical="center" wrapText="1"/>
    </xf>
    <xf numFmtId="0" fontId="3" fillId="0" borderId="2" xfId="0" applyFont="1" applyFill="1" applyBorder="1" applyAlignment="1">
      <alignment vertical="center" wrapText="1"/>
    </xf>
    <xf numFmtId="0" fontId="3" fillId="0" borderId="4" xfId="0" applyFont="1" applyFill="1" applyBorder="1" applyAlignment="1">
      <alignment vertical="center" wrapText="1"/>
    </xf>
    <xf numFmtId="0" fontId="3" fillId="3" borderId="1" xfId="0" applyFont="1" applyFill="1" applyBorder="1" applyAlignment="1">
      <alignment horizontal="right" vertical="center"/>
    </xf>
    <xf numFmtId="0" fontId="3" fillId="3"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Border="1" applyAlignment="1">
      <alignment vertical="center"/>
    </xf>
    <xf numFmtId="0" fontId="3" fillId="0" borderId="5" xfId="0" applyFont="1" applyBorder="1" applyAlignment="1">
      <alignment vertical="center" wrapText="1"/>
    </xf>
    <xf numFmtId="0" fontId="3" fillId="0" borderId="5" xfId="0" applyFont="1" applyBorder="1" applyAlignment="1">
      <alignment horizontal="left" vertical="center"/>
    </xf>
    <xf numFmtId="0" fontId="3" fillId="3"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3" borderId="1" xfId="0" applyFont="1" applyFill="1" applyBorder="1" applyAlignment="1">
      <alignment horizontal="center" wrapText="1"/>
    </xf>
    <xf numFmtId="0" fontId="3" fillId="0" borderId="0" xfId="0" applyFont="1"/>
    <xf numFmtId="0" fontId="3" fillId="0" borderId="0" xfId="0" applyFont="1" applyFill="1"/>
    <xf numFmtId="0" fontId="3" fillId="0" borderId="0" xfId="0" applyFont="1" applyBorder="1"/>
    <xf numFmtId="0" fontId="3" fillId="0" borderId="0" xfId="0" applyFont="1" applyFill="1" applyBorder="1"/>
    <xf numFmtId="2" fontId="3" fillId="0" borderId="0" xfId="0" applyNumberFormat="1" applyFont="1" applyBorder="1" applyAlignment="1">
      <alignment vertical="center"/>
    </xf>
    <xf numFmtId="0" fontId="1" fillId="2" borderId="6" xfId="0" applyFont="1" applyFill="1" applyBorder="1" applyAlignment="1">
      <alignment vertical="center" wrapText="1"/>
    </xf>
    <xf numFmtId="0" fontId="3" fillId="2" borderId="6" xfId="0" applyFont="1" applyFill="1" applyBorder="1"/>
    <xf numFmtId="0" fontId="3" fillId="2" borderId="6" xfId="0" applyFont="1" applyFill="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vertical="center"/>
    </xf>
    <xf numFmtId="0" fontId="3" fillId="0" borderId="6" xfId="0" applyFont="1" applyBorder="1" applyAlignment="1">
      <alignment vertical="center" wrapText="1"/>
    </xf>
    <xf numFmtId="0" fontId="3" fillId="0" borderId="6" xfId="0" applyFont="1" applyFill="1" applyBorder="1" applyAlignment="1">
      <alignment vertical="center"/>
    </xf>
    <xf numFmtId="0" fontId="5" fillId="0" borderId="6" xfId="0" applyNumberFormat="1" applyFont="1" applyFill="1" applyBorder="1" applyAlignment="1">
      <alignment horizontal="center" vertical="center" shrinkToFit="1"/>
    </xf>
    <xf numFmtId="164" fontId="6" fillId="0" borderId="6" xfId="0" applyNumberFormat="1" applyFont="1" applyFill="1" applyBorder="1" applyAlignment="1">
      <alignment horizontal="center" vertical="center" shrinkToFit="1"/>
    </xf>
    <xf numFmtId="0" fontId="3" fillId="0" borderId="7" xfId="0" applyFont="1" applyFill="1" applyBorder="1" applyAlignment="1">
      <alignment vertical="center"/>
    </xf>
    <xf numFmtId="0" fontId="3" fillId="0" borderId="6" xfId="0" applyFont="1" applyBorder="1"/>
    <xf numFmtId="0" fontId="3" fillId="0" borderId="6" xfId="0" applyFont="1" applyBorder="1" applyAlignment="1">
      <alignment wrapText="1"/>
    </xf>
    <xf numFmtId="0" fontId="3" fillId="0" borderId="6" xfId="0" applyFont="1" applyFill="1" applyBorder="1"/>
    <xf numFmtId="164" fontId="3" fillId="0" borderId="7" xfId="0" applyNumberFormat="1" applyFont="1" applyFill="1" applyBorder="1" applyAlignment="1">
      <alignment vertical="center"/>
    </xf>
    <xf numFmtId="2" fontId="6" fillId="0" borderId="6" xfId="0" applyNumberFormat="1" applyFont="1" applyFill="1" applyBorder="1" applyAlignment="1">
      <alignment horizontal="center" vertical="center" shrinkToFit="1"/>
    </xf>
    <xf numFmtId="2" fontId="3" fillId="0" borderId="6" xfId="0" applyNumberFormat="1" applyFont="1" applyFill="1" applyBorder="1" applyAlignment="1">
      <alignment vertical="center"/>
    </xf>
    <xf numFmtId="0" fontId="0" fillId="3" borderId="6" xfId="0" applyFill="1" applyBorder="1"/>
    <xf numFmtId="0" fontId="7" fillId="3" borderId="6" xfId="0" applyFont="1" applyFill="1" applyBorder="1" applyAlignment="1">
      <alignment vertical="center"/>
    </xf>
    <xf numFmtId="0" fontId="3" fillId="3" borderId="6" xfId="0" applyFont="1" applyFill="1" applyBorder="1" applyAlignment="1">
      <alignment vertical="center"/>
    </xf>
    <xf numFmtId="0" fontId="3" fillId="3" borderId="6" xfId="0" applyFont="1" applyFill="1" applyBorder="1"/>
    <xf numFmtId="0" fontId="1" fillId="2" borderId="6" xfId="0" applyFont="1" applyFill="1" applyBorder="1" applyAlignment="1">
      <alignment horizontal="center" vertical="center" wrapText="1"/>
    </xf>
    <xf numFmtId="0" fontId="3" fillId="0" borderId="2" xfId="0" applyFont="1" applyFill="1" applyBorder="1" applyAlignment="1">
      <alignment horizontal="right" vertical="center"/>
    </xf>
    <xf numFmtId="0" fontId="3" fillId="0" borderId="2" xfId="0" applyFont="1" applyBorder="1" applyAlignment="1">
      <alignment horizontal="right" vertical="center"/>
    </xf>
    <xf numFmtId="0" fontId="3" fillId="0" borderId="2" xfId="0" applyFont="1" applyBorder="1" applyAlignment="1">
      <alignment horizontal="center" vertical="center" wrapText="1"/>
    </xf>
    <xf numFmtId="0" fontId="3" fillId="0" borderId="2"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xf>
    <xf numFmtId="0" fontId="3" fillId="2" borderId="9" xfId="0" applyFont="1" applyFill="1" applyBorder="1" applyAlignment="1">
      <alignment horizontal="center" vertical="center"/>
    </xf>
    <xf numFmtId="0" fontId="3" fillId="2" borderId="9" xfId="0" applyFont="1" applyFill="1" applyBorder="1" applyAlignment="1">
      <alignment vertical="center" wrapText="1"/>
    </xf>
    <xf numFmtId="0" fontId="3" fillId="2" borderId="9" xfId="0"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xf>
    <xf numFmtId="0" fontId="0" fillId="0" borderId="0" xfId="0" applyFill="1" applyBorder="1"/>
    <xf numFmtId="0" fontId="3" fillId="0" borderId="2" xfId="0" applyFont="1" applyFill="1" applyBorder="1" applyAlignment="1">
      <alignment horizontal="center" vertical="center"/>
    </xf>
    <xf numFmtId="0" fontId="0" fillId="0" borderId="2" xfId="0" applyFill="1" applyBorder="1"/>
    <xf numFmtId="16" fontId="0" fillId="0" borderId="0" xfId="0" applyNumberFormat="1"/>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stimates/ESP,ACC%20&amp;%20Boi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P Abstract"/>
      <sheetName val="ESP"/>
      <sheetName val="ACC Abstract"/>
      <sheetName val="ACC"/>
      <sheetName val="Boiler"/>
      <sheetName val="Boiler Abstract Actual"/>
      <sheetName val="Boiler Abstract 10%"/>
    </sheetNames>
    <sheetDataSet>
      <sheetData sheetId="0"/>
      <sheetData sheetId="1">
        <row r="4">
          <cell r="B4" t="str">
            <v xml:space="preserve"> Earthwork in Excavation in all type of soil/soft rock &amp; Disposal of the surplus excavated material in spoil dumps, till area at 0 to 3 mtrs hieghts and descents within a lead upto 500 Mtr including all</v>
          </cell>
        </row>
        <row r="6">
          <cell r="B6" t="str">
            <v xml:space="preserve"> Earthwork in Excavation in all type of soil/soft rock &amp; Disposal of the surplus excavated material in spoil dumps, till area at 3 to 6 mtrs hieghts and descents within a lead upto 500 Mtr including all</v>
          </cell>
        </row>
        <row r="8">
          <cell r="B8" t="str">
            <v>Soil Dressing</v>
          </cell>
        </row>
        <row r="12">
          <cell r="B12" t="str">
            <v>Backfilling</v>
          </cell>
        </row>
        <row r="18">
          <cell r="B18" t="str">
            <v>Supplying, laying and compacting plain cement concrete (all grade) as defined by IS 456 all heights and depths above and below pliths to require materials, tools and plants, labour complete  3 to 6 Mtr</v>
          </cell>
        </row>
        <row r="22">
          <cell r="B22" t="str">
            <v>Supplying, laying reinforced cement concrete (all grade) as defined by IS 456 up to +/- 3 M t o +/-6Mtrs heights/depth with proper compaction and curing</v>
          </cell>
        </row>
        <row r="24">
          <cell r="B24" t="str">
            <v>Supplying, laying reinforced cement concrete (all grade) as defined by IS 456 up to 0 M t o +/-3Mtrs heights/depth with proper compaction and curing</v>
          </cell>
        </row>
        <row r="31">
          <cell r="B31" t="str">
            <v>Provinding and fixing shuttering in postion with necessary centring, branches , droppings etc. And removing the same after specification periods for all type shuttering 0 to +/- 3M.</v>
          </cell>
        </row>
        <row r="41">
          <cell r="B41" t="str">
            <v>Provinding and fixing shuttering in postion with necessary centring, branches , droppings etc. And removing the same after specification periods for all type shuttering+/- 3M to +/- 6 Mtr</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10" workbookViewId="0">
      <selection activeCell="J1" sqref="J1:J1048576"/>
    </sheetView>
  </sheetViews>
  <sheetFormatPr defaultRowHeight="15" x14ac:dyDescent="0.25"/>
  <cols>
    <col min="3" max="3" width="98.28515625" customWidth="1"/>
    <col min="6" max="6" width="10.5703125" customWidth="1"/>
    <col min="10" max="10" width="13.140625" customWidth="1"/>
    <col min="13" max="13" width="9.5703125" customWidth="1"/>
    <col min="14" max="14" width="9.140625" customWidth="1"/>
  </cols>
  <sheetData>
    <row r="1" spans="1:14" x14ac:dyDescent="0.25">
      <c r="A1" s="33" t="s">
        <v>13</v>
      </c>
      <c r="B1" s="33"/>
      <c r="C1" s="34"/>
      <c r="D1" s="33"/>
      <c r="E1" s="33"/>
      <c r="F1" s="33"/>
      <c r="G1" s="33"/>
      <c r="H1" s="33"/>
      <c r="I1" s="33"/>
      <c r="J1" s="33"/>
      <c r="K1" s="33"/>
      <c r="L1" s="33"/>
      <c r="M1" s="33"/>
      <c r="N1" s="33"/>
    </row>
    <row r="2" spans="1:14" x14ac:dyDescent="0.25">
      <c r="A2" s="35" t="s">
        <v>54</v>
      </c>
      <c r="B2" s="35"/>
      <c r="C2" s="36"/>
      <c r="D2" s="1"/>
      <c r="E2" s="1"/>
      <c r="F2" s="1"/>
      <c r="G2" s="1"/>
      <c r="H2" s="1"/>
      <c r="I2" s="1"/>
      <c r="J2" s="1"/>
      <c r="K2" s="1"/>
      <c r="L2" s="1"/>
      <c r="M2" s="35"/>
      <c r="N2" s="35"/>
    </row>
    <row r="3" spans="1:14" x14ac:dyDescent="0.25">
      <c r="A3" s="35" t="s">
        <v>55</v>
      </c>
      <c r="B3" s="35"/>
      <c r="C3" s="36"/>
      <c r="D3" s="1"/>
      <c r="E3" s="1"/>
      <c r="F3" s="1"/>
      <c r="G3" s="1"/>
      <c r="H3" s="1"/>
      <c r="I3" s="1"/>
      <c r="J3" s="1"/>
      <c r="K3" s="1"/>
      <c r="L3" s="37"/>
      <c r="M3" s="35"/>
      <c r="N3" s="35"/>
    </row>
    <row r="4" spans="1:14" x14ac:dyDescent="0.25">
      <c r="A4" s="35" t="s">
        <v>56</v>
      </c>
      <c r="B4" s="35"/>
      <c r="C4" s="36"/>
      <c r="D4" s="1"/>
      <c r="E4" s="1"/>
      <c r="F4" s="1"/>
      <c r="G4" s="1"/>
      <c r="H4" s="1"/>
      <c r="I4" s="1"/>
      <c r="J4" s="1"/>
      <c r="K4" s="1"/>
      <c r="L4" s="1"/>
      <c r="M4" s="35"/>
      <c r="N4" s="35"/>
    </row>
    <row r="5" spans="1:14" x14ac:dyDescent="0.25">
      <c r="A5" s="35" t="s">
        <v>16</v>
      </c>
      <c r="B5" s="35"/>
      <c r="C5" s="36"/>
      <c r="D5" s="1"/>
      <c r="E5" s="1"/>
      <c r="F5" s="1"/>
      <c r="G5" s="1"/>
      <c r="H5" s="1"/>
      <c r="I5" s="1"/>
      <c r="J5" s="1"/>
      <c r="K5" s="1"/>
      <c r="L5" s="1"/>
      <c r="M5" s="35"/>
      <c r="N5" s="35"/>
    </row>
    <row r="6" spans="1:14" x14ac:dyDescent="0.25">
      <c r="A6" s="35"/>
      <c r="B6" s="35"/>
      <c r="C6" s="35"/>
      <c r="D6" s="1"/>
      <c r="E6" s="1"/>
      <c r="F6" s="1"/>
      <c r="G6" s="1"/>
      <c r="H6" s="1"/>
      <c r="I6" s="1"/>
      <c r="J6" s="1"/>
      <c r="K6" s="1"/>
      <c r="L6" s="1"/>
      <c r="M6" s="35"/>
      <c r="N6" s="35"/>
    </row>
    <row r="7" spans="1:14" ht="37.5" x14ac:dyDescent="0.25">
      <c r="A7" s="38" t="s">
        <v>57</v>
      </c>
      <c r="B7" s="38" t="s">
        <v>58</v>
      </c>
      <c r="C7" s="38" t="s">
        <v>1</v>
      </c>
      <c r="D7" s="38" t="s">
        <v>59</v>
      </c>
      <c r="E7" s="38" t="s">
        <v>60</v>
      </c>
      <c r="F7" s="38" t="s">
        <v>61</v>
      </c>
      <c r="G7" s="58" t="s">
        <v>62</v>
      </c>
      <c r="H7" s="58"/>
      <c r="I7" s="58" t="s">
        <v>63</v>
      </c>
      <c r="J7" s="58"/>
      <c r="K7" s="58" t="s">
        <v>64</v>
      </c>
      <c r="L7" s="58"/>
      <c r="M7" s="58" t="s">
        <v>65</v>
      </c>
      <c r="N7" s="58"/>
    </row>
    <row r="8" spans="1:14" x14ac:dyDescent="0.25">
      <c r="A8" s="39"/>
      <c r="B8" s="39"/>
      <c r="C8" s="39"/>
      <c r="D8" s="40"/>
      <c r="E8" s="40"/>
      <c r="F8" s="40"/>
      <c r="G8" s="40" t="s">
        <v>10</v>
      </c>
      <c r="H8" s="40" t="s">
        <v>66</v>
      </c>
      <c r="I8" s="40" t="s">
        <v>10</v>
      </c>
      <c r="J8" s="40" t="s">
        <v>66</v>
      </c>
      <c r="K8" s="40" t="s">
        <v>10</v>
      </c>
      <c r="L8" s="40" t="s">
        <v>66</v>
      </c>
      <c r="M8" s="39" t="s">
        <v>10</v>
      </c>
      <c r="N8" s="39" t="s">
        <v>66</v>
      </c>
    </row>
    <row r="9" spans="1:14" ht="30" x14ac:dyDescent="0.25">
      <c r="A9" s="41">
        <v>1</v>
      </c>
      <c r="B9" s="42"/>
      <c r="C9" s="43" t="str">
        <f>[1]ESP!B4</f>
        <v xml:space="preserve"> Earthwork in Excavation in all type of soil/soft rock &amp; Disposal of the surplus excavated material in spoil dumps, till area at 0 to 3 mtrs hieghts and descents within a lead upto 500 Mtr including all</v>
      </c>
      <c r="D9" s="42" t="s">
        <v>35</v>
      </c>
      <c r="E9" s="44">
        <v>180</v>
      </c>
      <c r="F9" s="44"/>
      <c r="G9" s="45"/>
      <c r="H9" s="44"/>
      <c r="I9" s="44"/>
      <c r="J9" s="44"/>
      <c r="K9" s="46">
        <v>639.80400000000009</v>
      </c>
      <c r="L9" s="47">
        <f>K9*E9</f>
        <v>115164.72000000002</v>
      </c>
      <c r="M9" s="44"/>
      <c r="N9" s="44"/>
    </row>
    <row r="10" spans="1:14" ht="30" x14ac:dyDescent="0.25">
      <c r="A10" s="41">
        <v>2</v>
      </c>
      <c r="B10" s="48"/>
      <c r="C10" s="49" t="str">
        <f>[1]ESP!B6</f>
        <v xml:space="preserve"> Earthwork in Excavation in all type of soil/soft rock &amp; Disposal of the surplus excavated material in spoil dumps, till area at 3 to 6 mtrs hieghts and descents within a lead upto 500 Mtr including all</v>
      </c>
      <c r="D10" s="42" t="s">
        <v>35</v>
      </c>
      <c r="E10" s="44">
        <v>220</v>
      </c>
      <c r="F10" s="44"/>
      <c r="G10" s="50"/>
      <c r="H10" s="44"/>
      <c r="I10" s="44"/>
      <c r="J10" s="44"/>
      <c r="K10" s="51">
        <v>21.326800000000002</v>
      </c>
      <c r="L10" s="47">
        <f t="shared" ref="L10:L19" si="0">K10*E10</f>
        <v>4691.8960000000006</v>
      </c>
      <c r="M10" s="44"/>
      <c r="N10" s="44"/>
    </row>
    <row r="11" spans="1:14" x14ac:dyDescent="0.25">
      <c r="A11" s="41">
        <v>3</v>
      </c>
      <c r="B11" s="48"/>
      <c r="C11" s="49" t="str">
        <f>[1]ESP!B8</f>
        <v>Soil Dressing</v>
      </c>
      <c r="D11" s="42" t="s">
        <v>67</v>
      </c>
      <c r="E11" s="44">
        <v>60</v>
      </c>
      <c r="F11" s="44"/>
      <c r="G11" s="50"/>
      <c r="H11" s="44"/>
      <c r="I11" s="44"/>
      <c r="J11" s="44"/>
      <c r="K11" s="51">
        <v>213.268</v>
      </c>
      <c r="L11" s="47">
        <f t="shared" si="0"/>
        <v>12796.08</v>
      </c>
      <c r="M11" s="44"/>
      <c r="N11" s="44"/>
    </row>
    <row r="12" spans="1:14" x14ac:dyDescent="0.25">
      <c r="A12" s="41">
        <v>4</v>
      </c>
      <c r="B12" s="48"/>
      <c r="C12" s="49" t="str">
        <f>[1]ESP!B12</f>
        <v>Backfilling</v>
      </c>
      <c r="D12" s="42" t="s">
        <v>35</v>
      </c>
      <c r="E12" s="44">
        <v>80</v>
      </c>
      <c r="F12" s="44"/>
      <c r="G12" s="50"/>
      <c r="H12" s="44"/>
      <c r="I12" s="44"/>
      <c r="J12" s="44"/>
      <c r="K12" s="51">
        <v>533.52915000000007</v>
      </c>
      <c r="L12" s="47">
        <f t="shared" si="0"/>
        <v>42682.332000000009</v>
      </c>
      <c r="M12" s="44"/>
      <c r="N12" s="44"/>
    </row>
    <row r="13" spans="1:14" ht="30" x14ac:dyDescent="0.25">
      <c r="A13" s="41">
        <v>5</v>
      </c>
      <c r="B13" s="42"/>
      <c r="C13" s="43" t="str">
        <f>[1]ESP!B18</f>
        <v>Supplying, laying and compacting plain cement concrete (all grade) as defined by IS 456 all heights and depths above and below pliths to require materials, tools and plants, labour complete  3 to 6 Mtr</v>
      </c>
      <c r="D13" s="42" t="s">
        <v>35</v>
      </c>
      <c r="E13" s="44">
        <f>2300+(2300*13%)</f>
        <v>2599</v>
      </c>
      <c r="F13" s="44"/>
      <c r="G13" s="52"/>
      <c r="H13" s="44"/>
      <c r="I13" s="44"/>
      <c r="J13" s="44"/>
      <c r="K13" s="51">
        <v>17.0412</v>
      </c>
      <c r="L13" s="47">
        <f t="shared" si="0"/>
        <v>44290.078800000003</v>
      </c>
      <c r="M13" s="53"/>
      <c r="N13" s="44"/>
    </row>
    <row r="14" spans="1:14" ht="30" x14ac:dyDescent="0.25">
      <c r="A14" s="41">
        <v>6</v>
      </c>
      <c r="B14" s="42"/>
      <c r="C14" s="43" t="str">
        <f>[1]ESP!B22</f>
        <v>Supplying, laying reinforced cement concrete (all grade) as defined by IS 456 up to +/- 3 M t o +/-6Mtrs heights/depth with proper compaction and curing</v>
      </c>
      <c r="D14" s="42" t="s">
        <v>35</v>
      </c>
      <c r="E14" s="44">
        <f>E15+(E15*13%)</f>
        <v>3107.5</v>
      </c>
      <c r="F14" s="44"/>
      <c r="G14" s="44"/>
      <c r="H14" s="44"/>
      <c r="I14" s="44"/>
      <c r="J14" s="44"/>
      <c r="K14" s="51">
        <v>0</v>
      </c>
      <c r="L14" s="47">
        <f t="shared" si="0"/>
        <v>0</v>
      </c>
      <c r="M14" s="44"/>
      <c r="N14" s="44"/>
    </row>
    <row r="15" spans="1:14" ht="30" x14ac:dyDescent="0.25">
      <c r="A15" s="41"/>
      <c r="B15" s="42"/>
      <c r="C15" s="43" t="str">
        <f>[1]ESP!B24</f>
        <v>Supplying, laying reinforced cement concrete (all grade) as defined by IS 456 up to 0 M t o +/-3Mtrs heights/depth with proper compaction and curing</v>
      </c>
      <c r="D15" s="42" t="s">
        <v>35</v>
      </c>
      <c r="E15" s="44">
        <v>2750</v>
      </c>
      <c r="F15" s="44"/>
      <c r="G15" s="44"/>
      <c r="H15" s="44"/>
      <c r="I15" s="44"/>
      <c r="J15" s="44"/>
      <c r="K15" s="51">
        <v>110.56044999999999</v>
      </c>
      <c r="L15" s="47">
        <f t="shared" si="0"/>
        <v>304041.23749999999</v>
      </c>
      <c r="M15" s="44"/>
      <c r="N15" s="44"/>
    </row>
    <row r="16" spans="1:14" ht="30" x14ac:dyDescent="0.25">
      <c r="A16" s="41">
        <v>7</v>
      </c>
      <c r="B16" s="48"/>
      <c r="C16" s="49" t="str">
        <f>[1]ESP!B31</f>
        <v>Provinding and fixing shuttering in postion with necessary centring, branches , droppings etc. And removing the same after specification periods for all type shuttering 0 to +/- 3M.</v>
      </c>
      <c r="D16" s="42" t="s">
        <v>67</v>
      </c>
      <c r="E16" s="44">
        <v>400</v>
      </c>
      <c r="F16" s="44"/>
      <c r="G16" s="44"/>
      <c r="H16" s="44"/>
      <c r="I16" s="44"/>
      <c r="J16" s="44"/>
      <c r="K16" s="51">
        <v>257.55400000000003</v>
      </c>
      <c r="L16" s="47">
        <f t="shared" si="0"/>
        <v>103021.6</v>
      </c>
      <c r="M16" s="44"/>
      <c r="N16" s="44"/>
    </row>
    <row r="17" spans="1:14" ht="30" x14ac:dyDescent="0.25">
      <c r="A17" s="41">
        <v>8</v>
      </c>
      <c r="B17" s="48"/>
      <c r="C17" s="49" t="str">
        <f>[1]ESP!B41</f>
        <v>Provinding and fixing shuttering in postion with necessary centring, branches , droppings etc. And removing the same after specification periods for all type shuttering+/- 3M to +/- 6 Mtr</v>
      </c>
      <c r="D17" s="42" t="s">
        <v>67</v>
      </c>
      <c r="E17" s="44">
        <f>E16+(E16*13%)</f>
        <v>452</v>
      </c>
      <c r="F17" s="44"/>
      <c r="G17" s="44"/>
      <c r="H17" s="44"/>
      <c r="I17" s="44"/>
      <c r="J17" s="44"/>
      <c r="K17" s="51">
        <v>0</v>
      </c>
      <c r="L17" s="47">
        <f t="shared" si="0"/>
        <v>0</v>
      </c>
      <c r="M17" s="44"/>
      <c r="N17" s="44"/>
    </row>
    <row r="18" spans="1:14" ht="75" x14ac:dyDescent="0.25">
      <c r="A18" s="41">
        <v>9</v>
      </c>
      <c r="B18" s="48"/>
      <c r="C18" s="43" t="s">
        <v>68</v>
      </c>
      <c r="D18" s="42" t="s">
        <v>69</v>
      </c>
      <c r="E18" s="44">
        <v>9000</v>
      </c>
      <c r="F18" s="44"/>
      <c r="G18" s="44"/>
      <c r="H18" s="44"/>
      <c r="I18" s="44"/>
      <c r="J18" s="44"/>
      <c r="K18" s="51">
        <v>45.409241625</v>
      </c>
      <c r="L18" s="47">
        <f t="shared" si="0"/>
        <v>408683.17462499999</v>
      </c>
      <c r="M18" s="44"/>
      <c r="N18" s="44"/>
    </row>
    <row r="19" spans="1:14" ht="75" x14ac:dyDescent="0.25">
      <c r="A19" s="41">
        <v>10</v>
      </c>
      <c r="B19" s="48"/>
      <c r="C19" s="43" t="s">
        <v>70</v>
      </c>
      <c r="D19" s="42" t="s">
        <v>69</v>
      </c>
      <c r="E19" s="44">
        <f>E18+(E18*13%)</f>
        <v>10170</v>
      </c>
      <c r="F19" s="44"/>
      <c r="G19" s="44"/>
      <c r="H19" s="44"/>
      <c r="I19" s="44"/>
      <c r="J19" s="44"/>
      <c r="K19" s="51">
        <v>0</v>
      </c>
      <c r="L19" s="47">
        <f t="shared" si="0"/>
        <v>0</v>
      </c>
      <c r="M19" s="44"/>
      <c r="N19" s="44"/>
    </row>
    <row r="20" spans="1:14" x14ac:dyDescent="0.25">
      <c r="A20" s="41"/>
      <c r="B20" s="48"/>
      <c r="C20" s="43"/>
      <c r="D20" s="42"/>
      <c r="E20" s="44"/>
      <c r="F20" s="44"/>
      <c r="G20" s="44"/>
      <c r="H20" s="44"/>
      <c r="I20" s="44"/>
      <c r="J20" s="44"/>
      <c r="K20" s="51"/>
      <c r="L20" s="47"/>
      <c r="M20" s="44"/>
      <c r="N20" s="44"/>
    </row>
    <row r="21" spans="1:14" x14ac:dyDescent="0.25">
      <c r="A21" s="54"/>
      <c r="B21" s="54"/>
      <c r="C21" s="54"/>
      <c r="D21" s="55"/>
      <c r="E21" s="55"/>
      <c r="F21" s="55"/>
      <c r="G21" s="55"/>
      <c r="H21" s="56">
        <f>SUM(H9:H20)</f>
        <v>0</v>
      </c>
      <c r="I21" s="56"/>
      <c r="J21" s="56">
        <f>SUM(J9:J20)</f>
        <v>0</v>
      </c>
      <c r="K21" s="56"/>
      <c r="L21" s="56">
        <f>SUM(L9:L20)</f>
        <v>1035371.118925</v>
      </c>
      <c r="M21" s="54"/>
      <c r="N21" s="57">
        <f>SUM(N9:N20)</f>
        <v>0</v>
      </c>
    </row>
  </sheetData>
  <mergeCells count="4">
    <mergeCell ref="G7:H7"/>
    <mergeCell ref="I7:J7"/>
    <mergeCell ref="K7:L7"/>
    <mergeCell ref="M7:N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tabSelected="1" workbookViewId="0">
      <pane ySplit="2" topLeftCell="A51" activePane="bottomLeft" state="frozen"/>
      <selection pane="bottomLeft" activeCell="K62" sqref="K62"/>
    </sheetView>
  </sheetViews>
  <sheetFormatPr defaultRowHeight="15" x14ac:dyDescent="0.25"/>
  <cols>
    <col min="1" max="1" width="6.5703125" customWidth="1"/>
    <col min="2" max="2" width="51.42578125" customWidth="1"/>
    <col min="3" max="3" width="15" customWidth="1"/>
    <col min="4" max="4" width="13.28515625" customWidth="1"/>
    <col min="5" max="5" width="18.42578125" customWidth="1"/>
    <col min="8" max="11" width="8.42578125" customWidth="1"/>
    <col min="12" max="12" width="11.7109375" customWidth="1"/>
  </cols>
  <sheetData>
    <row r="1" spans="1:13" ht="39" thickTop="1" thickBot="1" x14ac:dyDescent="0.3">
      <c r="A1" s="3" t="s">
        <v>0</v>
      </c>
      <c r="B1" s="3" t="s">
        <v>1</v>
      </c>
      <c r="C1" s="3" t="s">
        <v>2</v>
      </c>
      <c r="D1" s="3" t="s">
        <v>3</v>
      </c>
      <c r="E1" s="3" t="s">
        <v>4</v>
      </c>
      <c r="F1" s="63" t="s">
        <v>5</v>
      </c>
      <c r="G1" s="63"/>
      <c r="H1" s="3" t="s">
        <v>6</v>
      </c>
      <c r="I1" s="3" t="s">
        <v>7</v>
      </c>
      <c r="J1" s="3" t="s">
        <v>8</v>
      </c>
      <c r="K1" s="3" t="s">
        <v>9</v>
      </c>
      <c r="L1" s="3" t="s">
        <v>10</v>
      </c>
      <c r="M1" s="3" t="s">
        <v>11</v>
      </c>
    </row>
    <row r="2" spans="1:13" ht="20.25" thickTop="1" thickBot="1" x14ac:dyDescent="0.3">
      <c r="A2" s="3"/>
      <c r="B2" s="3"/>
      <c r="C2" s="3"/>
      <c r="D2" s="3"/>
      <c r="E2" s="3"/>
      <c r="F2" s="4" t="s">
        <v>12</v>
      </c>
      <c r="G2" s="4" t="s">
        <v>13</v>
      </c>
      <c r="H2" s="3"/>
      <c r="I2" s="3"/>
      <c r="J2" s="3"/>
      <c r="K2" s="3"/>
      <c r="L2" s="3"/>
      <c r="M2" s="3"/>
    </row>
    <row r="3" spans="1:13" ht="17.25" thickTop="1" thickBot="1" x14ac:dyDescent="0.3">
      <c r="A3" s="4"/>
      <c r="B3" s="4" t="s">
        <v>14</v>
      </c>
      <c r="C3" s="4"/>
      <c r="D3" s="4"/>
      <c r="E3" s="4"/>
      <c r="F3" s="4"/>
      <c r="G3" s="4"/>
      <c r="H3" s="4"/>
      <c r="I3" s="4"/>
      <c r="J3" s="4"/>
      <c r="K3" s="4"/>
      <c r="L3" s="4"/>
      <c r="M3" s="4"/>
    </row>
    <row r="4" spans="1:13" ht="15.75" thickTop="1" x14ac:dyDescent="0.25">
      <c r="A4" s="60">
        <v>1</v>
      </c>
      <c r="B4" s="61" t="s">
        <v>15</v>
      </c>
      <c r="C4" s="5" t="s">
        <v>16</v>
      </c>
      <c r="D4" s="5" t="s">
        <v>17</v>
      </c>
      <c r="E4" s="5" t="s">
        <v>18</v>
      </c>
      <c r="F4" s="5"/>
      <c r="G4" s="5"/>
      <c r="H4" s="5">
        <f>1.8+0.6</f>
        <v>2.4</v>
      </c>
      <c r="I4" s="5">
        <f>H4</f>
        <v>2.4</v>
      </c>
      <c r="J4" s="5">
        <v>3</v>
      </c>
      <c r="K4" s="5">
        <v>2</v>
      </c>
      <c r="L4" s="6">
        <f>PRODUCT(H4:K4)</f>
        <v>34.56</v>
      </c>
      <c r="M4" s="5" t="s">
        <v>19</v>
      </c>
    </row>
    <row r="5" spans="1:13" x14ac:dyDescent="0.25">
      <c r="A5" s="60"/>
      <c r="B5" s="61"/>
      <c r="C5" s="7" t="s">
        <v>16</v>
      </c>
      <c r="D5" s="7" t="s">
        <v>20</v>
      </c>
      <c r="E5" s="7" t="s">
        <v>21</v>
      </c>
      <c r="F5" s="7"/>
      <c r="G5" s="7"/>
      <c r="H5" s="7">
        <f>2.8+0.6</f>
        <v>3.4</v>
      </c>
      <c r="I5" s="7">
        <f>3+0.6</f>
        <v>3.6</v>
      </c>
      <c r="J5" s="7">
        <v>3</v>
      </c>
      <c r="K5" s="7">
        <v>2</v>
      </c>
      <c r="L5" s="8">
        <f t="shared" ref="L5:L8" si="0">PRODUCT(H5:K5)</f>
        <v>73.44</v>
      </c>
      <c r="M5" s="7" t="s">
        <v>19</v>
      </c>
    </row>
    <row r="6" spans="1:13" x14ac:dyDescent="0.25">
      <c r="A6" s="60"/>
      <c r="B6" s="61"/>
      <c r="C6" s="7" t="s">
        <v>16</v>
      </c>
      <c r="D6" s="7" t="s">
        <v>22</v>
      </c>
      <c r="E6" s="7" t="s">
        <v>23</v>
      </c>
      <c r="F6" s="7"/>
      <c r="G6" s="7"/>
      <c r="H6" s="7">
        <f>3+0.6</f>
        <v>3.6</v>
      </c>
      <c r="I6" s="7">
        <f>3.6+0.6</f>
        <v>4.2</v>
      </c>
      <c r="J6" s="7">
        <v>3</v>
      </c>
      <c r="K6" s="7">
        <v>1</v>
      </c>
      <c r="L6" s="8">
        <f t="shared" si="0"/>
        <v>45.36</v>
      </c>
      <c r="M6" s="7" t="s">
        <v>19</v>
      </c>
    </row>
    <row r="7" spans="1:13" ht="30" x14ac:dyDescent="0.25">
      <c r="A7" s="60"/>
      <c r="B7" s="61"/>
      <c r="C7" s="7" t="s">
        <v>16</v>
      </c>
      <c r="D7" s="7" t="s">
        <v>24</v>
      </c>
      <c r="E7" s="9" t="s">
        <v>25</v>
      </c>
      <c r="F7" s="7"/>
      <c r="G7" s="7"/>
      <c r="H7" s="7">
        <f>3.2+0.6</f>
        <v>3.8000000000000003</v>
      </c>
      <c r="I7" s="7">
        <f>H7</f>
        <v>3.8000000000000003</v>
      </c>
      <c r="J7" s="7">
        <v>3</v>
      </c>
      <c r="K7" s="7">
        <v>5</v>
      </c>
      <c r="L7" s="8">
        <f t="shared" si="0"/>
        <v>216.60000000000002</v>
      </c>
      <c r="M7" s="7" t="s">
        <v>19</v>
      </c>
    </row>
    <row r="8" spans="1:13" ht="15.75" thickBot="1" x14ac:dyDescent="0.3">
      <c r="A8" s="60"/>
      <c r="B8" s="61"/>
      <c r="C8" s="10" t="s">
        <v>16</v>
      </c>
      <c r="D8" s="10" t="s">
        <v>26</v>
      </c>
      <c r="E8" s="10" t="s">
        <v>27</v>
      </c>
      <c r="F8" s="10"/>
      <c r="G8" s="10"/>
      <c r="H8" s="10">
        <f>3.6+0.6</f>
        <v>4.2</v>
      </c>
      <c r="I8" s="10">
        <f>H8</f>
        <v>4.2</v>
      </c>
      <c r="J8" s="10">
        <v>3</v>
      </c>
      <c r="K8" s="10">
        <v>4</v>
      </c>
      <c r="L8" s="11">
        <f t="shared" si="0"/>
        <v>211.68</v>
      </c>
      <c r="M8" s="10" t="s">
        <v>19</v>
      </c>
    </row>
    <row r="9" spans="1:13" ht="16.5" thickTop="1" thickBot="1" x14ac:dyDescent="0.3">
      <c r="A9" s="12"/>
      <c r="B9" s="13" t="s">
        <v>28</v>
      </c>
      <c r="C9" s="14"/>
      <c r="D9" s="14"/>
      <c r="E9" s="14"/>
      <c r="F9" s="14"/>
      <c r="G9" s="14"/>
      <c r="H9" s="14"/>
      <c r="I9" s="14"/>
      <c r="J9" s="14"/>
      <c r="K9" s="14"/>
      <c r="L9" s="14">
        <f>SUM(L4:L8)</f>
        <v>581.6400000000001</v>
      </c>
      <c r="M9" s="14"/>
    </row>
    <row r="10" spans="1:13" ht="15.75" thickTop="1" x14ac:dyDescent="0.25">
      <c r="A10" s="60">
        <v>2</v>
      </c>
      <c r="B10" s="61" t="s">
        <v>29</v>
      </c>
      <c r="C10" s="5" t="s">
        <v>16</v>
      </c>
      <c r="D10" s="5" t="s">
        <v>17</v>
      </c>
      <c r="E10" s="5" t="s">
        <v>18</v>
      </c>
      <c r="F10" s="5"/>
      <c r="G10" s="5"/>
      <c r="H10" s="5">
        <f>1.8+0.6</f>
        <v>2.4</v>
      </c>
      <c r="I10" s="5">
        <f>H10</f>
        <v>2.4</v>
      </c>
      <c r="J10" s="5">
        <v>0.1</v>
      </c>
      <c r="K10" s="5">
        <v>2</v>
      </c>
      <c r="L10" s="6">
        <f>PRODUCT(H10:K10)</f>
        <v>1.1519999999999999</v>
      </c>
      <c r="M10" s="5" t="s">
        <v>19</v>
      </c>
    </row>
    <row r="11" spans="1:13" x14ac:dyDescent="0.25">
      <c r="A11" s="60"/>
      <c r="B11" s="61"/>
      <c r="C11" s="7" t="s">
        <v>16</v>
      </c>
      <c r="D11" s="7" t="s">
        <v>20</v>
      </c>
      <c r="E11" s="7" t="s">
        <v>21</v>
      </c>
      <c r="F11" s="7"/>
      <c r="G11" s="7"/>
      <c r="H11" s="7">
        <f>2.8+0.6</f>
        <v>3.4</v>
      </c>
      <c r="I11" s="7">
        <f>3+0.6</f>
        <v>3.6</v>
      </c>
      <c r="J11" s="7">
        <v>0.1</v>
      </c>
      <c r="K11" s="7">
        <v>2</v>
      </c>
      <c r="L11" s="8">
        <f t="shared" ref="L11:L14" si="1">PRODUCT(H11:K11)</f>
        <v>2.4480000000000004</v>
      </c>
      <c r="M11" s="7" t="s">
        <v>19</v>
      </c>
    </row>
    <row r="12" spans="1:13" x14ac:dyDescent="0.25">
      <c r="A12" s="60"/>
      <c r="B12" s="61"/>
      <c r="C12" s="7" t="s">
        <v>16</v>
      </c>
      <c r="D12" s="7" t="s">
        <v>22</v>
      </c>
      <c r="E12" s="7" t="s">
        <v>23</v>
      </c>
      <c r="F12" s="7"/>
      <c r="G12" s="7"/>
      <c r="H12" s="7">
        <f>3+0.6</f>
        <v>3.6</v>
      </c>
      <c r="I12" s="7">
        <f>3.6+0.6</f>
        <v>4.2</v>
      </c>
      <c r="J12" s="7">
        <v>0.1</v>
      </c>
      <c r="K12" s="7">
        <v>1</v>
      </c>
      <c r="L12" s="8">
        <f t="shared" si="1"/>
        <v>1.5120000000000002</v>
      </c>
      <c r="M12" s="7" t="s">
        <v>19</v>
      </c>
    </row>
    <row r="13" spans="1:13" ht="30" x14ac:dyDescent="0.25">
      <c r="A13" s="60"/>
      <c r="B13" s="61"/>
      <c r="C13" s="7" t="s">
        <v>16</v>
      </c>
      <c r="D13" s="7" t="s">
        <v>24</v>
      </c>
      <c r="E13" s="9" t="s">
        <v>25</v>
      </c>
      <c r="F13" s="7"/>
      <c r="G13" s="7"/>
      <c r="H13" s="7">
        <f>3.2+0.6</f>
        <v>3.8000000000000003</v>
      </c>
      <c r="I13" s="7">
        <f>H13</f>
        <v>3.8000000000000003</v>
      </c>
      <c r="J13" s="7">
        <v>0.1</v>
      </c>
      <c r="K13" s="7">
        <v>5</v>
      </c>
      <c r="L13" s="8">
        <f t="shared" si="1"/>
        <v>7.2200000000000006</v>
      </c>
      <c r="M13" s="7" t="s">
        <v>19</v>
      </c>
    </row>
    <row r="14" spans="1:13" ht="15.75" thickBot="1" x14ac:dyDescent="0.3">
      <c r="A14" s="60"/>
      <c r="B14" s="61"/>
      <c r="C14" s="10" t="s">
        <v>16</v>
      </c>
      <c r="D14" s="10" t="s">
        <v>26</v>
      </c>
      <c r="E14" s="10" t="s">
        <v>27</v>
      </c>
      <c r="F14" s="10"/>
      <c r="G14" s="10"/>
      <c r="H14" s="10">
        <f>3.6+0.6</f>
        <v>4.2</v>
      </c>
      <c r="I14" s="10">
        <f>H14</f>
        <v>4.2</v>
      </c>
      <c r="J14" s="10">
        <v>0.1</v>
      </c>
      <c r="K14" s="10">
        <v>4</v>
      </c>
      <c r="L14" s="11">
        <f t="shared" si="1"/>
        <v>7.0560000000000009</v>
      </c>
      <c r="M14" s="10" t="s">
        <v>19</v>
      </c>
    </row>
    <row r="15" spans="1:13" ht="16.5" thickTop="1" thickBot="1" x14ac:dyDescent="0.3">
      <c r="A15" s="15"/>
      <c r="B15" s="13" t="s">
        <v>28</v>
      </c>
      <c r="C15" s="14"/>
      <c r="D15" s="14"/>
      <c r="E15" s="14"/>
      <c r="F15" s="14"/>
      <c r="G15" s="14"/>
      <c r="H15" s="14"/>
      <c r="I15" s="14"/>
      <c r="J15" s="14"/>
      <c r="K15" s="14"/>
      <c r="L15" s="14">
        <f>SUM(L10:L14)</f>
        <v>19.388000000000002</v>
      </c>
      <c r="M15" s="14" t="str">
        <f>M14</f>
        <v>Cum</v>
      </c>
    </row>
    <row r="16" spans="1:13" ht="16.5" thickTop="1" thickBot="1" x14ac:dyDescent="0.3">
      <c r="A16" s="16"/>
      <c r="B16" s="17" t="s">
        <v>30</v>
      </c>
      <c r="C16" s="18"/>
      <c r="D16" s="18"/>
      <c r="E16" s="18"/>
      <c r="F16" s="18"/>
      <c r="G16" s="18"/>
      <c r="H16" s="18"/>
      <c r="I16" s="18"/>
      <c r="J16" s="18"/>
      <c r="K16" s="18"/>
      <c r="L16" s="18"/>
      <c r="M16" s="18"/>
    </row>
    <row r="17" spans="1:13" ht="15.75" thickTop="1" x14ac:dyDescent="0.25">
      <c r="A17" s="59">
        <v>3</v>
      </c>
      <c r="B17" s="19" t="s">
        <v>30</v>
      </c>
      <c r="C17" s="5" t="s">
        <v>16</v>
      </c>
      <c r="D17" s="6" t="s">
        <v>17</v>
      </c>
      <c r="E17" s="6" t="s">
        <v>18</v>
      </c>
      <c r="F17" s="6"/>
      <c r="G17" s="6"/>
      <c r="H17" s="6">
        <v>2.4</v>
      </c>
      <c r="I17" s="6">
        <v>2.4</v>
      </c>
      <c r="J17" s="6"/>
      <c r="K17" s="6">
        <v>2</v>
      </c>
      <c r="L17" s="6">
        <f>PRODUCT(H17:K17)</f>
        <v>11.52</v>
      </c>
      <c r="M17" s="6" t="s">
        <v>19</v>
      </c>
    </row>
    <row r="18" spans="1:13" x14ac:dyDescent="0.25">
      <c r="A18" s="59"/>
      <c r="B18" s="20" t="s">
        <v>30</v>
      </c>
      <c r="C18" s="7" t="s">
        <v>16</v>
      </c>
      <c r="D18" s="8" t="s">
        <v>20</v>
      </c>
      <c r="E18" s="8" t="s">
        <v>21</v>
      </c>
      <c r="F18" s="8"/>
      <c r="G18" s="8"/>
      <c r="H18" s="8">
        <v>3.4</v>
      </c>
      <c r="I18" s="8">
        <v>3.6</v>
      </c>
      <c r="J18" s="8"/>
      <c r="K18" s="8">
        <v>2</v>
      </c>
      <c r="L18" s="8">
        <f t="shared" ref="L18:L21" si="2">PRODUCT(H18:K18)</f>
        <v>24.48</v>
      </c>
      <c r="M18" s="8" t="s">
        <v>19</v>
      </c>
    </row>
    <row r="19" spans="1:13" x14ac:dyDescent="0.25">
      <c r="A19" s="59"/>
      <c r="B19" s="20" t="s">
        <v>30</v>
      </c>
      <c r="C19" s="7" t="s">
        <v>16</v>
      </c>
      <c r="D19" s="8" t="s">
        <v>22</v>
      </c>
      <c r="E19" s="8" t="s">
        <v>23</v>
      </c>
      <c r="F19" s="8"/>
      <c r="G19" s="8"/>
      <c r="H19" s="8">
        <v>3.6</v>
      </c>
      <c r="I19" s="8">
        <v>4.2</v>
      </c>
      <c r="J19" s="8"/>
      <c r="K19" s="8">
        <v>1</v>
      </c>
      <c r="L19" s="8">
        <f t="shared" si="2"/>
        <v>15.120000000000001</v>
      </c>
      <c r="M19" s="8" t="s">
        <v>19</v>
      </c>
    </row>
    <row r="20" spans="1:13" x14ac:dyDescent="0.25">
      <c r="A20" s="59"/>
      <c r="B20" s="20" t="s">
        <v>30</v>
      </c>
      <c r="C20" s="7" t="s">
        <v>16</v>
      </c>
      <c r="D20" s="8" t="s">
        <v>24</v>
      </c>
      <c r="E20" s="8" t="s">
        <v>25</v>
      </c>
      <c r="F20" s="8"/>
      <c r="G20" s="8"/>
      <c r="H20" s="8">
        <v>3.8000000000000003</v>
      </c>
      <c r="I20" s="8">
        <v>3.8000000000000003</v>
      </c>
      <c r="J20" s="8"/>
      <c r="K20" s="8">
        <v>5</v>
      </c>
      <c r="L20" s="8">
        <f t="shared" si="2"/>
        <v>72.2</v>
      </c>
      <c r="M20" s="8" t="s">
        <v>19</v>
      </c>
    </row>
    <row r="21" spans="1:13" ht="15.75" thickBot="1" x14ac:dyDescent="0.3">
      <c r="A21" s="59"/>
      <c r="B21" s="21" t="s">
        <v>30</v>
      </c>
      <c r="C21" s="10" t="s">
        <v>16</v>
      </c>
      <c r="D21" s="11" t="s">
        <v>26</v>
      </c>
      <c r="E21" s="11" t="s">
        <v>27</v>
      </c>
      <c r="F21" s="11"/>
      <c r="G21" s="11"/>
      <c r="H21" s="11">
        <v>4.2</v>
      </c>
      <c r="I21" s="11">
        <v>4.2</v>
      </c>
      <c r="J21" s="11"/>
      <c r="K21" s="11">
        <v>4</v>
      </c>
      <c r="L21" s="11">
        <f t="shared" si="2"/>
        <v>70.56</v>
      </c>
      <c r="M21" s="11" t="s">
        <v>19</v>
      </c>
    </row>
    <row r="22" spans="1:13" ht="16.5" thickTop="1" thickBot="1" x14ac:dyDescent="0.3">
      <c r="A22" s="22"/>
      <c r="B22" s="23"/>
      <c r="C22" s="14"/>
      <c r="D22" s="14"/>
      <c r="E22" s="14"/>
      <c r="F22" s="14"/>
      <c r="G22" s="14"/>
      <c r="H22" s="14"/>
      <c r="I22" s="14"/>
      <c r="J22" s="14"/>
      <c r="K22" s="14"/>
      <c r="L22" s="14">
        <f>SUM(L17:L21)</f>
        <v>193.88</v>
      </c>
      <c r="M22" s="14"/>
    </row>
    <row r="23" spans="1:13" ht="16.5" thickTop="1" thickBot="1" x14ac:dyDescent="0.3">
      <c r="A23" s="16"/>
      <c r="B23" s="17" t="s">
        <v>31</v>
      </c>
      <c r="C23" s="18"/>
      <c r="D23" s="18"/>
      <c r="E23" s="18"/>
      <c r="F23" s="18"/>
      <c r="G23" s="18"/>
      <c r="H23" s="18"/>
      <c r="I23" s="18"/>
      <c r="J23" s="18"/>
      <c r="K23" s="18"/>
      <c r="L23" s="18"/>
      <c r="M23" s="18"/>
    </row>
    <row r="24" spans="1:13" ht="15.75" thickTop="1" x14ac:dyDescent="0.25">
      <c r="A24" s="59">
        <v>4</v>
      </c>
      <c r="B24" s="24" t="s">
        <v>32</v>
      </c>
      <c r="C24" s="6" t="s">
        <v>16</v>
      </c>
      <c r="D24" s="6"/>
      <c r="E24" s="6"/>
      <c r="F24" s="6"/>
      <c r="G24" s="6"/>
      <c r="H24" s="6"/>
      <c r="I24" s="6"/>
      <c r="J24" s="6"/>
      <c r="K24" s="6"/>
      <c r="L24" s="6">
        <f>L9+L15</f>
        <v>601.02800000000013</v>
      </c>
      <c r="M24" s="6"/>
    </row>
    <row r="25" spans="1:13" x14ac:dyDescent="0.25">
      <c r="A25" s="59"/>
      <c r="B25" s="25" t="s">
        <v>33</v>
      </c>
      <c r="C25" s="8" t="s">
        <v>16</v>
      </c>
      <c r="D25" s="8"/>
      <c r="E25" s="8"/>
      <c r="F25" s="8"/>
      <c r="G25" s="8"/>
      <c r="H25" s="8"/>
      <c r="I25" s="8"/>
      <c r="J25" s="8"/>
      <c r="K25" s="8"/>
      <c r="L25" s="8">
        <f>L54</f>
        <v>131.42900000000006</v>
      </c>
      <c r="M25" s="8"/>
    </row>
    <row r="26" spans="1:13" ht="15.75" thickBot="1" x14ac:dyDescent="0.3">
      <c r="A26" s="59"/>
      <c r="B26" s="26" t="s">
        <v>34</v>
      </c>
      <c r="C26" s="11" t="s">
        <v>16</v>
      </c>
      <c r="D26" s="11"/>
      <c r="E26" s="11"/>
      <c r="F26" s="11"/>
      <c r="G26" s="11"/>
      <c r="H26" s="11"/>
      <c r="I26" s="11"/>
      <c r="J26" s="11"/>
      <c r="K26" s="11"/>
      <c r="L26" s="11">
        <f>L34</f>
        <v>15.492000000000001</v>
      </c>
      <c r="M26" s="11"/>
    </row>
    <row r="27" spans="1:13" ht="16.5" thickTop="1" thickBot="1" x14ac:dyDescent="0.3">
      <c r="A27" s="15"/>
      <c r="B27" s="13"/>
      <c r="C27" s="14"/>
      <c r="D27" s="14"/>
      <c r="E27" s="14"/>
      <c r="F27" s="14"/>
      <c r="G27" s="14"/>
      <c r="H27" s="14"/>
      <c r="I27" s="14"/>
      <c r="J27" s="14"/>
      <c r="K27" s="14"/>
      <c r="L27" s="14">
        <f>L24-L25-L26</f>
        <v>454.10700000000003</v>
      </c>
      <c r="M27" s="14" t="s">
        <v>35</v>
      </c>
    </row>
    <row r="28" spans="1:13" ht="17.25" thickTop="1" thickBot="1" x14ac:dyDescent="0.3">
      <c r="A28" s="4"/>
      <c r="B28" s="4" t="s">
        <v>36</v>
      </c>
      <c r="C28" s="4"/>
      <c r="D28" s="4"/>
      <c r="E28" s="4"/>
      <c r="F28" s="4"/>
      <c r="G28" s="4"/>
      <c r="H28" s="4"/>
      <c r="I28" s="4"/>
      <c r="J28" s="4"/>
      <c r="K28" s="4"/>
      <c r="L28" s="4"/>
      <c r="M28" s="4"/>
    </row>
    <row r="29" spans="1:13" ht="15.75" thickTop="1" x14ac:dyDescent="0.25">
      <c r="A29" s="60">
        <v>5</v>
      </c>
      <c r="B29" s="61" t="s">
        <v>37</v>
      </c>
      <c r="C29" s="5" t="s">
        <v>16</v>
      </c>
      <c r="D29" s="5" t="s">
        <v>17</v>
      </c>
      <c r="E29" s="5" t="s">
        <v>18</v>
      </c>
      <c r="F29" s="5"/>
      <c r="G29" s="5"/>
      <c r="H29" s="5">
        <f>1.8+0.2</f>
        <v>2</v>
      </c>
      <c r="I29" s="5">
        <f>H29</f>
        <v>2</v>
      </c>
      <c r="J29" s="5">
        <v>0.1</v>
      </c>
      <c r="K29" s="5">
        <v>2</v>
      </c>
      <c r="L29" s="5">
        <f>PRODUCT(H29:K29)</f>
        <v>0.8</v>
      </c>
      <c r="M29" s="5" t="s">
        <v>19</v>
      </c>
    </row>
    <row r="30" spans="1:13" x14ac:dyDescent="0.25">
      <c r="A30" s="60"/>
      <c r="B30" s="61"/>
      <c r="C30" s="7" t="s">
        <v>16</v>
      </c>
      <c r="D30" s="7" t="s">
        <v>20</v>
      </c>
      <c r="E30" s="7" t="s">
        <v>21</v>
      </c>
      <c r="F30" s="7"/>
      <c r="G30" s="7"/>
      <c r="H30" s="7">
        <f>3</f>
        <v>3</v>
      </c>
      <c r="I30" s="7">
        <f>3.2</f>
        <v>3.2</v>
      </c>
      <c r="J30" s="7">
        <v>0.1</v>
      </c>
      <c r="K30" s="7">
        <v>2</v>
      </c>
      <c r="L30" s="7">
        <f t="shared" ref="L30:L33" si="3">PRODUCT(H30:K30)</f>
        <v>1.9200000000000004</v>
      </c>
      <c r="M30" s="7" t="s">
        <v>19</v>
      </c>
    </row>
    <row r="31" spans="1:13" x14ac:dyDescent="0.25">
      <c r="A31" s="60"/>
      <c r="B31" s="61"/>
      <c r="C31" s="7" t="s">
        <v>16</v>
      </c>
      <c r="D31" s="7" t="s">
        <v>22</v>
      </c>
      <c r="E31" s="7" t="s">
        <v>23</v>
      </c>
      <c r="F31" s="7"/>
      <c r="G31" s="7"/>
      <c r="H31" s="7">
        <f>3.2</f>
        <v>3.2</v>
      </c>
      <c r="I31" s="7">
        <f>3.8</f>
        <v>3.8</v>
      </c>
      <c r="J31" s="7">
        <v>0.1</v>
      </c>
      <c r="K31" s="7">
        <v>1</v>
      </c>
      <c r="L31" s="7">
        <f t="shared" si="3"/>
        <v>1.2160000000000002</v>
      </c>
      <c r="M31" s="7" t="s">
        <v>19</v>
      </c>
    </row>
    <row r="32" spans="1:13" x14ac:dyDescent="0.25">
      <c r="A32" s="60"/>
      <c r="B32" s="61"/>
      <c r="C32" s="7" t="s">
        <v>16</v>
      </c>
      <c r="D32" s="7" t="s">
        <v>24</v>
      </c>
      <c r="E32" s="7" t="s">
        <v>25</v>
      </c>
      <c r="F32" s="7"/>
      <c r="G32" s="7"/>
      <c r="H32" s="7">
        <f>3.4</f>
        <v>3.4</v>
      </c>
      <c r="I32" s="7">
        <f>3.4</f>
        <v>3.4</v>
      </c>
      <c r="J32" s="7">
        <v>0.1</v>
      </c>
      <c r="K32" s="7">
        <v>5</v>
      </c>
      <c r="L32" s="7">
        <f t="shared" si="3"/>
        <v>5.7799999999999994</v>
      </c>
      <c r="M32" s="7" t="s">
        <v>19</v>
      </c>
    </row>
    <row r="33" spans="1:16" ht="15.75" thickBot="1" x14ac:dyDescent="0.3">
      <c r="A33" s="60"/>
      <c r="B33" s="61"/>
      <c r="C33" s="10" t="s">
        <v>16</v>
      </c>
      <c r="D33" s="10" t="s">
        <v>26</v>
      </c>
      <c r="E33" s="10" t="s">
        <v>27</v>
      </c>
      <c r="F33" s="10"/>
      <c r="G33" s="10"/>
      <c r="H33" s="10">
        <f>3.8</f>
        <v>3.8</v>
      </c>
      <c r="I33" s="10">
        <f>H33</f>
        <v>3.8</v>
      </c>
      <c r="J33" s="10">
        <v>0.1</v>
      </c>
      <c r="K33" s="10">
        <v>4</v>
      </c>
      <c r="L33" s="10">
        <f t="shared" si="3"/>
        <v>5.7759999999999998</v>
      </c>
      <c r="M33" s="10" t="s">
        <v>19</v>
      </c>
    </row>
    <row r="34" spans="1:16" ht="16.5" thickTop="1" thickBot="1" x14ac:dyDescent="0.3">
      <c r="A34" s="15"/>
      <c r="B34" s="13"/>
      <c r="C34" s="14"/>
      <c r="D34" s="14"/>
      <c r="E34" s="14"/>
      <c r="F34" s="14"/>
      <c r="G34" s="14"/>
      <c r="H34" s="14"/>
      <c r="I34" s="14"/>
      <c r="J34" s="14"/>
      <c r="K34" s="14"/>
      <c r="L34" s="14">
        <f>SUM(L29:L33)</f>
        <v>15.492000000000001</v>
      </c>
      <c r="M34" s="14" t="s">
        <v>19</v>
      </c>
    </row>
    <row r="35" spans="1:16" ht="69" thickTop="1" thickBot="1" x14ac:dyDescent="0.3">
      <c r="A35" s="27">
        <v>6</v>
      </c>
      <c r="B35" s="28" t="s">
        <v>38</v>
      </c>
      <c r="C35" s="29" t="s">
        <v>16</v>
      </c>
      <c r="D35" s="29" t="s">
        <v>39</v>
      </c>
      <c r="E35" s="29"/>
      <c r="F35" s="29"/>
      <c r="G35" s="29"/>
      <c r="H35" s="29"/>
      <c r="I35" s="29"/>
      <c r="J35" s="29"/>
      <c r="K35" s="29"/>
      <c r="L35" s="29">
        <f>PRODUCT(H35:K35)</f>
        <v>0</v>
      </c>
      <c r="M35" s="29" t="s">
        <v>19</v>
      </c>
    </row>
    <row r="36" spans="1:16" ht="16.5" thickTop="1" thickBot="1" x14ac:dyDescent="0.3">
      <c r="A36" s="15"/>
      <c r="B36" s="30"/>
      <c r="C36" s="14"/>
      <c r="D36" s="14"/>
      <c r="E36" s="14"/>
      <c r="F36" s="14"/>
      <c r="G36" s="14"/>
      <c r="H36" s="14"/>
      <c r="I36" s="14"/>
      <c r="J36" s="14"/>
      <c r="K36" s="14"/>
      <c r="L36" s="14">
        <f>SUM(L35:L35)</f>
        <v>0</v>
      </c>
      <c r="M36" s="14"/>
    </row>
    <row r="37" spans="1:16" ht="15.75" thickTop="1" x14ac:dyDescent="0.25">
      <c r="A37" s="59">
        <v>7</v>
      </c>
      <c r="B37" s="62" t="s">
        <v>40</v>
      </c>
      <c r="C37" s="6" t="s">
        <v>16</v>
      </c>
      <c r="D37" s="6" t="s">
        <v>17</v>
      </c>
      <c r="E37" s="6" t="s">
        <v>18</v>
      </c>
      <c r="F37" s="6"/>
      <c r="G37" s="6"/>
      <c r="H37" s="6">
        <v>1.8</v>
      </c>
      <c r="I37" s="6">
        <v>1.8</v>
      </c>
      <c r="J37" s="6">
        <v>0.35</v>
      </c>
      <c r="K37" s="6">
        <v>2</v>
      </c>
      <c r="L37" s="6">
        <f>PRODUCT(H37:K37)</f>
        <v>2.2679999999999998</v>
      </c>
      <c r="M37" s="6" t="s">
        <v>19</v>
      </c>
    </row>
    <row r="38" spans="1:16" x14ac:dyDescent="0.25">
      <c r="A38" s="59"/>
      <c r="B38" s="62"/>
      <c r="C38" s="8" t="s">
        <v>16</v>
      </c>
      <c r="D38" s="8" t="s">
        <v>20</v>
      </c>
      <c r="E38" s="8" t="s">
        <v>21</v>
      </c>
      <c r="F38" s="8"/>
      <c r="G38" s="8"/>
      <c r="H38" s="8">
        <v>2.8</v>
      </c>
      <c r="I38" s="8">
        <v>3</v>
      </c>
      <c r="J38" s="8">
        <v>0.45</v>
      </c>
      <c r="K38" s="8">
        <v>2</v>
      </c>
      <c r="L38" s="8">
        <f t="shared" ref="L38:L53" si="4">PRODUCT(H38:K38)</f>
        <v>7.5599999999999987</v>
      </c>
      <c r="M38" s="8" t="s">
        <v>19</v>
      </c>
    </row>
    <row r="39" spans="1:16" x14ac:dyDescent="0.25">
      <c r="A39" s="59"/>
      <c r="B39" s="62"/>
      <c r="C39" s="8" t="s">
        <v>16</v>
      </c>
      <c r="D39" s="8" t="s">
        <v>22</v>
      </c>
      <c r="E39" s="8" t="s">
        <v>23</v>
      </c>
      <c r="F39" s="8"/>
      <c r="G39" s="8"/>
      <c r="H39" s="8">
        <v>3</v>
      </c>
      <c r="I39" s="8">
        <v>3.6</v>
      </c>
      <c r="J39" s="8">
        <f>J38</f>
        <v>0.45</v>
      </c>
      <c r="K39" s="8">
        <v>1</v>
      </c>
      <c r="L39" s="8">
        <f t="shared" si="4"/>
        <v>4.8600000000000003</v>
      </c>
      <c r="M39" s="8" t="s">
        <v>19</v>
      </c>
    </row>
    <row r="40" spans="1:16" x14ac:dyDescent="0.25">
      <c r="A40" s="59"/>
      <c r="B40" s="62"/>
      <c r="C40" s="8" t="s">
        <v>16</v>
      </c>
      <c r="D40" s="8" t="s">
        <v>24</v>
      </c>
      <c r="E40" s="8" t="s">
        <v>25</v>
      </c>
      <c r="F40" s="8"/>
      <c r="G40" s="8"/>
      <c r="H40" s="8">
        <v>3.2</v>
      </c>
      <c r="I40" s="8">
        <v>3.2</v>
      </c>
      <c r="J40" s="8">
        <f>J39</f>
        <v>0.45</v>
      </c>
      <c r="K40" s="8">
        <v>5</v>
      </c>
      <c r="L40" s="8">
        <f t="shared" si="4"/>
        <v>23.040000000000006</v>
      </c>
      <c r="M40" s="8" t="s">
        <v>19</v>
      </c>
    </row>
    <row r="41" spans="1:16" x14ac:dyDescent="0.25">
      <c r="A41" s="59"/>
      <c r="B41" s="62"/>
      <c r="C41" s="8" t="s">
        <v>16</v>
      </c>
      <c r="D41" s="8" t="s">
        <v>26</v>
      </c>
      <c r="E41" s="8" t="s">
        <v>27</v>
      </c>
      <c r="F41" s="8"/>
      <c r="G41" s="8"/>
      <c r="H41" s="8">
        <v>3.6</v>
      </c>
      <c r="I41" s="8">
        <v>3.6</v>
      </c>
      <c r="J41" s="8">
        <v>0.52500000000000002</v>
      </c>
      <c r="K41" s="8">
        <v>4</v>
      </c>
      <c r="L41" s="8">
        <f t="shared" si="4"/>
        <v>27.216000000000005</v>
      </c>
      <c r="M41" s="8" t="s">
        <v>19</v>
      </c>
    </row>
    <row r="42" spans="1:16" x14ac:dyDescent="0.25">
      <c r="A42" s="59"/>
      <c r="B42" s="62"/>
      <c r="C42" s="8" t="s">
        <v>16</v>
      </c>
      <c r="D42" s="8" t="s">
        <v>41</v>
      </c>
      <c r="E42" s="8" t="s">
        <v>18</v>
      </c>
      <c r="F42" s="8"/>
      <c r="G42" s="8"/>
      <c r="H42" s="8">
        <v>0.85</v>
      </c>
      <c r="I42" s="8">
        <f>H42</f>
        <v>0.85</v>
      </c>
      <c r="J42" s="8">
        <v>0.4</v>
      </c>
      <c r="K42" s="8">
        <v>2</v>
      </c>
      <c r="L42" s="8">
        <f t="shared" si="4"/>
        <v>0.57799999999999996</v>
      </c>
      <c r="M42" s="8" t="s">
        <v>19</v>
      </c>
    </row>
    <row r="43" spans="1:16" x14ac:dyDescent="0.25">
      <c r="A43" s="59"/>
      <c r="B43" s="62"/>
      <c r="C43" s="8" t="s">
        <v>16</v>
      </c>
      <c r="D43" s="8" t="s">
        <v>42</v>
      </c>
      <c r="E43" s="8" t="s">
        <v>21</v>
      </c>
      <c r="F43" s="8"/>
      <c r="G43" s="8"/>
      <c r="H43" s="8">
        <v>1.2</v>
      </c>
      <c r="I43" s="8">
        <f>H43</f>
        <v>1.2</v>
      </c>
      <c r="J43" s="8">
        <v>0.5</v>
      </c>
      <c r="K43" s="8">
        <v>2</v>
      </c>
      <c r="L43" s="8">
        <f t="shared" si="4"/>
        <v>1.44</v>
      </c>
      <c r="M43" s="8" t="s">
        <v>19</v>
      </c>
      <c r="O43">
        <v>0</v>
      </c>
      <c r="P43">
        <v>0.5</v>
      </c>
    </row>
    <row r="44" spans="1:16" x14ac:dyDescent="0.25">
      <c r="A44" s="59"/>
      <c r="B44" s="62"/>
      <c r="C44" s="8" t="s">
        <v>16</v>
      </c>
      <c r="D44" s="8" t="s">
        <v>43</v>
      </c>
      <c r="E44" s="8" t="s">
        <v>23</v>
      </c>
      <c r="F44" s="8"/>
      <c r="G44" s="8"/>
      <c r="H44" s="8">
        <v>1.3</v>
      </c>
      <c r="I44" s="8">
        <f>H44</f>
        <v>1.3</v>
      </c>
      <c r="J44" s="8">
        <f>J43</f>
        <v>0.5</v>
      </c>
      <c r="K44" s="8">
        <v>1</v>
      </c>
      <c r="L44" s="8">
        <f t="shared" si="4"/>
        <v>0.84500000000000008</v>
      </c>
      <c r="M44" s="8" t="s">
        <v>19</v>
      </c>
      <c r="O44" t="s">
        <v>72</v>
      </c>
      <c r="P44" t="s">
        <v>76</v>
      </c>
    </row>
    <row r="45" spans="1:16" x14ac:dyDescent="0.25">
      <c r="A45" s="59"/>
      <c r="B45" s="62"/>
      <c r="C45" s="8" t="s">
        <v>16</v>
      </c>
      <c r="D45" s="8" t="s">
        <v>44</v>
      </c>
      <c r="E45" s="8" t="s">
        <v>25</v>
      </c>
      <c r="F45" s="8"/>
      <c r="G45" s="8"/>
      <c r="H45" s="8">
        <v>1.3</v>
      </c>
      <c r="I45" s="8">
        <f t="shared" ref="I45:I47" si="5">H45</f>
        <v>1.3</v>
      </c>
      <c r="J45" s="8">
        <f>J44</f>
        <v>0.5</v>
      </c>
      <c r="K45" s="8">
        <v>5</v>
      </c>
      <c r="L45" s="8">
        <f t="shared" si="4"/>
        <v>4.2250000000000005</v>
      </c>
      <c r="M45" s="8" t="s">
        <v>19</v>
      </c>
      <c r="O45" s="76" t="s">
        <v>73</v>
      </c>
      <c r="P45" t="s">
        <v>77</v>
      </c>
    </row>
    <row r="46" spans="1:16" x14ac:dyDescent="0.25">
      <c r="A46" s="59"/>
      <c r="B46" s="62"/>
      <c r="C46" s="8" t="s">
        <v>16</v>
      </c>
      <c r="D46" s="8" t="s">
        <v>45</v>
      </c>
      <c r="E46" s="8" t="s">
        <v>27</v>
      </c>
      <c r="F46" s="8"/>
      <c r="G46" s="8"/>
      <c r="H46" s="8">
        <v>1.3</v>
      </c>
      <c r="I46" s="8">
        <f t="shared" si="5"/>
        <v>1.3</v>
      </c>
      <c r="J46" s="8">
        <v>0.6</v>
      </c>
      <c r="K46" s="8">
        <v>4</v>
      </c>
      <c r="L46" s="8">
        <f t="shared" si="4"/>
        <v>4.056</v>
      </c>
      <c r="M46" s="8" t="s">
        <v>19</v>
      </c>
      <c r="O46" t="s">
        <v>74</v>
      </c>
      <c r="P46" t="s">
        <v>78</v>
      </c>
    </row>
    <row r="47" spans="1:16" x14ac:dyDescent="0.25">
      <c r="A47" s="59"/>
      <c r="B47" s="62"/>
      <c r="C47" s="8" t="s">
        <v>16</v>
      </c>
      <c r="D47" s="8" t="s">
        <v>46</v>
      </c>
      <c r="E47" s="8"/>
      <c r="F47" s="8"/>
      <c r="G47" s="8"/>
      <c r="H47" s="8">
        <v>0.9</v>
      </c>
      <c r="I47" s="8">
        <f t="shared" si="5"/>
        <v>0.9</v>
      </c>
      <c r="J47" s="8">
        <v>6</v>
      </c>
      <c r="K47" s="8">
        <v>10</v>
      </c>
      <c r="L47" s="8">
        <f t="shared" si="4"/>
        <v>48.6</v>
      </c>
      <c r="M47" s="8" t="s">
        <v>19</v>
      </c>
      <c r="O47" t="s">
        <v>75</v>
      </c>
      <c r="P47" t="s">
        <v>79</v>
      </c>
    </row>
    <row r="48" spans="1:16" x14ac:dyDescent="0.25">
      <c r="A48" s="59"/>
      <c r="B48" s="62"/>
      <c r="C48" s="8" t="s">
        <v>16</v>
      </c>
      <c r="D48" s="8" t="s">
        <v>47</v>
      </c>
      <c r="E48" s="8" t="s">
        <v>48</v>
      </c>
      <c r="F48" s="8"/>
      <c r="G48" s="8"/>
      <c r="H48" s="8">
        <v>0.45</v>
      </c>
      <c r="I48" s="8">
        <f>H48</f>
        <v>0.45</v>
      </c>
      <c r="J48" s="8">
        <v>6</v>
      </c>
      <c r="K48" s="8">
        <v>2</v>
      </c>
      <c r="L48" s="8">
        <f t="shared" si="4"/>
        <v>2.4300000000000002</v>
      </c>
      <c r="M48" s="8" t="s">
        <v>19</v>
      </c>
    </row>
    <row r="49" spans="1:13" x14ac:dyDescent="0.25">
      <c r="A49" s="59"/>
      <c r="B49" s="62"/>
      <c r="C49" s="11" t="s">
        <v>16</v>
      </c>
      <c r="D49" s="11" t="s">
        <v>49</v>
      </c>
      <c r="E49" s="11" t="s">
        <v>50</v>
      </c>
      <c r="F49" s="11"/>
      <c r="G49" s="11"/>
      <c r="H49" s="11">
        <f>H48</f>
        <v>0.45</v>
      </c>
      <c r="I49" s="11">
        <f>H49</f>
        <v>0.45</v>
      </c>
      <c r="J49" s="11">
        <v>6</v>
      </c>
      <c r="K49" s="11">
        <v>2</v>
      </c>
      <c r="L49" s="11">
        <f t="shared" si="4"/>
        <v>2.4300000000000002</v>
      </c>
      <c r="M49" s="11" t="s">
        <v>19</v>
      </c>
    </row>
    <row r="50" spans="1:13" x14ac:dyDescent="0.25">
      <c r="A50" s="80"/>
      <c r="B50" s="71"/>
      <c r="C50" s="11" t="s">
        <v>16</v>
      </c>
      <c r="D50" s="72" t="s">
        <v>82</v>
      </c>
      <c r="E50" s="72" t="s">
        <v>83</v>
      </c>
      <c r="F50" s="72"/>
      <c r="G50" s="72"/>
      <c r="H50" s="72">
        <v>1.2</v>
      </c>
      <c r="I50" s="72">
        <f>0.5*0.15</f>
        <v>7.4999999999999997E-2</v>
      </c>
      <c r="J50" s="72">
        <v>0.25</v>
      </c>
      <c r="K50" s="72">
        <v>11</v>
      </c>
      <c r="L50" s="11">
        <f t="shared" si="4"/>
        <v>0.2475</v>
      </c>
      <c r="M50" s="11" t="s">
        <v>19</v>
      </c>
    </row>
    <row r="51" spans="1:13" x14ac:dyDescent="0.25">
      <c r="A51" s="80"/>
      <c r="B51" s="71"/>
      <c r="C51" s="11" t="s">
        <v>16</v>
      </c>
      <c r="D51" s="72" t="s">
        <v>82</v>
      </c>
      <c r="E51" s="72" t="s">
        <v>84</v>
      </c>
      <c r="F51" s="72"/>
      <c r="G51" s="72"/>
      <c r="H51" s="72">
        <f>0.25*11</f>
        <v>2.75</v>
      </c>
      <c r="I51" s="72">
        <v>1.2</v>
      </c>
      <c r="J51" s="72">
        <v>0.15</v>
      </c>
      <c r="K51" s="72">
        <v>1</v>
      </c>
      <c r="L51" s="11">
        <f t="shared" si="4"/>
        <v>0.49499999999999994</v>
      </c>
      <c r="M51" s="11" t="s">
        <v>19</v>
      </c>
    </row>
    <row r="52" spans="1:13" x14ac:dyDescent="0.25">
      <c r="A52" s="80"/>
      <c r="B52" s="71"/>
      <c r="C52" s="11" t="s">
        <v>16</v>
      </c>
      <c r="D52" s="72" t="s">
        <v>82</v>
      </c>
      <c r="E52" s="72" t="s">
        <v>85</v>
      </c>
      <c r="F52" s="72"/>
      <c r="G52" s="72"/>
      <c r="H52" s="72">
        <v>1.85</v>
      </c>
      <c r="I52" s="72">
        <v>3</v>
      </c>
      <c r="J52" s="72">
        <v>0.15</v>
      </c>
      <c r="K52" s="72">
        <v>1</v>
      </c>
      <c r="L52" s="11">
        <f t="shared" si="4"/>
        <v>0.83250000000000013</v>
      </c>
      <c r="M52" s="11" t="s">
        <v>19</v>
      </c>
    </row>
    <row r="53" spans="1:13" ht="15.75" thickBot="1" x14ac:dyDescent="0.3">
      <c r="A53" s="80"/>
      <c r="B53" s="71"/>
      <c r="C53" s="11" t="s">
        <v>16</v>
      </c>
      <c r="D53" s="72" t="s">
        <v>87</v>
      </c>
      <c r="E53" s="72" t="s">
        <v>86</v>
      </c>
      <c r="F53" s="72"/>
      <c r="G53" s="72"/>
      <c r="H53" s="72">
        <f>3-0.45</f>
        <v>2.5499999999999998</v>
      </c>
      <c r="I53" s="72">
        <v>0.4</v>
      </c>
      <c r="J53" s="72">
        <v>0.15</v>
      </c>
      <c r="K53" s="72">
        <v>2</v>
      </c>
      <c r="L53" s="11">
        <f t="shared" si="4"/>
        <v>0.30599999999999999</v>
      </c>
      <c r="M53" s="11" t="s">
        <v>19</v>
      </c>
    </row>
    <row r="54" spans="1:13" ht="15.75" thickTop="1" x14ac:dyDescent="0.25">
      <c r="A54" s="64"/>
      <c r="B54" s="65"/>
      <c r="C54" s="66"/>
      <c r="D54" s="66"/>
      <c r="E54" s="66"/>
      <c r="F54" s="66"/>
      <c r="G54" s="66"/>
      <c r="H54" s="66"/>
      <c r="I54" s="66"/>
      <c r="J54" s="66"/>
      <c r="K54" s="66"/>
      <c r="L54" s="66">
        <f>SUM(L37:L53)</f>
        <v>131.42900000000006</v>
      </c>
      <c r="M54" s="66" t="str">
        <f>M49</f>
        <v>Cum</v>
      </c>
    </row>
    <row r="55" spans="1:13" s="75" customFormat="1" ht="14.1" customHeight="1" x14ac:dyDescent="0.25">
      <c r="A55" s="74"/>
      <c r="B55" s="77" t="s">
        <v>71</v>
      </c>
      <c r="C55" s="8" t="s">
        <v>16</v>
      </c>
      <c r="D55" s="8" t="s">
        <v>46</v>
      </c>
      <c r="E55" s="8"/>
      <c r="F55" s="8"/>
      <c r="G55" s="8"/>
      <c r="H55" s="8">
        <v>0.9</v>
      </c>
      <c r="I55" s="8">
        <v>0.9</v>
      </c>
      <c r="J55" s="8">
        <v>3</v>
      </c>
      <c r="K55" s="8">
        <v>10</v>
      </c>
      <c r="L55" s="8">
        <f>PRODUCT(H55:K55)</f>
        <v>24.3</v>
      </c>
      <c r="M55" s="8" t="s">
        <v>19</v>
      </c>
    </row>
    <row r="56" spans="1:13" s="75" customFormat="1" ht="14.1" customHeight="1" x14ac:dyDescent="0.25">
      <c r="A56" s="74"/>
      <c r="B56" s="78"/>
      <c r="C56" s="8" t="s">
        <v>16</v>
      </c>
      <c r="D56" s="8" t="s">
        <v>47</v>
      </c>
      <c r="E56" s="8" t="s">
        <v>48</v>
      </c>
      <c r="F56" s="8"/>
      <c r="G56" s="8"/>
      <c r="H56" s="8">
        <v>0.45</v>
      </c>
      <c r="I56" s="8">
        <v>0.45</v>
      </c>
      <c r="J56" s="8">
        <v>3</v>
      </c>
      <c r="K56" s="8">
        <v>2</v>
      </c>
      <c r="L56" s="8">
        <f t="shared" ref="L56:L73" si="6">PRODUCT(H56:K56)</f>
        <v>1.2150000000000001</v>
      </c>
      <c r="M56" s="8" t="s">
        <v>19</v>
      </c>
    </row>
    <row r="57" spans="1:13" s="75" customFormat="1" ht="14.1" customHeight="1" x14ac:dyDescent="0.25">
      <c r="A57" s="74"/>
      <c r="B57" s="78"/>
      <c r="C57" s="8" t="s">
        <v>16</v>
      </c>
      <c r="D57" s="8" t="s">
        <v>49</v>
      </c>
      <c r="E57" s="8" t="s">
        <v>50</v>
      </c>
      <c r="F57" s="8"/>
      <c r="G57" s="8"/>
      <c r="H57" s="8">
        <v>0.45</v>
      </c>
      <c r="I57" s="8">
        <v>0.45</v>
      </c>
      <c r="J57" s="8">
        <v>3</v>
      </c>
      <c r="K57" s="8">
        <v>2</v>
      </c>
      <c r="L57" s="8">
        <f t="shared" si="6"/>
        <v>1.2150000000000001</v>
      </c>
      <c r="M57" s="8" t="s">
        <v>19</v>
      </c>
    </row>
    <row r="58" spans="1:13" s="75" customFormat="1" ht="14.1" customHeight="1" x14ac:dyDescent="0.25">
      <c r="A58" s="74"/>
      <c r="B58" s="78"/>
      <c r="C58" s="8" t="s">
        <v>16</v>
      </c>
      <c r="D58" s="8" t="s">
        <v>88</v>
      </c>
      <c r="E58" s="8" t="s">
        <v>86</v>
      </c>
      <c r="F58" s="8"/>
      <c r="G58" s="8"/>
      <c r="H58" s="8">
        <f>7-0.45</f>
        <v>6.55</v>
      </c>
      <c r="I58" s="8">
        <f>I57</f>
        <v>0.45</v>
      </c>
      <c r="J58" s="8">
        <f>0.8-0.15</f>
        <v>0.65</v>
      </c>
      <c r="K58" s="8">
        <v>2</v>
      </c>
      <c r="L58" s="8">
        <f t="shared" si="6"/>
        <v>3.83175</v>
      </c>
      <c r="M58" s="8" t="s">
        <v>19</v>
      </c>
    </row>
    <row r="59" spans="1:13" s="75" customFormat="1" ht="14.1" customHeight="1" x14ac:dyDescent="0.25">
      <c r="A59" s="74"/>
      <c r="B59" s="78"/>
      <c r="C59" s="8" t="s">
        <v>16</v>
      </c>
      <c r="D59" s="8" t="s">
        <v>88</v>
      </c>
      <c r="E59" s="8" t="s">
        <v>89</v>
      </c>
      <c r="F59" s="8"/>
      <c r="G59" s="8"/>
      <c r="H59" s="8">
        <v>6</v>
      </c>
      <c r="I59" s="8">
        <f>I58</f>
        <v>0.45</v>
      </c>
      <c r="J59" s="8">
        <f>J58</f>
        <v>0.65</v>
      </c>
      <c r="K59" s="8">
        <v>1</v>
      </c>
      <c r="L59" s="8">
        <f t="shared" si="6"/>
        <v>1.7550000000000001</v>
      </c>
      <c r="M59" s="8" t="s">
        <v>19</v>
      </c>
    </row>
    <row r="60" spans="1:13" s="75" customFormat="1" ht="14.1" customHeight="1" x14ac:dyDescent="0.25">
      <c r="A60" s="74"/>
      <c r="B60" s="78"/>
      <c r="C60" s="8" t="s">
        <v>16</v>
      </c>
      <c r="D60" s="8" t="s">
        <v>88</v>
      </c>
      <c r="E60" s="8" t="s">
        <v>90</v>
      </c>
      <c r="F60" s="8"/>
      <c r="G60" s="8"/>
      <c r="H60" s="8">
        <f>1.565-0.45</f>
        <v>1.115</v>
      </c>
      <c r="I60" s="8">
        <f>I59</f>
        <v>0.45</v>
      </c>
      <c r="J60" s="8">
        <f>J59</f>
        <v>0.65</v>
      </c>
      <c r="K60" s="8">
        <v>1</v>
      </c>
      <c r="L60" s="8">
        <f t="shared" si="6"/>
        <v>0.32613750000000002</v>
      </c>
      <c r="M60" s="8" t="s">
        <v>19</v>
      </c>
    </row>
    <row r="61" spans="1:13" s="75" customFormat="1" ht="14.1" customHeight="1" x14ac:dyDescent="0.25">
      <c r="A61" s="74"/>
      <c r="B61" s="78"/>
      <c r="C61" s="8" t="s">
        <v>16</v>
      </c>
      <c r="D61" s="8" t="s">
        <v>88</v>
      </c>
      <c r="E61" s="8"/>
      <c r="F61" s="8"/>
      <c r="G61" s="8"/>
      <c r="H61" s="8"/>
      <c r="I61" s="8"/>
      <c r="J61" s="8"/>
      <c r="K61" s="8"/>
      <c r="L61" s="8">
        <f t="shared" si="6"/>
        <v>0</v>
      </c>
      <c r="M61" s="8" t="s">
        <v>19</v>
      </c>
    </row>
    <row r="62" spans="1:13" s="75" customFormat="1" ht="14.1" customHeight="1" x14ac:dyDescent="0.25">
      <c r="A62" s="74"/>
      <c r="B62" s="79"/>
      <c r="C62" s="8" t="s">
        <v>16</v>
      </c>
      <c r="D62" s="8" t="s">
        <v>88</v>
      </c>
      <c r="E62" s="8"/>
      <c r="F62" s="8"/>
      <c r="G62" s="8"/>
      <c r="H62" s="8"/>
      <c r="I62" s="8"/>
      <c r="J62" s="8"/>
      <c r="K62" s="8"/>
      <c r="L62" s="8">
        <f t="shared" si="6"/>
        <v>0</v>
      </c>
      <c r="M62" s="8" t="s">
        <v>19</v>
      </c>
    </row>
    <row r="63" spans="1:13" s="75" customFormat="1" x14ac:dyDescent="0.25">
      <c r="A63" s="74"/>
      <c r="B63" s="31"/>
      <c r="C63" s="8"/>
      <c r="D63" s="8"/>
      <c r="E63" s="8"/>
      <c r="F63" s="8"/>
      <c r="G63" s="8"/>
      <c r="H63" s="8"/>
      <c r="I63" s="8"/>
      <c r="J63" s="8"/>
      <c r="K63" s="8"/>
      <c r="L63" s="8">
        <f t="shared" si="6"/>
        <v>0</v>
      </c>
      <c r="M63" s="8" t="s">
        <v>19</v>
      </c>
    </row>
    <row r="64" spans="1:13" s="75" customFormat="1" x14ac:dyDescent="0.25">
      <c r="A64" s="74"/>
      <c r="B64" s="31"/>
      <c r="C64" s="8"/>
      <c r="D64" s="8"/>
      <c r="E64" s="8"/>
      <c r="F64" s="8"/>
      <c r="G64" s="8"/>
      <c r="H64" s="8"/>
      <c r="I64" s="8"/>
      <c r="J64" s="8"/>
      <c r="K64" s="8"/>
      <c r="L64" s="8">
        <f t="shared" si="6"/>
        <v>0</v>
      </c>
      <c r="M64" s="8" t="s">
        <v>19</v>
      </c>
    </row>
    <row r="65" spans="1:13" s="75" customFormat="1" x14ac:dyDescent="0.25">
      <c r="A65" s="74"/>
      <c r="B65" s="77" t="s">
        <v>80</v>
      </c>
      <c r="C65" s="8" t="s">
        <v>16</v>
      </c>
      <c r="D65" s="8" t="s">
        <v>46</v>
      </c>
      <c r="E65" s="8"/>
      <c r="F65" s="8"/>
      <c r="G65" s="8"/>
      <c r="H65" s="8">
        <v>0.9</v>
      </c>
      <c r="I65" s="8">
        <v>0.9</v>
      </c>
      <c r="J65" s="8">
        <v>3</v>
      </c>
      <c r="K65" s="8">
        <v>10</v>
      </c>
      <c r="L65" s="8">
        <f>PRODUCT(H65:K65)</f>
        <v>24.3</v>
      </c>
      <c r="M65" s="8" t="s">
        <v>19</v>
      </c>
    </row>
    <row r="66" spans="1:13" s="75" customFormat="1" x14ac:dyDescent="0.25">
      <c r="A66" s="74"/>
      <c r="B66" s="78"/>
      <c r="C66" s="8" t="s">
        <v>16</v>
      </c>
      <c r="D66" s="8" t="s">
        <v>47</v>
      </c>
      <c r="E66" s="8" t="s">
        <v>48</v>
      </c>
      <c r="F66" s="8"/>
      <c r="G66" s="8"/>
      <c r="H66" s="8">
        <v>0.45</v>
      </c>
      <c r="I66" s="8">
        <v>0.45</v>
      </c>
      <c r="J66" s="8">
        <v>3</v>
      </c>
      <c r="K66" s="8">
        <v>2</v>
      </c>
      <c r="L66" s="8">
        <f t="shared" ref="L66:L72" si="7">PRODUCT(H66:K66)</f>
        <v>1.2150000000000001</v>
      </c>
      <c r="M66" s="8" t="s">
        <v>19</v>
      </c>
    </row>
    <row r="67" spans="1:13" s="75" customFormat="1" x14ac:dyDescent="0.25">
      <c r="A67" s="74"/>
      <c r="B67" s="78"/>
      <c r="C67" s="8" t="s">
        <v>16</v>
      </c>
      <c r="D67" s="8" t="s">
        <v>49</v>
      </c>
      <c r="E67" s="8" t="s">
        <v>50</v>
      </c>
      <c r="F67" s="8"/>
      <c r="G67" s="8"/>
      <c r="H67" s="8">
        <v>0.45</v>
      </c>
      <c r="I67" s="8">
        <v>0.45</v>
      </c>
      <c r="J67" s="8">
        <v>3</v>
      </c>
      <c r="K67" s="8">
        <v>2</v>
      </c>
      <c r="L67" s="8">
        <f t="shared" si="7"/>
        <v>1.2150000000000001</v>
      </c>
      <c r="M67" s="8" t="s">
        <v>19</v>
      </c>
    </row>
    <row r="68" spans="1:13" s="75" customFormat="1" x14ac:dyDescent="0.25">
      <c r="A68" s="74"/>
      <c r="B68" s="78"/>
      <c r="C68" s="8"/>
      <c r="D68" s="8"/>
      <c r="E68" s="8"/>
      <c r="F68" s="8"/>
      <c r="G68" s="8"/>
      <c r="H68" s="8"/>
      <c r="I68" s="8"/>
      <c r="J68" s="8"/>
      <c r="K68" s="8"/>
      <c r="L68" s="8">
        <f t="shared" si="7"/>
        <v>0</v>
      </c>
      <c r="M68" s="8" t="s">
        <v>19</v>
      </c>
    </row>
    <row r="69" spans="1:13" s="75" customFormat="1" x14ac:dyDescent="0.25">
      <c r="A69" s="74"/>
      <c r="B69" s="78"/>
      <c r="C69" s="8"/>
      <c r="D69" s="8"/>
      <c r="E69" s="8"/>
      <c r="F69" s="8"/>
      <c r="G69" s="8"/>
      <c r="H69" s="8"/>
      <c r="I69" s="8"/>
      <c r="J69" s="8"/>
      <c r="K69" s="8"/>
      <c r="L69" s="8">
        <f t="shared" si="7"/>
        <v>0</v>
      </c>
      <c r="M69" s="8" t="s">
        <v>19</v>
      </c>
    </row>
    <row r="70" spans="1:13" s="75" customFormat="1" x14ac:dyDescent="0.25">
      <c r="A70" s="74"/>
      <c r="B70" s="78"/>
      <c r="C70" s="8"/>
      <c r="D70" s="8"/>
      <c r="E70" s="8"/>
      <c r="F70" s="8"/>
      <c r="G70" s="8"/>
      <c r="H70" s="8"/>
      <c r="I70" s="8"/>
      <c r="J70" s="8"/>
      <c r="K70" s="8"/>
      <c r="L70" s="8">
        <f t="shared" si="7"/>
        <v>0</v>
      </c>
      <c r="M70" s="8" t="s">
        <v>19</v>
      </c>
    </row>
    <row r="71" spans="1:13" s="75" customFormat="1" x14ac:dyDescent="0.25">
      <c r="A71" s="74"/>
      <c r="B71" s="78"/>
      <c r="C71" s="8"/>
      <c r="D71" s="8"/>
      <c r="E71" s="8"/>
      <c r="F71" s="8"/>
      <c r="G71" s="8"/>
      <c r="H71" s="8"/>
      <c r="I71" s="8"/>
      <c r="J71" s="8"/>
      <c r="K71" s="8"/>
      <c r="L71" s="8">
        <f t="shared" si="7"/>
        <v>0</v>
      </c>
      <c r="M71" s="8" t="s">
        <v>19</v>
      </c>
    </row>
    <row r="72" spans="1:13" s="75" customFormat="1" x14ac:dyDescent="0.25">
      <c r="A72" s="74"/>
      <c r="B72" s="79"/>
      <c r="C72" s="8"/>
      <c r="D72" s="8"/>
      <c r="E72" s="8"/>
      <c r="F72" s="8"/>
      <c r="G72" s="8"/>
      <c r="H72" s="8"/>
      <c r="I72" s="8"/>
      <c r="J72" s="8"/>
      <c r="K72" s="8"/>
      <c r="L72" s="8">
        <f t="shared" si="7"/>
        <v>0</v>
      </c>
      <c r="M72" s="8" t="s">
        <v>19</v>
      </c>
    </row>
    <row r="73" spans="1:13" s="75" customFormat="1" x14ac:dyDescent="0.25">
      <c r="A73" s="74"/>
      <c r="B73" s="31"/>
      <c r="C73" s="8"/>
      <c r="D73" s="8"/>
      <c r="E73" s="8"/>
      <c r="F73" s="8"/>
      <c r="G73" s="8"/>
      <c r="H73" s="8"/>
      <c r="I73" s="8"/>
      <c r="J73" s="8"/>
      <c r="K73" s="8"/>
      <c r="L73" s="8">
        <f t="shared" si="6"/>
        <v>0</v>
      </c>
      <c r="M73" s="8"/>
    </row>
    <row r="74" spans="1:13" s="75" customFormat="1" x14ac:dyDescent="0.25">
      <c r="A74" s="74"/>
      <c r="B74" s="77" t="s">
        <v>81</v>
      </c>
      <c r="C74" s="8" t="s">
        <v>16</v>
      </c>
      <c r="D74" s="8" t="s">
        <v>46</v>
      </c>
      <c r="E74" s="8"/>
      <c r="F74" s="8"/>
      <c r="G74" s="8"/>
      <c r="H74" s="8">
        <v>0.9</v>
      </c>
      <c r="I74" s="8">
        <v>0.9</v>
      </c>
      <c r="J74" s="8">
        <v>1.5</v>
      </c>
      <c r="K74" s="8">
        <v>10</v>
      </c>
      <c r="L74" s="8">
        <f>PRODUCT(H74:K74)</f>
        <v>12.15</v>
      </c>
      <c r="M74" s="8" t="s">
        <v>19</v>
      </c>
    </row>
    <row r="75" spans="1:13" s="75" customFormat="1" x14ac:dyDescent="0.25">
      <c r="A75" s="74"/>
      <c r="B75" s="78"/>
      <c r="C75" s="8" t="s">
        <v>16</v>
      </c>
      <c r="D75" s="8" t="s">
        <v>47</v>
      </c>
      <c r="E75" s="8" t="s">
        <v>48</v>
      </c>
      <c r="F75" s="8"/>
      <c r="G75" s="8"/>
      <c r="H75" s="8">
        <v>0.45</v>
      </c>
      <c r="I75" s="8">
        <v>0.45</v>
      </c>
      <c r="J75" s="8">
        <f>J74</f>
        <v>1.5</v>
      </c>
      <c r="K75" s="8">
        <v>2</v>
      </c>
      <c r="L75" s="8">
        <f t="shared" ref="L75:L81" si="8">PRODUCT(H75:K75)</f>
        <v>0.60750000000000004</v>
      </c>
      <c r="M75" s="8" t="s">
        <v>19</v>
      </c>
    </row>
    <row r="76" spans="1:13" s="75" customFormat="1" x14ac:dyDescent="0.25">
      <c r="A76" s="74"/>
      <c r="B76" s="78"/>
      <c r="C76" s="8" t="s">
        <v>16</v>
      </c>
      <c r="D76" s="8" t="s">
        <v>49</v>
      </c>
      <c r="E76" s="8" t="s">
        <v>50</v>
      </c>
      <c r="F76" s="8"/>
      <c r="G76" s="8"/>
      <c r="H76" s="8">
        <v>0.45</v>
      </c>
      <c r="I76" s="8">
        <v>0.45</v>
      </c>
      <c r="J76" s="8">
        <f>J75</f>
        <v>1.5</v>
      </c>
      <c r="K76" s="8">
        <v>2</v>
      </c>
      <c r="L76" s="8">
        <f t="shared" si="8"/>
        <v>0.60750000000000004</v>
      </c>
      <c r="M76" s="8" t="s">
        <v>19</v>
      </c>
    </row>
    <row r="77" spans="1:13" s="75" customFormat="1" x14ac:dyDescent="0.25">
      <c r="A77" s="74"/>
      <c r="B77" s="78"/>
      <c r="C77" s="8"/>
      <c r="D77" s="8"/>
      <c r="E77" s="8"/>
      <c r="F77" s="8"/>
      <c r="G77" s="8"/>
      <c r="H77" s="8"/>
      <c r="I77" s="8"/>
      <c r="J77" s="8"/>
      <c r="K77" s="8"/>
      <c r="L77" s="8">
        <f t="shared" si="8"/>
        <v>0</v>
      </c>
      <c r="M77" s="8" t="s">
        <v>19</v>
      </c>
    </row>
    <row r="78" spans="1:13" s="75" customFormat="1" x14ac:dyDescent="0.25">
      <c r="A78" s="74"/>
      <c r="B78" s="78"/>
      <c r="C78" s="8"/>
      <c r="D78" s="8"/>
      <c r="E78" s="8"/>
      <c r="F78" s="8"/>
      <c r="G78" s="8"/>
      <c r="H78" s="8"/>
      <c r="I78" s="8"/>
      <c r="J78" s="8"/>
      <c r="K78" s="8"/>
      <c r="L78" s="8">
        <f t="shared" si="8"/>
        <v>0</v>
      </c>
      <c r="M78" s="8" t="s">
        <v>19</v>
      </c>
    </row>
    <row r="79" spans="1:13" s="75" customFormat="1" x14ac:dyDescent="0.25">
      <c r="A79" s="74"/>
      <c r="B79" s="78"/>
      <c r="C79" s="8"/>
      <c r="D79" s="8"/>
      <c r="E79" s="8"/>
      <c r="F79" s="8"/>
      <c r="G79" s="8"/>
      <c r="H79" s="8"/>
      <c r="I79" s="8"/>
      <c r="J79" s="8"/>
      <c r="K79" s="8"/>
      <c r="L79" s="8">
        <f t="shared" si="8"/>
        <v>0</v>
      </c>
      <c r="M79" s="8" t="s">
        <v>19</v>
      </c>
    </row>
    <row r="80" spans="1:13" s="75" customFormat="1" x14ac:dyDescent="0.25">
      <c r="A80" s="74"/>
      <c r="B80" s="78"/>
      <c r="C80" s="8"/>
      <c r="D80" s="8"/>
      <c r="E80" s="8"/>
      <c r="F80" s="8"/>
      <c r="G80" s="8"/>
      <c r="H80" s="8"/>
      <c r="I80" s="8"/>
      <c r="J80" s="8"/>
      <c r="K80" s="8"/>
      <c r="L80" s="8">
        <f t="shared" si="8"/>
        <v>0</v>
      </c>
      <c r="M80" s="8" t="s">
        <v>19</v>
      </c>
    </row>
    <row r="81" spans="1:13" s="75" customFormat="1" x14ac:dyDescent="0.25">
      <c r="A81" s="74"/>
      <c r="B81" s="79"/>
      <c r="C81" s="8"/>
      <c r="D81" s="8"/>
      <c r="E81" s="8"/>
      <c r="F81" s="8"/>
      <c r="G81" s="8"/>
      <c r="H81" s="8"/>
      <c r="I81" s="8"/>
      <c r="J81" s="8"/>
      <c r="K81" s="8"/>
      <c r="L81" s="8">
        <f t="shared" si="8"/>
        <v>0</v>
      </c>
      <c r="M81" s="8" t="s">
        <v>19</v>
      </c>
    </row>
    <row r="82" spans="1:13" s="75" customFormat="1" x14ac:dyDescent="0.25">
      <c r="A82" s="74"/>
      <c r="B82" s="31"/>
      <c r="C82" s="8"/>
      <c r="D82" s="8"/>
      <c r="E82" s="8"/>
      <c r="F82" s="8"/>
      <c r="G82" s="8"/>
      <c r="H82" s="8"/>
      <c r="I82" s="8"/>
      <c r="J82" s="8"/>
      <c r="K82" s="8"/>
      <c r="L82" s="8"/>
      <c r="M82" s="8"/>
    </row>
    <row r="83" spans="1:13" s="73" customFormat="1" x14ac:dyDescent="0.25">
      <c r="A83" s="70"/>
      <c r="B83" s="71"/>
      <c r="C83" s="72"/>
      <c r="D83" s="72"/>
      <c r="E83" s="72"/>
      <c r="F83" s="72"/>
      <c r="G83" s="72"/>
      <c r="H83" s="72"/>
      <c r="I83" s="72"/>
      <c r="J83" s="72"/>
      <c r="K83" s="72"/>
      <c r="L83" s="72"/>
      <c r="M83" s="72"/>
    </row>
    <row r="84" spans="1:13" s="73" customFormat="1" x14ac:dyDescent="0.25">
      <c r="A84" s="70"/>
      <c r="B84" s="71"/>
      <c r="C84" s="72"/>
      <c r="D84" s="72"/>
      <c r="E84" s="72"/>
      <c r="F84" s="72"/>
      <c r="G84" s="72"/>
      <c r="H84" s="72"/>
      <c r="I84" s="72"/>
      <c r="J84" s="72"/>
      <c r="K84" s="72"/>
      <c r="L84" s="72"/>
      <c r="M84" s="72"/>
    </row>
    <row r="85" spans="1:13" s="73" customFormat="1" x14ac:dyDescent="0.25">
      <c r="A85" s="70"/>
      <c r="B85" s="71"/>
      <c r="C85" s="72"/>
      <c r="D85" s="72"/>
      <c r="E85" s="72"/>
      <c r="F85" s="72"/>
      <c r="G85" s="72"/>
      <c r="H85" s="72"/>
      <c r="I85" s="72"/>
      <c r="J85" s="72"/>
      <c r="K85" s="72"/>
      <c r="L85" s="72"/>
      <c r="M85" s="72"/>
    </row>
    <row r="86" spans="1:13" s="73" customFormat="1" x14ac:dyDescent="0.25">
      <c r="A86" s="70"/>
      <c r="B86" s="71"/>
      <c r="C86" s="72"/>
      <c r="D86" s="72"/>
      <c r="E86" s="72"/>
      <c r="F86" s="72"/>
      <c r="G86" s="72"/>
      <c r="H86" s="72"/>
      <c r="I86" s="72"/>
      <c r="J86" s="72"/>
      <c r="K86" s="72"/>
      <c r="L86" s="72"/>
      <c r="M86" s="72"/>
    </row>
    <row r="87" spans="1:13" s="73" customFormat="1" x14ac:dyDescent="0.25">
      <c r="A87" s="70"/>
      <c r="B87" s="71"/>
      <c r="C87" s="72"/>
      <c r="D87" s="72"/>
      <c r="E87" s="72"/>
      <c r="F87" s="72"/>
      <c r="G87" s="72"/>
      <c r="H87" s="72"/>
      <c r="I87" s="72"/>
      <c r="J87" s="72"/>
      <c r="K87" s="72"/>
      <c r="L87" s="72"/>
      <c r="M87" s="72"/>
    </row>
    <row r="88" spans="1:13" s="73" customFormat="1" x14ac:dyDescent="0.25">
      <c r="A88" s="70"/>
      <c r="B88" s="71"/>
      <c r="C88" s="72"/>
      <c r="D88" s="72"/>
      <c r="E88" s="72"/>
      <c r="F88" s="72"/>
      <c r="G88" s="72"/>
      <c r="H88" s="72"/>
      <c r="I88" s="72"/>
      <c r="J88" s="72"/>
      <c r="K88" s="72"/>
      <c r="L88" s="72"/>
      <c r="M88" s="72"/>
    </row>
    <row r="89" spans="1:13" s="73" customFormat="1" x14ac:dyDescent="0.25">
      <c r="A89" s="70"/>
      <c r="B89" s="71"/>
      <c r="C89" s="72"/>
      <c r="D89" s="72"/>
      <c r="E89" s="72"/>
      <c r="F89" s="72"/>
      <c r="G89" s="72"/>
      <c r="H89" s="72"/>
      <c r="I89" s="72"/>
      <c r="J89" s="72"/>
      <c r="K89" s="72"/>
      <c r="L89" s="72"/>
      <c r="M89" s="72"/>
    </row>
    <row r="90" spans="1:13" s="73" customFormat="1" x14ac:dyDescent="0.25">
      <c r="A90" s="70"/>
      <c r="B90" s="71"/>
      <c r="C90" s="72"/>
      <c r="D90" s="72"/>
      <c r="E90" s="72"/>
      <c r="F90" s="72"/>
      <c r="G90" s="72"/>
      <c r="H90" s="72"/>
      <c r="I90" s="72"/>
      <c r="J90" s="72"/>
      <c r="K90" s="72"/>
      <c r="L90" s="72"/>
      <c r="M90" s="72"/>
    </row>
    <row r="91" spans="1:13" s="73" customFormat="1" x14ac:dyDescent="0.25">
      <c r="A91" s="70"/>
      <c r="B91" s="71"/>
      <c r="C91" s="72"/>
      <c r="D91" s="72"/>
      <c r="E91" s="72"/>
      <c r="F91" s="72"/>
      <c r="G91" s="72"/>
      <c r="H91" s="72"/>
      <c r="I91" s="72"/>
      <c r="J91" s="72"/>
      <c r="K91" s="72"/>
      <c r="L91" s="72"/>
      <c r="M91" s="72"/>
    </row>
    <row r="92" spans="1:13" s="73" customFormat="1" x14ac:dyDescent="0.25">
      <c r="A92" s="70"/>
      <c r="B92" s="71"/>
      <c r="C92" s="72"/>
      <c r="D92" s="72"/>
      <c r="E92" s="72"/>
      <c r="F92" s="72"/>
      <c r="G92" s="72"/>
      <c r="H92" s="72"/>
      <c r="I92" s="72"/>
      <c r="J92" s="72"/>
      <c r="K92" s="72"/>
      <c r="L92" s="72"/>
      <c r="M92" s="72"/>
    </row>
    <row r="93" spans="1:13" s="73" customFormat="1" x14ac:dyDescent="0.25">
      <c r="A93" s="70"/>
      <c r="B93" s="71"/>
      <c r="C93" s="72"/>
      <c r="D93" s="72"/>
      <c r="E93" s="72"/>
      <c r="F93" s="72"/>
      <c r="G93" s="72"/>
      <c r="H93" s="72"/>
      <c r="I93" s="72"/>
      <c r="J93" s="72"/>
      <c r="K93" s="72"/>
      <c r="L93" s="72"/>
      <c r="M93" s="72"/>
    </row>
    <row r="94" spans="1:13" s="73" customFormat="1" x14ac:dyDescent="0.25">
      <c r="A94" s="70"/>
      <c r="B94" s="71"/>
      <c r="C94" s="72"/>
      <c r="D94" s="72"/>
      <c r="E94" s="72"/>
      <c r="F94" s="72"/>
      <c r="G94" s="72"/>
      <c r="H94" s="72"/>
      <c r="I94" s="72"/>
      <c r="J94" s="72"/>
      <c r="K94" s="72"/>
      <c r="L94" s="72"/>
      <c r="M94" s="72"/>
    </row>
    <row r="95" spans="1:13" s="73" customFormat="1" x14ac:dyDescent="0.25">
      <c r="A95" s="70"/>
      <c r="B95" s="71"/>
      <c r="C95" s="72"/>
      <c r="D95" s="72"/>
      <c r="E95" s="72"/>
      <c r="F95" s="72"/>
      <c r="G95" s="72"/>
      <c r="H95" s="72"/>
      <c r="I95" s="72"/>
      <c r="J95" s="72"/>
      <c r="K95" s="72"/>
      <c r="L95" s="72"/>
      <c r="M95" s="72"/>
    </row>
    <row r="96" spans="1:13" s="73" customFormat="1" x14ac:dyDescent="0.25">
      <c r="A96" s="70"/>
      <c r="B96" s="71"/>
      <c r="C96" s="72"/>
      <c r="D96" s="72"/>
      <c r="E96" s="72"/>
      <c r="F96" s="72"/>
      <c r="G96" s="72"/>
      <c r="H96" s="72"/>
      <c r="I96" s="72"/>
      <c r="J96" s="72"/>
      <c r="K96" s="72"/>
      <c r="L96" s="72"/>
      <c r="M96" s="72"/>
    </row>
    <row r="97" spans="1:13" s="73" customFormat="1" x14ac:dyDescent="0.25">
      <c r="A97" s="70"/>
      <c r="B97" s="71"/>
      <c r="C97" s="72"/>
      <c r="D97" s="72"/>
      <c r="E97" s="72"/>
      <c r="F97" s="72"/>
      <c r="G97" s="72"/>
      <c r="H97" s="72"/>
      <c r="I97" s="72"/>
      <c r="J97" s="72"/>
      <c r="K97" s="72"/>
      <c r="L97" s="72"/>
      <c r="M97" s="72"/>
    </row>
    <row r="98" spans="1:13" s="73" customFormat="1" x14ac:dyDescent="0.25">
      <c r="A98" s="70"/>
      <c r="B98" s="71"/>
      <c r="C98" s="72"/>
      <c r="D98" s="72"/>
      <c r="E98" s="72"/>
      <c r="F98" s="72"/>
      <c r="G98" s="72"/>
      <c r="H98" s="72"/>
      <c r="I98" s="72"/>
      <c r="J98" s="72"/>
      <c r="K98" s="72"/>
      <c r="L98" s="72"/>
      <c r="M98" s="72"/>
    </row>
    <row r="99" spans="1:13" ht="15.75" thickBot="1" x14ac:dyDescent="0.3">
      <c r="A99" s="67"/>
      <c r="B99" s="68" t="s">
        <v>51</v>
      </c>
      <c r="C99" s="69"/>
      <c r="D99" s="69"/>
      <c r="E99" s="69"/>
      <c r="F99" s="69"/>
      <c r="G99" s="69"/>
      <c r="H99" s="69"/>
      <c r="I99" s="69"/>
      <c r="J99" s="69"/>
      <c r="K99" s="69"/>
      <c r="L99" s="69"/>
      <c r="M99" s="69"/>
    </row>
    <row r="100" spans="1:13" ht="15.75" thickTop="1" x14ac:dyDescent="0.25">
      <c r="A100" s="59">
        <v>8</v>
      </c>
      <c r="B100" s="62" t="s">
        <v>52</v>
      </c>
      <c r="C100" s="6" t="s">
        <v>16</v>
      </c>
      <c r="D100" s="6" t="s">
        <v>17</v>
      </c>
      <c r="E100" s="6" t="s">
        <v>18</v>
      </c>
      <c r="F100" s="6"/>
      <c r="G100" s="6"/>
      <c r="H100" s="6">
        <v>1.8</v>
      </c>
      <c r="I100" s="6"/>
      <c r="J100" s="6">
        <v>0.35</v>
      </c>
      <c r="K100" s="6">
        <v>4</v>
      </c>
      <c r="L100" s="6">
        <f>PRODUCT(H100:K100)</f>
        <v>2.52</v>
      </c>
      <c r="M100" s="6" t="s">
        <v>19</v>
      </c>
    </row>
    <row r="101" spans="1:13" x14ac:dyDescent="0.25">
      <c r="A101" s="59"/>
      <c r="B101" s="62"/>
      <c r="C101" s="8" t="s">
        <v>16</v>
      </c>
      <c r="D101" s="8" t="s">
        <v>20</v>
      </c>
      <c r="E101" s="8" t="s">
        <v>21</v>
      </c>
      <c r="F101" s="8"/>
      <c r="G101" s="8"/>
      <c r="H101" s="8">
        <v>2.8</v>
      </c>
      <c r="I101" s="8"/>
      <c r="J101" s="8">
        <v>0.45</v>
      </c>
      <c r="K101" s="8">
        <v>4</v>
      </c>
      <c r="L101" s="8">
        <f t="shared" ref="L101:L126" si="9">PRODUCT(H101:K101)</f>
        <v>5.04</v>
      </c>
      <c r="M101" s="8" t="s">
        <v>19</v>
      </c>
    </row>
    <row r="102" spans="1:13" x14ac:dyDescent="0.25">
      <c r="A102" s="59"/>
      <c r="B102" s="62"/>
      <c r="C102" s="8" t="s">
        <v>16</v>
      </c>
      <c r="D102" s="8" t="s">
        <v>22</v>
      </c>
      <c r="E102" s="8" t="s">
        <v>23</v>
      </c>
      <c r="F102" s="8"/>
      <c r="G102" s="8"/>
      <c r="H102" s="8">
        <v>3</v>
      </c>
      <c r="I102" s="8"/>
      <c r="J102" s="8">
        <v>0.45</v>
      </c>
      <c r="K102" s="8">
        <v>2</v>
      </c>
      <c r="L102" s="8">
        <f t="shared" si="9"/>
        <v>2.7</v>
      </c>
      <c r="M102" s="8" t="s">
        <v>19</v>
      </c>
    </row>
    <row r="103" spans="1:13" x14ac:dyDescent="0.25">
      <c r="A103" s="59"/>
      <c r="B103" s="62"/>
      <c r="C103" s="8" t="s">
        <v>16</v>
      </c>
      <c r="D103" s="8" t="s">
        <v>24</v>
      </c>
      <c r="E103" s="8" t="s">
        <v>25</v>
      </c>
      <c r="F103" s="8"/>
      <c r="G103" s="8"/>
      <c r="H103" s="8">
        <v>3.2</v>
      </c>
      <c r="I103" s="8"/>
      <c r="J103" s="8">
        <v>0.45</v>
      </c>
      <c r="K103" s="8">
        <v>10</v>
      </c>
      <c r="L103" s="8">
        <f t="shared" si="9"/>
        <v>14.400000000000002</v>
      </c>
      <c r="M103" s="8" t="s">
        <v>19</v>
      </c>
    </row>
    <row r="104" spans="1:13" x14ac:dyDescent="0.25">
      <c r="A104" s="59"/>
      <c r="B104" s="62"/>
      <c r="C104" s="8" t="s">
        <v>16</v>
      </c>
      <c r="D104" s="8" t="s">
        <v>26</v>
      </c>
      <c r="E104" s="8" t="s">
        <v>27</v>
      </c>
      <c r="F104" s="8"/>
      <c r="G104" s="8"/>
      <c r="H104" s="8">
        <v>3.6</v>
      </c>
      <c r="I104" s="8"/>
      <c r="J104" s="8">
        <v>0.52500000000000002</v>
      </c>
      <c r="K104" s="8">
        <v>8</v>
      </c>
      <c r="L104" s="8">
        <f t="shared" si="9"/>
        <v>15.120000000000001</v>
      </c>
      <c r="M104" s="8" t="s">
        <v>19</v>
      </c>
    </row>
    <row r="105" spans="1:13" x14ac:dyDescent="0.25">
      <c r="A105" s="59"/>
      <c r="B105" s="62"/>
      <c r="C105" s="8" t="s">
        <v>16</v>
      </c>
      <c r="D105" s="8" t="s">
        <v>41</v>
      </c>
      <c r="E105" s="8" t="s">
        <v>18</v>
      </c>
      <c r="F105" s="8"/>
      <c r="G105" s="8"/>
      <c r="H105" s="8">
        <v>0.85</v>
      </c>
      <c r="I105" s="8"/>
      <c r="J105" s="8">
        <v>0.4</v>
      </c>
      <c r="K105" s="8">
        <v>4</v>
      </c>
      <c r="L105" s="8">
        <f t="shared" si="9"/>
        <v>1.36</v>
      </c>
      <c r="M105" s="8" t="s">
        <v>19</v>
      </c>
    </row>
    <row r="106" spans="1:13" x14ac:dyDescent="0.25">
      <c r="A106" s="59"/>
      <c r="B106" s="62"/>
      <c r="C106" s="8" t="s">
        <v>16</v>
      </c>
      <c r="D106" s="8" t="s">
        <v>42</v>
      </c>
      <c r="E106" s="8" t="s">
        <v>21</v>
      </c>
      <c r="F106" s="8"/>
      <c r="G106" s="8"/>
      <c r="H106" s="8">
        <v>1.2</v>
      </c>
      <c r="I106" s="8"/>
      <c r="J106" s="8">
        <v>0.5</v>
      </c>
      <c r="K106" s="8">
        <v>4</v>
      </c>
      <c r="L106" s="8">
        <f t="shared" si="9"/>
        <v>2.4</v>
      </c>
      <c r="M106" s="8" t="s">
        <v>19</v>
      </c>
    </row>
    <row r="107" spans="1:13" x14ac:dyDescent="0.25">
      <c r="A107" s="59"/>
      <c r="B107" s="62"/>
      <c r="C107" s="8" t="s">
        <v>16</v>
      </c>
      <c r="D107" s="8" t="s">
        <v>43</v>
      </c>
      <c r="E107" s="8" t="s">
        <v>23</v>
      </c>
      <c r="F107" s="8"/>
      <c r="G107" s="8"/>
      <c r="H107" s="8">
        <v>1.3</v>
      </c>
      <c r="I107" s="8"/>
      <c r="J107" s="8">
        <v>0.5</v>
      </c>
      <c r="K107" s="8">
        <v>2</v>
      </c>
      <c r="L107" s="8">
        <f t="shared" si="9"/>
        <v>1.3</v>
      </c>
      <c r="M107" s="8" t="s">
        <v>19</v>
      </c>
    </row>
    <row r="108" spans="1:13" x14ac:dyDescent="0.25">
      <c r="A108" s="59"/>
      <c r="B108" s="62"/>
      <c r="C108" s="8" t="s">
        <v>16</v>
      </c>
      <c r="D108" s="8" t="s">
        <v>44</v>
      </c>
      <c r="E108" s="8" t="s">
        <v>25</v>
      </c>
      <c r="F108" s="8"/>
      <c r="G108" s="8"/>
      <c r="H108" s="8">
        <v>1.3</v>
      </c>
      <c r="I108" s="8"/>
      <c r="J108" s="8">
        <v>0.5</v>
      </c>
      <c r="K108" s="8">
        <v>10</v>
      </c>
      <c r="L108" s="8">
        <f t="shared" si="9"/>
        <v>6.5</v>
      </c>
      <c r="M108" s="8" t="s">
        <v>19</v>
      </c>
    </row>
    <row r="109" spans="1:13" x14ac:dyDescent="0.25">
      <c r="A109" s="59"/>
      <c r="B109" s="62"/>
      <c r="C109" s="8" t="s">
        <v>16</v>
      </c>
      <c r="D109" s="8" t="s">
        <v>45</v>
      </c>
      <c r="E109" s="8" t="s">
        <v>27</v>
      </c>
      <c r="F109" s="8"/>
      <c r="G109" s="8"/>
      <c r="H109" s="8">
        <v>1.3</v>
      </c>
      <c r="I109" s="8"/>
      <c r="J109" s="8">
        <v>0.6</v>
      </c>
      <c r="K109" s="8">
        <v>8</v>
      </c>
      <c r="L109" s="8">
        <f t="shared" si="9"/>
        <v>6.24</v>
      </c>
      <c r="M109" s="8" t="s">
        <v>19</v>
      </c>
    </row>
    <row r="110" spans="1:13" x14ac:dyDescent="0.25">
      <c r="A110" s="59"/>
      <c r="B110" s="62"/>
      <c r="C110" s="8" t="s">
        <v>16</v>
      </c>
      <c r="D110" s="8" t="s">
        <v>46</v>
      </c>
      <c r="E110" s="8"/>
      <c r="F110" s="8"/>
      <c r="G110" s="8"/>
      <c r="H110" s="8">
        <v>0.9</v>
      </c>
      <c r="I110" s="8"/>
      <c r="J110" s="8">
        <v>2.75</v>
      </c>
      <c r="K110" s="8">
        <v>20</v>
      </c>
      <c r="L110" s="8">
        <f t="shared" si="9"/>
        <v>49.5</v>
      </c>
      <c r="M110" s="8" t="s">
        <v>19</v>
      </c>
    </row>
    <row r="111" spans="1:13" x14ac:dyDescent="0.25">
      <c r="A111" s="59"/>
      <c r="B111" s="62"/>
      <c r="C111" s="8" t="s">
        <v>16</v>
      </c>
      <c r="D111" s="8" t="s">
        <v>47</v>
      </c>
      <c r="E111" s="8" t="s">
        <v>48</v>
      </c>
      <c r="F111" s="8"/>
      <c r="G111" s="8"/>
      <c r="H111" s="8">
        <v>0.45</v>
      </c>
      <c r="I111" s="8"/>
      <c r="J111" s="8">
        <v>2.5499999999999998</v>
      </c>
      <c r="K111" s="8">
        <v>4</v>
      </c>
      <c r="L111" s="8">
        <f t="shared" si="9"/>
        <v>4.59</v>
      </c>
      <c r="M111" s="8" t="s">
        <v>19</v>
      </c>
    </row>
    <row r="112" spans="1:13" x14ac:dyDescent="0.25">
      <c r="A112" s="59"/>
      <c r="B112" s="62"/>
      <c r="C112" s="8" t="s">
        <v>16</v>
      </c>
      <c r="D112" s="8" t="s">
        <v>49</v>
      </c>
      <c r="E112" s="8" t="s">
        <v>50</v>
      </c>
      <c r="F112" s="8"/>
      <c r="G112" s="8"/>
      <c r="H112" s="8">
        <v>0.45</v>
      </c>
      <c r="I112" s="8"/>
      <c r="J112" s="8">
        <v>2.75</v>
      </c>
      <c r="K112" s="8">
        <v>4</v>
      </c>
      <c r="L112" s="8">
        <f t="shared" si="9"/>
        <v>4.95</v>
      </c>
      <c r="M112" s="8" t="s">
        <v>19</v>
      </c>
    </row>
    <row r="113" spans="1:13" x14ac:dyDescent="0.25">
      <c r="A113" s="59"/>
      <c r="B113" s="62"/>
      <c r="C113" s="8"/>
      <c r="D113" s="8"/>
      <c r="E113" s="8"/>
      <c r="F113" s="8"/>
      <c r="G113" s="8"/>
      <c r="H113" s="8"/>
      <c r="I113" s="8"/>
      <c r="J113" s="8"/>
      <c r="K113" s="8"/>
      <c r="L113" s="8"/>
      <c r="M113" s="8"/>
    </row>
    <row r="114" spans="1:13" x14ac:dyDescent="0.25">
      <c r="A114" s="59"/>
      <c r="B114" s="62"/>
      <c r="C114" s="8" t="s">
        <v>16</v>
      </c>
      <c r="D114" s="8" t="s">
        <v>17</v>
      </c>
      <c r="E114" s="8" t="s">
        <v>18</v>
      </c>
      <c r="F114" s="8"/>
      <c r="G114" s="8"/>
      <c r="H114" s="8"/>
      <c r="I114" s="8">
        <v>1.8</v>
      </c>
      <c r="J114" s="8">
        <v>0.35</v>
      </c>
      <c r="K114" s="8">
        <v>4</v>
      </c>
      <c r="L114" s="8">
        <f t="shared" si="9"/>
        <v>2.52</v>
      </c>
      <c r="M114" s="8" t="s">
        <v>19</v>
      </c>
    </row>
    <row r="115" spans="1:13" x14ac:dyDescent="0.25">
      <c r="A115" s="59"/>
      <c r="B115" s="62"/>
      <c r="C115" s="8" t="s">
        <v>16</v>
      </c>
      <c r="D115" s="8" t="s">
        <v>20</v>
      </c>
      <c r="E115" s="8" t="s">
        <v>21</v>
      </c>
      <c r="F115" s="8"/>
      <c r="G115" s="8"/>
      <c r="H115" s="8"/>
      <c r="I115" s="8">
        <v>3</v>
      </c>
      <c r="J115" s="8">
        <v>0.45</v>
      </c>
      <c r="K115" s="8">
        <v>4</v>
      </c>
      <c r="L115" s="8">
        <f t="shared" si="9"/>
        <v>5.4</v>
      </c>
      <c r="M115" s="8" t="s">
        <v>19</v>
      </c>
    </row>
    <row r="116" spans="1:13" x14ac:dyDescent="0.25">
      <c r="A116" s="59"/>
      <c r="B116" s="62"/>
      <c r="C116" s="8" t="s">
        <v>16</v>
      </c>
      <c r="D116" s="8" t="s">
        <v>22</v>
      </c>
      <c r="E116" s="8" t="s">
        <v>23</v>
      </c>
      <c r="F116" s="8"/>
      <c r="G116" s="8"/>
      <c r="H116" s="8"/>
      <c r="I116" s="8">
        <v>3.6</v>
      </c>
      <c r="J116" s="8">
        <v>0.45</v>
      </c>
      <c r="K116" s="8">
        <v>2</v>
      </c>
      <c r="L116" s="8">
        <f t="shared" si="9"/>
        <v>3.24</v>
      </c>
      <c r="M116" s="8" t="s">
        <v>19</v>
      </c>
    </row>
    <row r="117" spans="1:13" x14ac:dyDescent="0.25">
      <c r="A117" s="59"/>
      <c r="B117" s="62"/>
      <c r="C117" s="8" t="s">
        <v>16</v>
      </c>
      <c r="D117" s="8" t="s">
        <v>24</v>
      </c>
      <c r="E117" s="8" t="s">
        <v>25</v>
      </c>
      <c r="F117" s="8"/>
      <c r="G117" s="8"/>
      <c r="H117" s="8"/>
      <c r="I117" s="8">
        <v>3.2</v>
      </c>
      <c r="J117" s="8">
        <v>0.45</v>
      </c>
      <c r="K117" s="8">
        <v>10</v>
      </c>
      <c r="L117" s="8">
        <f t="shared" si="9"/>
        <v>14.400000000000002</v>
      </c>
      <c r="M117" s="8" t="s">
        <v>19</v>
      </c>
    </row>
    <row r="118" spans="1:13" x14ac:dyDescent="0.25">
      <c r="A118" s="59"/>
      <c r="B118" s="62"/>
      <c r="C118" s="8" t="s">
        <v>16</v>
      </c>
      <c r="D118" s="8" t="s">
        <v>26</v>
      </c>
      <c r="E118" s="8" t="s">
        <v>27</v>
      </c>
      <c r="F118" s="8"/>
      <c r="G118" s="8"/>
      <c r="H118" s="8"/>
      <c r="I118" s="8">
        <v>3.6</v>
      </c>
      <c r="J118" s="8">
        <v>0.52500000000000002</v>
      </c>
      <c r="K118" s="8">
        <v>8</v>
      </c>
      <c r="L118" s="8">
        <f t="shared" si="9"/>
        <v>15.120000000000001</v>
      </c>
      <c r="M118" s="8" t="s">
        <v>19</v>
      </c>
    </row>
    <row r="119" spans="1:13" x14ac:dyDescent="0.25">
      <c r="A119" s="59"/>
      <c r="B119" s="62"/>
      <c r="C119" s="8" t="s">
        <v>16</v>
      </c>
      <c r="D119" s="8" t="s">
        <v>41</v>
      </c>
      <c r="E119" s="8" t="s">
        <v>18</v>
      </c>
      <c r="F119" s="8"/>
      <c r="G119" s="8"/>
      <c r="H119" s="8"/>
      <c r="I119" s="8">
        <v>0.85</v>
      </c>
      <c r="J119" s="8">
        <v>0.4</v>
      </c>
      <c r="K119" s="8">
        <v>4</v>
      </c>
      <c r="L119" s="8">
        <f t="shared" si="9"/>
        <v>1.36</v>
      </c>
      <c r="M119" s="8" t="s">
        <v>19</v>
      </c>
    </row>
    <row r="120" spans="1:13" x14ac:dyDescent="0.25">
      <c r="A120" s="59"/>
      <c r="B120" s="62"/>
      <c r="C120" s="8" t="s">
        <v>16</v>
      </c>
      <c r="D120" s="8" t="s">
        <v>42</v>
      </c>
      <c r="E120" s="8" t="s">
        <v>21</v>
      </c>
      <c r="F120" s="8"/>
      <c r="G120" s="8"/>
      <c r="H120" s="8"/>
      <c r="I120" s="8">
        <v>1.2</v>
      </c>
      <c r="J120" s="8">
        <v>0.5</v>
      </c>
      <c r="K120" s="8">
        <v>4</v>
      </c>
      <c r="L120" s="8">
        <f t="shared" si="9"/>
        <v>2.4</v>
      </c>
      <c r="M120" s="8" t="s">
        <v>19</v>
      </c>
    </row>
    <row r="121" spans="1:13" x14ac:dyDescent="0.25">
      <c r="A121" s="59"/>
      <c r="B121" s="62"/>
      <c r="C121" s="8" t="s">
        <v>16</v>
      </c>
      <c r="D121" s="8" t="s">
        <v>43</v>
      </c>
      <c r="E121" s="8" t="s">
        <v>23</v>
      </c>
      <c r="F121" s="8"/>
      <c r="G121" s="8"/>
      <c r="H121" s="8"/>
      <c r="I121" s="8">
        <v>1.3</v>
      </c>
      <c r="J121" s="8">
        <v>0.5</v>
      </c>
      <c r="K121" s="8">
        <v>2</v>
      </c>
      <c r="L121" s="8">
        <f t="shared" si="9"/>
        <v>1.3</v>
      </c>
      <c r="M121" s="8" t="s">
        <v>19</v>
      </c>
    </row>
    <row r="122" spans="1:13" x14ac:dyDescent="0.25">
      <c r="A122" s="59"/>
      <c r="B122" s="62"/>
      <c r="C122" s="8" t="s">
        <v>16</v>
      </c>
      <c r="D122" s="8" t="s">
        <v>44</v>
      </c>
      <c r="E122" s="8" t="s">
        <v>25</v>
      </c>
      <c r="F122" s="8"/>
      <c r="G122" s="8"/>
      <c r="H122" s="8"/>
      <c r="I122" s="8">
        <v>1.3</v>
      </c>
      <c r="J122" s="8">
        <v>0.5</v>
      </c>
      <c r="K122" s="8">
        <v>10</v>
      </c>
      <c r="L122" s="8">
        <f t="shared" si="9"/>
        <v>6.5</v>
      </c>
      <c r="M122" s="8" t="s">
        <v>19</v>
      </c>
    </row>
    <row r="123" spans="1:13" x14ac:dyDescent="0.25">
      <c r="A123" s="59"/>
      <c r="B123" s="62"/>
      <c r="C123" s="8" t="s">
        <v>16</v>
      </c>
      <c r="D123" s="8" t="s">
        <v>45</v>
      </c>
      <c r="E123" s="8" t="s">
        <v>27</v>
      </c>
      <c r="F123" s="8"/>
      <c r="G123" s="8"/>
      <c r="H123" s="8"/>
      <c r="I123" s="8">
        <v>1.3</v>
      </c>
      <c r="J123" s="8">
        <v>0.6</v>
      </c>
      <c r="K123" s="8">
        <v>8</v>
      </c>
      <c r="L123" s="8">
        <f t="shared" si="9"/>
        <v>6.24</v>
      </c>
      <c r="M123" s="8" t="s">
        <v>19</v>
      </c>
    </row>
    <row r="124" spans="1:13" x14ac:dyDescent="0.25">
      <c r="A124" s="59"/>
      <c r="B124" s="62"/>
      <c r="C124" s="8" t="s">
        <v>16</v>
      </c>
      <c r="D124" s="8" t="s">
        <v>46</v>
      </c>
      <c r="E124" s="8"/>
      <c r="F124" s="8"/>
      <c r="G124" s="8"/>
      <c r="H124" s="8"/>
      <c r="I124" s="8">
        <v>0.9</v>
      </c>
      <c r="J124" s="8">
        <v>2.75</v>
      </c>
      <c r="K124" s="8">
        <v>20</v>
      </c>
      <c r="L124" s="8">
        <f t="shared" si="9"/>
        <v>49.5</v>
      </c>
      <c r="M124" s="8" t="s">
        <v>19</v>
      </c>
    </row>
    <row r="125" spans="1:13" x14ac:dyDescent="0.25">
      <c r="A125" s="59"/>
      <c r="B125" s="62"/>
      <c r="C125" s="8" t="s">
        <v>16</v>
      </c>
      <c r="D125" s="8" t="s">
        <v>47</v>
      </c>
      <c r="E125" s="8" t="s">
        <v>48</v>
      </c>
      <c r="F125" s="8"/>
      <c r="G125" s="8"/>
      <c r="H125" s="8"/>
      <c r="I125" s="8">
        <v>0.45</v>
      </c>
      <c r="J125" s="8">
        <v>2.5499999999999998</v>
      </c>
      <c r="K125" s="8">
        <v>4</v>
      </c>
      <c r="L125" s="8">
        <f t="shared" si="9"/>
        <v>4.59</v>
      </c>
      <c r="M125" s="8" t="s">
        <v>19</v>
      </c>
    </row>
    <row r="126" spans="1:13" ht="15.75" thickBot="1" x14ac:dyDescent="0.3">
      <c r="A126" s="59"/>
      <c r="B126" s="62"/>
      <c r="C126" s="11" t="s">
        <v>16</v>
      </c>
      <c r="D126" s="11" t="s">
        <v>49</v>
      </c>
      <c r="E126" s="11" t="s">
        <v>50</v>
      </c>
      <c r="F126" s="11"/>
      <c r="G126" s="11"/>
      <c r="H126" s="11"/>
      <c r="I126" s="11">
        <v>0.45</v>
      </c>
      <c r="J126" s="11">
        <v>2.75</v>
      </c>
      <c r="K126" s="11">
        <v>4</v>
      </c>
      <c r="L126" s="11">
        <f t="shared" si="9"/>
        <v>4.95</v>
      </c>
      <c r="M126" s="11" t="s">
        <v>19</v>
      </c>
    </row>
    <row r="127" spans="1:13" ht="16.5" thickTop="1" thickBot="1" x14ac:dyDescent="0.3">
      <c r="A127" s="15"/>
      <c r="B127" s="32"/>
      <c r="C127" s="14"/>
      <c r="D127" s="14"/>
      <c r="E127" s="14"/>
      <c r="F127" s="14"/>
      <c r="G127" s="14"/>
      <c r="H127" s="14"/>
      <c r="I127" s="14"/>
      <c r="J127" s="14"/>
      <c r="K127" s="14"/>
      <c r="L127" s="14">
        <f>SUM(L100:L126)</f>
        <v>234.14000000000004</v>
      </c>
      <c r="M127" s="14" t="s">
        <v>53</v>
      </c>
    </row>
    <row r="128" spans="1:13" ht="15.75" thickTop="1" x14ac:dyDescent="0.25">
      <c r="A128" s="2"/>
      <c r="B128" s="2"/>
      <c r="C128" s="2"/>
      <c r="D128" s="2"/>
      <c r="E128" s="2"/>
      <c r="F128" s="2"/>
      <c r="G128" s="2"/>
      <c r="H128" s="2"/>
      <c r="I128" s="2"/>
      <c r="J128" s="2"/>
      <c r="K128" s="2"/>
      <c r="L128" s="2"/>
      <c r="M128" s="2"/>
    </row>
    <row r="129" spans="1:13" x14ac:dyDescent="0.25">
      <c r="A129" s="2"/>
      <c r="B129" s="2"/>
      <c r="C129" s="2"/>
      <c r="D129" s="2"/>
      <c r="E129" s="2"/>
      <c r="F129" s="2"/>
      <c r="G129" s="2"/>
      <c r="H129" s="2"/>
      <c r="I129" s="2"/>
      <c r="J129" s="2"/>
      <c r="K129" s="2"/>
      <c r="L129" s="2"/>
      <c r="M129" s="2"/>
    </row>
    <row r="130" spans="1:13" x14ac:dyDescent="0.25">
      <c r="A130" s="2"/>
      <c r="B130" s="2"/>
      <c r="C130" s="2"/>
      <c r="D130" s="2"/>
      <c r="E130" s="2"/>
      <c r="F130" s="2"/>
      <c r="G130" s="2"/>
      <c r="H130" s="2"/>
      <c r="I130" s="2"/>
      <c r="J130" s="2"/>
      <c r="K130" s="2"/>
      <c r="L130" s="2"/>
      <c r="M130" s="2"/>
    </row>
    <row r="131" spans="1:13" x14ac:dyDescent="0.25">
      <c r="A131" s="2"/>
      <c r="B131" s="2"/>
      <c r="C131" s="2"/>
      <c r="D131" s="2"/>
      <c r="E131" s="2"/>
      <c r="F131" s="2"/>
      <c r="G131" s="2"/>
      <c r="H131" s="2"/>
      <c r="I131" s="2"/>
      <c r="J131" s="2"/>
      <c r="K131" s="2"/>
      <c r="L131" s="2"/>
      <c r="M131" s="2"/>
    </row>
    <row r="132" spans="1:13" x14ac:dyDescent="0.25">
      <c r="A132" s="2"/>
      <c r="B132" s="2"/>
      <c r="C132" s="2"/>
      <c r="D132" s="2"/>
      <c r="E132" s="2"/>
      <c r="F132" s="2"/>
      <c r="G132" s="2"/>
      <c r="H132" s="2"/>
      <c r="I132" s="2"/>
      <c r="J132" s="2"/>
      <c r="K132" s="2"/>
      <c r="L132" s="2"/>
      <c r="M132" s="2"/>
    </row>
    <row r="133" spans="1:13" x14ac:dyDescent="0.25">
      <c r="A133" s="2"/>
      <c r="B133" s="2"/>
      <c r="C133" s="2"/>
      <c r="D133" s="2"/>
      <c r="E133" s="2"/>
      <c r="F133" s="2"/>
      <c r="G133" s="2"/>
      <c r="H133" s="2"/>
      <c r="I133" s="2"/>
      <c r="J133" s="2"/>
      <c r="K133" s="2"/>
      <c r="L133" s="2"/>
      <c r="M133" s="2"/>
    </row>
    <row r="134" spans="1:13" x14ac:dyDescent="0.25">
      <c r="A134" s="2"/>
      <c r="B134" s="2"/>
      <c r="C134" s="2"/>
      <c r="D134" s="2"/>
      <c r="E134" s="2"/>
      <c r="F134" s="2"/>
      <c r="G134" s="2"/>
      <c r="H134" s="2"/>
      <c r="I134" s="2"/>
      <c r="J134" s="2"/>
      <c r="K134" s="2"/>
      <c r="L134" s="2"/>
      <c r="M134" s="2"/>
    </row>
  </sheetData>
  <mergeCells count="16">
    <mergeCell ref="A100:A126"/>
    <mergeCell ref="B100:B126"/>
    <mergeCell ref="F1:G1"/>
    <mergeCell ref="A4:A8"/>
    <mergeCell ref="B4:B8"/>
    <mergeCell ref="A10:A14"/>
    <mergeCell ref="B10:B14"/>
    <mergeCell ref="A17:A21"/>
    <mergeCell ref="B55:B62"/>
    <mergeCell ref="B65:B72"/>
    <mergeCell ref="B74:B81"/>
    <mergeCell ref="A24:A26"/>
    <mergeCell ref="A29:A33"/>
    <mergeCell ref="B29:B33"/>
    <mergeCell ref="A37:A49"/>
    <mergeCell ref="B37:B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vt:lpstr>
      <vt:lpstr>Measurement Sheet</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2023-09-29T07:54:34Z</dcterms:modified>
</cp:coreProperties>
</file>