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Abstract" sheetId="1" r:id="rId1"/>
    <sheet name="Measurement Sheet" sheetId="2" r:id="rId2"/>
    <sheet name="Sheet3" sheetId="3" r:id="rId3"/>
  </sheets>
  <externalReferences>
    <externalReference r:id="rId4"/>
  </externalReferences>
  <calcPr calcId="144525"/>
</workbook>
</file>

<file path=xl/calcChain.xml><?xml version="1.0" encoding="utf-8"?>
<calcChain xmlns="http://schemas.openxmlformats.org/spreadsheetml/2006/main">
  <c r="M74" i="2" l="1"/>
  <c r="L73" i="2"/>
  <c r="L72" i="2"/>
  <c r="L70" i="2"/>
  <c r="L69" i="2"/>
  <c r="L74" i="2" s="1"/>
  <c r="M68" i="2"/>
  <c r="L67" i="2"/>
  <c r="L66" i="2"/>
  <c r="L65" i="2"/>
  <c r="L63" i="2"/>
  <c r="L62" i="2"/>
  <c r="L61" i="2"/>
  <c r="L60" i="2"/>
  <c r="L59" i="2"/>
  <c r="L58" i="2"/>
  <c r="L57" i="2"/>
  <c r="L56" i="2"/>
  <c r="L55" i="2"/>
  <c r="L68" i="2" s="1"/>
  <c r="I50" i="2"/>
  <c r="L50" i="2" s="1"/>
  <c r="G50" i="2"/>
  <c r="L49" i="2"/>
  <c r="L52" i="2" s="1"/>
  <c r="G49" i="2"/>
  <c r="M48" i="2"/>
  <c r="I47" i="2"/>
  <c r="I46" i="2"/>
  <c r="I45" i="2"/>
  <c r="G45" i="2"/>
  <c r="G46" i="2" s="1"/>
  <c r="L44" i="2"/>
  <c r="G44" i="2"/>
  <c r="L43" i="2"/>
  <c r="G43" i="2"/>
  <c r="L42" i="2"/>
  <c r="G42" i="2"/>
  <c r="L41" i="2"/>
  <c r="G41" i="2"/>
  <c r="L40" i="2"/>
  <c r="G40" i="2"/>
  <c r="L39" i="2"/>
  <c r="G39" i="2"/>
  <c r="H36" i="2"/>
  <c r="L36" i="2" s="1"/>
  <c r="G36" i="2"/>
  <c r="F36" i="2" s="1"/>
  <c r="H35" i="2"/>
  <c r="L35" i="2" s="1"/>
  <c r="G35" i="2"/>
  <c r="F35" i="2" s="1"/>
  <c r="H34" i="2"/>
  <c r="L34" i="2" s="1"/>
  <c r="G34" i="2"/>
  <c r="F34" i="2" s="1"/>
  <c r="J33" i="2"/>
  <c r="I33" i="2"/>
  <c r="H33" i="2"/>
  <c r="L33" i="2" s="1"/>
  <c r="G33" i="2"/>
  <c r="F33" i="2"/>
  <c r="D33" i="2"/>
  <c r="L32" i="2"/>
  <c r="H32" i="2"/>
  <c r="G32" i="2"/>
  <c r="F32" i="2"/>
  <c r="L31" i="2"/>
  <c r="L37" i="2" s="1"/>
  <c r="H31" i="2"/>
  <c r="G31" i="2"/>
  <c r="F31" i="2"/>
  <c r="H29" i="2"/>
  <c r="L29" i="2" s="1"/>
  <c r="L30" i="2" s="1"/>
  <c r="L23" i="2" s="1"/>
  <c r="G29" i="2"/>
  <c r="L20" i="2"/>
  <c r="L19" i="2"/>
  <c r="M13" i="2"/>
  <c r="L13" i="2"/>
  <c r="L12" i="2"/>
  <c r="J12" i="2"/>
  <c r="M11" i="2"/>
  <c r="L11" i="2"/>
  <c r="L22" i="2" s="1"/>
  <c r="L10" i="2"/>
  <c r="F10" i="2"/>
  <c r="F23" i="1"/>
  <c r="H21" i="1"/>
  <c r="D21" i="1"/>
  <c r="H20" i="1"/>
  <c r="D19" i="1"/>
  <c r="H19" i="1" s="1"/>
  <c r="B19" i="1"/>
  <c r="H18" i="1"/>
  <c r="B18" i="1"/>
  <c r="H17" i="1"/>
  <c r="B17" i="1"/>
  <c r="H16" i="1"/>
  <c r="D16" i="1"/>
  <c r="B16" i="1"/>
  <c r="D15" i="1"/>
  <c r="H15" i="1" s="1"/>
  <c r="B15" i="1"/>
  <c r="H14" i="1"/>
  <c r="C14" i="1"/>
  <c r="H13" i="1"/>
  <c r="B13" i="1"/>
  <c r="H11" i="1"/>
  <c r="B11" i="1"/>
  <c r="H10" i="1"/>
  <c r="B10" i="1"/>
  <c r="H9" i="1"/>
  <c r="B9" i="1"/>
  <c r="J46" i="2" l="1"/>
  <c r="L46" i="2" s="1"/>
  <c r="G47" i="2"/>
  <c r="J47" i="2" s="1"/>
  <c r="L47" i="2" s="1"/>
  <c r="J45" i="2"/>
  <c r="L45" i="2" s="1"/>
  <c r="L48" i="2" s="1"/>
  <c r="L24" i="2" s="1"/>
  <c r="L25" i="2" s="1"/>
  <c r="H23" i="1"/>
</calcChain>
</file>

<file path=xl/sharedStrings.xml><?xml version="1.0" encoding="utf-8"?>
<sst xmlns="http://schemas.openxmlformats.org/spreadsheetml/2006/main" count="232" uniqueCount="75">
  <si>
    <t>To</t>
  </si>
  <si>
    <t>Nakoda Pipe Impex Pvt Ltd</t>
  </si>
  <si>
    <t>Civil Work Estimate</t>
  </si>
  <si>
    <t>Estimate</t>
  </si>
  <si>
    <t>ACC</t>
  </si>
  <si>
    <t xml:space="preserve">Sl No </t>
  </si>
  <si>
    <t>Description</t>
  </si>
  <si>
    <t>UOM</t>
  </si>
  <si>
    <t>Rate</t>
  </si>
  <si>
    <t>Upto Prev Bill</t>
  </si>
  <si>
    <t>Estimated Value</t>
  </si>
  <si>
    <t>Quantity</t>
  </si>
  <si>
    <t>Amount</t>
  </si>
  <si>
    <t>m3</t>
  </si>
  <si>
    <t>m2</t>
  </si>
  <si>
    <t>Hard Rock breaking 0--3 Mtr</t>
  </si>
  <si>
    <t>Supplying, laying and compacting plain cement concrete (all grade) as defined by IS 456 all heights and depths above and below pliths to require materials, tools and plants, labour complete  0 to 3 Mtr</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</si>
  <si>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complete.0-3</t>
  </si>
  <si>
    <t>MT</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</si>
  <si>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complete.3-6</t>
  </si>
  <si>
    <t>Boiler</t>
  </si>
  <si>
    <t>Sl No</t>
  </si>
  <si>
    <t>Block</t>
  </si>
  <si>
    <t>Struc.</t>
  </si>
  <si>
    <t>Grid</t>
  </si>
  <si>
    <t>RL</t>
  </si>
  <si>
    <t>L</t>
  </si>
  <si>
    <t>B</t>
  </si>
  <si>
    <t>H</t>
  </si>
  <si>
    <t>Nos</t>
  </si>
  <si>
    <t>Qnty</t>
  </si>
  <si>
    <t>Unit</t>
  </si>
  <si>
    <t>Ref</t>
  </si>
  <si>
    <t>From</t>
  </si>
  <si>
    <t>Excavation &amp; Backfilling</t>
  </si>
  <si>
    <t>Excavation</t>
  </si>
  <si>
    <t>0--3 Mtr</t>
  </si>
  <si>
    <t>Foundation</t>
  </si>
  <si>
    <t>Cum</t>
  </si>
  <si>
    <t>Total</t>
  </si>
  <si>
    <t>3--6 Mtr</t>
  </si>
  <si>
    <t>Hard Rock Breaking</t>
  </si>
  <si>
    <t>Hard Rock breaking</t>
  </si>
  <si>
    <t>Dressing &amp; Levelling</t>
  </si>
  <si>
    <t>Soil Dressing</t>
  </si>
  <si>
    <t>Sqm</t>
  </si>
  <si>
    <t>Backfilling</t>
  </si>
  <si>
    <t>Total Excavation</t>
  </si>
  <si>
    <t>Deduction of RCC</t>
  </si>
  <si>
    <t>Deduction of PCC</t>
  </si>
  <si>
    <t>Total Backfilling</t>
  </si>
  <si>
    <t>Plain &amp; Reinforced Cement Concrete</t>
  </si>
  <si>
    <t>PCC</t>
  </si>
  <si>
    <t>Raft</t>
  </si>
  <si>
    <t>NA</t>
  </si>
  <si>
    <t>Total 3--6 Mtr</t>
  </si>
  <si>
    <t>(0) to (+3) Mtr</t>
  </si>
  <si>
    <t>PB1</t>
  </si>
  <si>
    <t>PB2</t>
  </si>
  <si>
    <t>9--1</t>
  </si>
  <si>
    <t>7--3</t>
  </si>
  <si>
    <t>PB3</t>
  </si>
  <si>
    <t>PB4</t>
  </si>
  <si>
    <t>PB5</t>
  </si>
  <si>
    <t>Total 0--3 Mtr</t>
  </si>
  <si>
    <t>RCC</t>
  </si>
  <si>
    <t>(0) to (-3) Mtr</t>
  </si>
  <si>
    <t>C1</t>
  </si>
  <si>
    <t>C2</t>
  </si>
  <si>
    <t>C3</t>
  </si>
  <si>
    <t>Total 0 to +/- 3 Mtr</t>
  </si>
  <si>
    <t>(-3) to (-6) Mtr</t>
  </si>
  <si>
    <t>F 2</t>
  </si>
  <si>
    <t>Total +/- 3 to +/- 6 Mtr</t>
  </si>
  <si>
    <t>Formwork &amp; Shuttering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</si>
</sst>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8" x14ac:knownFonts="1">
    <font>
      <sz val="11"/>
      <color theme="1"/>
      <name val="Calibri"/>
      <family val="2"/>
      <scheme val="minor"/>
    </font>
    <font>
      <b/>
      <i/>
      <sz val="11"/>
      <color theme="1"/>
      <name val="Calibri"/>
      <family val="2"/>
      <scheme val="minor"/>
    </font>
    <font>
      <b/>
      <i/>
      <sz val="14"/>
      <color theme="1"/>
      <name val="Calibri"/>
      <family val="2"/>
      <scheme val="minor"/>
    </font>
    <font>
      <b/>
      <i/>
      <sz val="14"/>
      <color indexed="8"/>
      <name val="Calibri"/>
      <family val="2"/>
    </font>
    <font>
      <b/>
      <i/>
      <sz val="11"/>
      <color indexed="8"/>
      <name val="Calibri"/>
      <family val="2"/>
    </font>
    <font>
      <i/>
      <sz val="11"/>
      <color theme="1"/>
      <name val="Calibri"/>
      <family val="2"/>
      <scheme val="minor"/>
    </font>
    <font>
      <b/>
      <sz val="14"/>
      <color theme="0"/>
      <name val="Bahnschrift SemiBold"/>
      <family val="2"/>
    </font>
    <font>
      <b/>
      <sz val="12"/>
      <color theme="0"/>
      <name val="Bahnschrift SemiBold"/>
      <family val="2"/>
    </font>
    <font>
      <b/>
      <sz val="12"/>
      <name val="Bahnschrift SemiBold"/>
      <family val="2"/>
    </font>
    <font>
      <b/>
      <sz val="9"/>
      <color theme="1"/>
      <name val="Bahnschrift Light"/>
      <family val="2"/>
    </font>
    <font>
      <sz val="9"/>
      <color theme="1"/>
      <name val="Bahnschrift Light"/>
      <family val="2"/>
    </font>
    <font>
      <b/>
      <sz val="12"/>
      <color theme="1"/>
      <name val="Bahnschrift SemiBold"/>
      <family val="2"/>
    </font>
    <font>
      <b/>
      <sz val="12"/>
      <name val="Artifakt Element Heavy"/>
      <family val="2"/>
    </font>
    <font>
      <b/>
      <sz val="12"/>
      <color theme="0"/>
      <name val="Bahnschrift Light"/>
      <family val="2"/>
    </font>
    <font>
      <sz val="12"/>
      <color theme="0"/>
      <name val="Bahnschrift Light"/>
      <family val="2"/>
    </font>
    <font>
      <b/>
      <sz val="9"/>
      <name val="Bahnschrift SemiBold"/>
      <family val="2"/>
    </font>
    <font>
      <b/>
      <sz val="9"/>
      <name val="Bahnschrift Light"/>
      <family val="2"/>
    </font>
    <font>
      <sz val="9"/>
      <name val="Bahnschrift Light"/>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double">
        <color theme="0"/>
      </top>
      <bottom style="double">
        <color theme="0"/>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77">
    <xf numFmtId="0" fontId="0" fillId="0" borderId="0" xfId="0"/>
    <xf numFmtId="0" fontId="1" fillId="0" borderId="0" xfId="0" applyFont="1"/>
    <xf numFmtId="0" fontId="1" fillId="0" borderId="0" xfId="0" applyFont="1" applyFill="1"/>
    <xf numFmtId="0" fontId="1" fillId="0" borderId="0" xfId="0" applyFont="1" applyBorder="1"/>
    <xf numFmtId="0" fontId="1" fillId="0" borderId="0" xfId="0" applyFont="1" applyFill="1" applyBorder="1"/>
    <xf numFmtId="0" fontId="1" fillId="0" borderId="0" xfId="0" applyFont="1" applyBorder="1" applyAlignment="1">
      <alignment vertical="center"/>
    </xf>
    <xf numFmtId="2" fontId="1" fillId="0" borderId="0" xfId="0" applyNumberFormat="1" applyFont="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1" fillId="2" borderId="1" xfId="0" applyFont="1" applyFill="1" applyBorder="1"/>
    <xf numFmtId="0" fontId="1" fillId="2" borderId="1" xfId="0" applyFont="1" applyFill="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Fill="1" applyBorder="1" applyAlignment="1">
      <alignment vertical="center"/>
    </xf>
    <xf numFmtId="0" fontId="3" fillId="0" borderId="1" xfId="0" applyNumberFormat="1" applyFont="1" applyFill="1" applyBorder="1" applyAlignment="1">
      <alignment horizontal="center" vertical="center" shrinkToFit="1"/>
    </xf>
    <xf numFmtId="164" fontId="4" fillId="0" borderId="1" xfId="0" applyNumberFormat="1" applyFont="1" applyFill="1" applyBorder="1" applyAlignment="1">
      <alignment horizontal="center" vertical="center" shrinkToFit="1"/>
    </xf>
    <xf numFmtId="0" fontId="1" fillId="0" borderId="2" xfId="0" applyFont="1" applyFill="1" applyBorder="1" applyAlignment="1">
      <alignment vertical="center"/>
    </xf>
    <xf numFmtId="0" fontId="1" fillId="0" borderId="1" xfId="0" applyFont="1" applyBorder="1" applyAlignment="1">
      <alignment wrapText="1"/>
    </xf>
    <xf numFmtId="0" fontId="1" fillId="0" borderId="1" xfId="0" applyFont="1" applyFill="1" applyBorder="1"/>
    <xf numFmtId="164" fontId="1" fillId="0" borderId="2" xfId="0" applyNumberFormat="1" applyFont="1" applyFill="1" applyBorder="1" applyAlignment="1">
      <alignment vertical="center"/>
    </xf>
    <xf numFmtId="2" fontId="1" fillId="0" borderId="2" xfId="0" applyNumberFormat="1" applyFont="1" applyFill="1" applyBorder="1" applyAlignment="1">
      <alignment vertical="center"/>
    </xf>
    <xf numFmtId="2" fontId="4" fillId="0" borderId="1" xfId="0" applyNumberFormat="1" applyFont="1" applyFill="1" applyBorder="1" applyAlignment="1">
      <alignment horizontal="center" vertical="center" shrinkToFit="1"/>
    </xf>
    <xf numFmtId="0" fontId="0" fillId="3" borderId="1" xfId="0" applyFill="1" applyBorder="1"/>
    <xf numFmtId="0" fontId="5" fillId="3" borderId="1" xfId="0" applyFont="1" applyFill="1" applyBorder="1" applyAlignment="1">
      <alignment vertical="center"/>
    </xf>
    <xf numFmtId="0" fontId="1" fillId="3" borderId="1" xfId="0" applyFont="1" applyFill="1" applyBorder="1" applyAlignment="1">
      <alignment vertical="center"/>
    </xf>
    <xf numFmtId="0" fontId="6" fillId="4" borderId="3" xfId="0" applyFont="1" applyFill="1" applyBorder="1" applyAlignment="1">
      <alignment horizontal="left" vertical="center" wrapText="1"/>
    </xf>
    <xf numFmtId="0" fontId="6"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7" fillId="4" borderId="3" xfId="0" applyFont="1" applyFill="1" applyBorder="1" applyAlignment="1">
      <alignment horizontal="left" vertical="center"/>
    </xf>
    <xf numFmtId="0" fontId="7" fillId="2" borderId="0" xfId="0" applyFont="1" applyFill="1" applyBorder="1" applyAlignment="1">
      <alignment horizontal="left" vertical="center"/>
    </xf>
    <xf numFmtId="0" fontId="8" fillId="2" borderId="0" xfId="0" applyFont="1" applyFill="1" applyBorder="1" applyAlignment="1">
      <alignment horizontal="left" vertical="center"/>
    </xf>
    <xf numFmtId="0" fontId="9" fillId="0" borderId="4" xfId="0" applyFont="1" applyFill="1" applyBorder="1" applyAlignment="1">
      <alignment horizontal="center" vertical="center"/>
    </xf>
    <xf numFmtId="0" fontId="9" fillId="0" borderId="4" xfId="0" applyFont="1" applyFill="1" applyBorder="1" applyAlignment="1">
      <alignment vertical="center" wrapText="1"/>
    </xf>
    <xf numFmtId="0" fontId="9" fillId="0" borderId="5" xfId="0" applyFont="1" applyFill="1" applyBorder="1" applyAlignment="1">
      <alignment horizontal="left" vertical="center"/>
    </xf>
    <xf numFmtId="0" fontId="10" fillId="0" borderId="5" xfId="0" applyFont="1" applyFill="1" applyBorder="1" applyAlignment="1">
      <alignment horizontal="left" vertical="center"/>
    </xf>
    <xf numFmtId="0" fontId="7" fillId="4" borderId="4" xfId="0" applyFont="1" applyFill="1" applyBorder="1" applyAlignment="1">
      <alignment vertical="center"/>
    </xf>
    <xf numFmtId="0" fontId="7" fillId="4" borderId="6" xfId="0" applyFont="1" applyFill="1" applyBorder="1" applyAlignment="1">
      <alignment horizontal="left" vertical="center" wrapText="1"/>
    </xf>
    <xf numFmtId="0" fontId="7" fillId="4" borderId="6" xfId="0" applyFont="1" applyFill="1" applyBorder="1" applyAlignment="1">
      <alignment horizontal="left" vertical="center"/>
    </xf>
    <xf numFmtId="0" fontId="7" fillId="0" borderId="0" xfId="0" applyFont="1" applyFill="1" applyBorder="1" applyAlignment="1">
      <alignment horizontal="center" vertical="center"/>
    </xf>
    <xf numFmtId="0" fontId="9" fillId="5" borderId="5" xfId="0" applyFont="1" applyFill="1" applyBorder="1" applyAlignment="1">
      <alignment horizontal="left" vertical="center" wrapText="1"/>
    </xf>
    <xf numFmtId="0" fontId="7" fillId="0" borderId="0" xfId="0" applyFont="1" applyFill="1" applyBorder="1" applyAlignment="1">
      <alignment horizontal="left" vertical="center"/>
    </xf>
    <xf numFmtId="0" fontId="9" fillId="0" borderId="6" xfId="0" applyFont="1" applyFill="1" applyBorder="1" applyAlignment="1">
      <alignment horizontal="center" vertical="center"/>
    </xf>
    <xf numFmtId="0" fontId="9" fillId="0" borderId="6" xfId="0" applyFont="1" applyFill="1" applyBorder="1" applyAlignment="1">
      <alignment vertical="center" wrapText="1"/>
    </xf>
    <xf numFmtId="0" fontId="9" fillId="0" borderId="7" xfId="0" applyFont="1" applyFill="1" applyBorder="1" applyAlignment="1">
      <alignment horizontal="left" vertical="center"/>
    </xf>
    <xf numFmtId="0" fontId="9" fillId="0" borderId="7" xfId="0" applyFont="1" applyFill="1" applyBorder="1" applyAlignment="1">
      <alignment horizontal="left" vertical="center" wrapText="1"/>
    </xf>
    <xf numFmtId="0" fontId="10" fillId="0" borderId="7" xfId="0" applyFont="1" applyFill="1" applyBorder="1" applyAlignment="1">
      <alignment horizontal="left" vertical="center"/>
    </xf>
    <xf numFmtId="0" fontId="7" fillId="4" borderId="5" xfId="0" applyFont="1" applyFill="1" applyBorder="1" applyAlignment="1">
      <alignment horizontal="center" vertical="center"/>
    </xf>
    <xf numFmtId="0" fontId="7" fillId="4" borderId="5" xfId="0" applyFont="1" applyFill="1" applyBorder="1" applyAlignment="1">
      <alignment horizontal="left" vertical="center" wrapText="1"/>
    </xf>
    <xf numFmtId="0" fontId="7" fillId="4" borderId="7" xfId="0" applyFont="1" applyFill="1" applyBorder="1" applyAlignment="1">
      <alignment horizontal="left" vertical="center"/>
    </xf>
    <xf numFmtId="0" fontId="9" fillId="5" borderId="6" xfId="0" applyFont="1" applyFill="1" applyBorder="1" applyAlignment="1">
      <alignment horizontal="center" vertical="center"/>
    </xf>
    <xf numFmtId="0" fontId="9" fillId="0" borderId="5" xfId="0" applyFont="1" applyBorder="1" applyAlignment="1">
      <alignment horizontal="left" vertical="center"/>
    </xf>
    <xf numFmtId="0" fontId="9" fillId="5" borderId="7" xfId="0" applyFont="1" applyFill="1" applyBorder="1" applyAlignment="1">
      <alignment horizontal="left" vertical="center"/>
    </xf>
    <xf numFmtId="0" fontId="10" fillId="5" borderId="7" xfId="0" applyFont="1" applyFill="1" applyBorder="1" applyAlignment="1">
      <alignment horizontal="left" vertical="center"/>
    </xf>
    <xf numFmtId="0" fontId="9" fillId="5" borderId="4" xfId="0" applyFont="1" applyFill="1" applyBorder="1" applyAlignment="1">
      <alignment horizontal="center" vertical="center"/>
    </xf>
    <xf numFmtId="0" fontId="9" fillId="5" borderId="5"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2" fillId="2" borderId="0" xfId="0" applyFont="1" applyFill="1" applyBorder="1" applyAlignment="1">
      <alignment horizontal="left" vertical="center"/>
    </xf>
    <xf numFmtId="0" fontId="7" fillId="4" borderId="7" xfId="0" applyFont="1" applyFill="1" applyBorder="1" applyAlignment="1">
      <alignment horizontal="left" vertical="center" wrapText="1"/>
    </xf>
    <xf numFmtId="0" fontId="9" fillId="0" borderId="6" xfId="0" applyFont="1" applyFill="1" applyBorder="1" applyAlignment="1">
      <alignment horizontal="center" vertical="center"/>
    </xf>
    <xf numFmtId="0" fontId="9" fillId="0" borderId="6" xfId="0" applyFont="1" applyFill="1" applyBorder="1" applyAlignment="1">
      <alignment horizontal="left" vertical="center" wrapText="1"/>
    </xf>
    <xf numFmtId="0" fontId="9" fillId="0" borderId="4" xfId="0" applyFont="1" applyFill="1" applyBorder="1" applyAlignment="1">
      <alignment horizontal="center" vertical="center"/>
    </xf>
    <xf numFmtId="0" fontId="9" fillId="0" borderId="0" xfId="0" applyFont="1" applyFill="1"/>
    <xf numFmtId="0" fontId="10" fillId="0" borderId="0" xfId="0" applyFont="1" applyFill="1" applyAlignment="1">
      <alignment horizontal="left"/>
    </xf>
    <xf numFmtId="0" fontId="13" fillId="4" borderId="5" xfId="0" applyFont="1" applyFill="1" applyBorder="1" applyAlignment="1">
      <alignment horizontal="center" vertical="center"/>
    </xf>
    <xf numFmtId="0" fontId="13" fillId="4" borderId="7" xfId="0" applyFont="1" applyFill="1" applyBorder="1" applyAlignment="1">
      <alignment horizontal="left" vertical="center"/>
    </xf>
    <xf numFmtId="0" fontId="14" fillId="4" borderId="7" xfId="0" applyFont="1" applyFill="1" applyBorder="1" applyAlignment="1">
      <alignment horizontal="left" vertical="center"/>
    </xf>
    <xf numFmtId="0" fontId="7" fillId="4" borderId="4" xfId="0" applyFont="1" applyFill="1" applyBorder="1" applyAlignment="1">
      <alignment horizontal="center" vertical="center"/>
    </xf>
    <xf numFmtId="0" fontId="13" fillId="0" borderId="0" xfId="0" applyFont="1" applyFill="1" applyBorder="1" applyAlignment="1">
      <alignment horizontal="center" vertical="center"/>
    </xf>
    <xf numFmtId="0" fontId="15"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17" fillId="0" borderId="0" xfId="0" applyFont="1" applyFill="1" applyBorder="1" applyAlignment="1">
      <alignment horizontal="left" vertical="center"/>
    </xf>
    <xf numFmtId="0" fontId="16" fillId="0" borderId="7" xfId="0" applyFont="1" applyFill="1" applyBorder="1" applyAlignment="1">
      <alignment horizontal="left" vertical="center"/>
    </xf>
    <xf numFmtId="0" fontId="13" fillId="0" borderId="0" xfId="0" applyFont="1" applyFill="1" applyBorder="1" applyAlignment="1">
      <alignment horizontal="left" vertical="center"/>
    </xf>
    <xf numFmtId="164"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stimates/ESP,ACC%20&amp;%20Boil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P Abstract"/>
      <sheetName val="ESP"/>
      <sheetName val="ACC Abstract"/>
      <sheetName val="ACC"/>
      <sheetName val="Boiler"/>
      <sheetName val="Boiler Abstract Actual"/>
      <sheetName val="Boiler Abstract 10%"/>
    </sheetNames>
    <sheetDataSet>
      <sheetData sheetId="0"/>
      <sheetData sheetId="1">
        <row r="4">
          <cell r="B4" t="str">
            <v xml:space="preserve"> Earthwork in Excavation in all type of soil/soft rock &amp; Disposal of the surplus excavated material in spoil dumps, till area at 0 to 3 mtrs hieghts and descents within a lead upto 500 Mtr including all</v>
          </cell>
        </row>
        <row r="6">
          <cell r="B6" t="str">
            <v xml:space="preserve"> Earthwork in Excavation in all type of soil/soft rock &amp; Disposal of the surplus excavated material in spoil dumps, till area at 3 to 6 mtrs hieghts and descents within a lead upto 500 Mtr including all</v>
          </cell>
        </row>
        <row r="8">
          <cell r="B8" t="str">
            <v>Soil Dressing</v>
          </cell>
        </row>
        <row r="12">
          <cell r="B12" t="str">
            <v>Backfilling</v>
          </cell>
        </row>
        <row r="18">
          <cell r="B18" t="str">
            <v>Supplying, laying and compacting plain cement concrete (all grade) as defined by IS 456 all heights and depths above and below pliths to require materials, tools and plants, labour complete  3 to 6 Mtr</v>
          </cell>
        </row>
        <row r="22">
          <cell r="B22" t="str">
            <v>Supplying, laying reinforced cement concrete (all grade) as defined by IS 456 up to +/- 3 M t o +/-6Mtrs heights/depth with proper compaction and curing</v>
          </cell>
        </row>
        <row r="24">
          <cell r="B24" t="str">
            <v>Supplying, laying reinforced cement concrete (all grade) as defined by IS 456 up to 0 M t o +/-3Mtrs heights/depth with proper compaction and curing</v>
          </cell>
        </row>
        <row r="31">
          <cell r="B31" t="str">
            <v>Provinding and fixing shuttering in postion with necessary centring, branches , droppings etc. And removing the same after specification periods for all type shuttering 0 to +/- 3M.</v>
          </cell>
        </row>
        <row r="41">
          <cell r="B41" t="str">
            <v>Provinding and fixing shuttering in postion with necessary centring, branches , droppings etc. And removing the same after specification periods for all type shuttering+/- 3M to +/- 6 Mtr</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10" workbookViewId="0">
      <selection activeCell="K16" sqref="K16"/>
    </sheetView>
  </sheetViews>
  <sheetFormatPr defaultRowHeight="15" x14ac:dyDescent="0.25"/>
  <cols>
    <col min="2" max="2" width="98.28515625" customWidth="1"/>
  </cols>
  <sheetData>
    <row r="1" spans="1:11" x14ac:dyDescent="0.25">
      <c r="A1" s="1" t="s">
        <v>0</v>
      </c>
      <c r="B1" s="2"/>
      <c r="C1" s="1"/>
      <c r="D1" s="1"/>
      <c r="E1" s="1"/>
      <c r="F1" s="1"/>
      <c r="G1" s="1"/>
      <c r="H1" s="1"/>
    </row>
    <row r="2" spans="1:11" x14ac:dyDescent="0.25">
      <c r="A2" s="3" t="s">
        <v>1</v>
      </c>
      <c r="B2" s="4"/>
      <c r="C2" s="5"/>
      <c r="D2" s="5"/>
      <c r="E2" s="5"/>
      <c r="F2" s="5"/>
      <c r="G2" s="5"/>
      <c r="H2" s="5"/>
    </row>
    <row r="3" spans="1:11" x14ac:dyDescent="0.25">
      <c r="A3" s="3" t="s">
        <v>2</v>
      </c>
      <c r="B3" s="4"/>
      <c r="C3" s="5"/>
      <c r="D3" s="5"/>
      <c r="E3" s="5"/>
      <c r="F3" s="5"/>
      <c r="G3" s="5"/>
      <c r="H3" s="6"/>
    </row>
    <row r="4" spans="1:11" x14ac:dyDescent="0.25">
      <c r="A4" s="3" t="s">
        <v>3</v>
      </c>
      <c r="B4" s="4"/>
      <c r="C4" s="5"/>
      <c r="D4" s="5"/>
      <c r="E4" s="5"/>
      <c r="F4" s="5"/>
      <c r="G4" s="5"/>
      <c r="H4" s="5"/>
    </row>
    <row r="5" spans="1:11" x14ac:dyDescent="0.25">
      <c r="A5" s="3" t="s">
        <v>4</v>
      </c>
      <c r="B5" s="4"/>
      <c r="C5" s="5"/>
      <c r="D5" s="5"/>
      <c r="E5" s="5"/>
      <c r="F5" s="5"/>
      <c r="G5" s="5"/>
      <c r="H5" s="5"/>
    </row>
    <row r="6" spans="1:11" x14ac:dyDescent="0.25">
      <c r="A6" s="3"/>
      <c r="B6" s="3"/>
      <c r="C6" s="5"/>
      <c r="D6" s="5"/>
      <c r="E6" s="5"/>
      <c r="F6" s="5"/>
      <c r="G6" s="5"/>
      <c r="H6" s="5"/>
    </row>
    <row r="7" spans="1:11" ht="18.75" x14ac:dyDescent="0.25">
      <c r="A7" s="7" t="s">
        <v>5</v>
      </c>
      <c r="B7" s="7" t="s">
        <v>6</v>
      </c>
      <c r="C7" s="7" t="s">
        <v>7</v>
      </c>
      <c r="D7" s="7" t="s">
        <v>8</v>
      </c>
      <c r="E7" s="8" t="s">
        <v>9</v>
      </c>
      <c r="F7" s="8"/>
      <c r="G7" s="8" t="s">
        <v>10</v>
      </c>
      <c r="H7" s="8"/>
    </row>
    <row r="8" spans="1:11" x14ac:dyDescent="0.25">
      <c r="A8" s="9"/>
      <c r="B8" s="9"/>
      <c r="C8" s="10"/>
      <c r="D8" s="10"/>
      <c r="E8" s="10" t="s">
        <v>11</v>
      </c>
      <c r="F8" s="10" t="s">
        <v>12</v>
      </c>
      <c r="G8" s="10" t="s">
        <v>11</v>
      </c>
      <c r="H8" s="10" t="s">
        <v>12</v>
      </c>
    </row>
    <row r="9" spans="1:11" ht="30" x14ac:dyDescent="0.25">
      <c r="A9" s="11">
        <v>1</v>
      </c>
      <c r="B9" s="12" t="str">
        <f>[1]ESP!B4</f>
        <v xml:space="preserve"> Earthwork in Excavation in all type of soil/soft rock &amp; Disposal of the surplus excavated material in spoil dumps, till area at 0 to 3 mtrs hieghts and descents within a lead upto 500 Mtr including all</v>
      </c>
      <c r="C9" s="13" t="s">
        <v>13</v>
      </c>
      <c r="D9" s="14">
        <v>180</v>
      </c>
      <c r="E9" s="15"/>
      <c r="F9" s="14"/>
      <c r="G9" s="16">
        <v>1180.3440000000001</v>
      </c>
      <c r="H9" s="17">
        <f>G9*D9</f>
        <v>212461.92</v>
      </c>
    </row>
    <row r="10" spans="1:11" ht="30" x14ac:dyDescent="0.25">
      <c r="A10" s="11">
        <v>2</v>
      </c>
      <c r="B10" s="18" t="str">
        <f>[1]ESP!B6</f>
        <v xml:space="preserve"> Earthwork in Excavation in all type of soil/soft rock &amp; Disposal of the surplus excavated material in spoil dumps, till area at 3 to 6 mtrs hieghts and descents within a lead upto 500 Mtr including all</v>
      </c>
      <c r="C10" s="13" t="s">
        <v>13</v>
      </c>
      <c r="D10" s="14">
        <v>220</v>
      </c>
      <c r="E10" s="19"/>
      <c r="F10" s="14"/>
      <c r="G10" s="20">
        <v>236.06879999999776</v>
      </c>
      <c r="H10" s="17">
        <f>G10*D10</f>
        <v>51935.135999999511</v>
      </c>
    </row>
    <row r="11" spans="1:11" x14ac:dyDescent="0.25">
      <c r="A11" s="11">
        <v>3</v>
      </c>
      <c r="B11" s="18" t="str">
        <f>[1]ESP!B8</f>
        <v>Soil Dressing</v>
      </c>
      <c r="C11" s="13" t="s">
        <v>14</v>
      </c>
      <c r="D11" s="14">
        <v>60</v>
      </c>
      <c r="E11" s="19"/>
      <c r="F11" s="14"/>
      <c r="G11" s="20">
        <v>393.44799999999998</v>
      </c>
      <c r="H11" s="17">
        <f>G11*D11</f>
        <v>23606.879999999997</v>
      </c>
    </row>
    <row r="12" spans="1:11" x14ac:dyDescent="0.25">
      <c r="A12" s="11">
        <v>4</v>
      </c>
      <c r="B12" s="18" t="s">
        <v>15</v>
      </c>
      <c r="C12" s="13" t="s">
        <v>13</v>
      </c>
      <c r="D12" s="14">
        <v>1050</v>
      </c>
      <c r="E12" s="19"/>
      <c r="F12" s="14"/>
      <c r="G12" s="20">
        <v>0</v>
      </c>
      <c r="H12" s="17"/>
    </row>
    <row r="13" spans="1:11" x14ac:dyDescent="0.25">
      <c r="A13" s="11">
        <v>5</v>
      </c>
      <c r="B13" s="18" t="str">
        <f>[1]ESP!B12</f>
        <v>Backfilling</v>
      </c>
      <c r="C13" s="13" t="s">
        <v>13</v>
      </c>
      <c r="D13" s="14">
        <v>80</v>
      </c>
      <c r="E13" s="19"/>
      <c r="F13" s="14"/>
      <c r="G13" s="21">
        <v>1136.5580654999976</v>
      </c>
      <c r="H13" s="17">
        <f t="shared" ref="H13:H21" si="0">G13*D13</f>
        <v>90924.645239999809</v>
      </c>
    </row>
    <row r="14" spans="1:11" ht="30" x14ac:dyDescent="0.25">
      <c r="A14" s="11">
        <v>6</v>
      </c>
      <c r="B14" s="12" t="s">
        <v>16</v>
      </c>
      <c r="C14" s="13" t="str">
        <f>C13</f>
        <v>m3</v>
      </c>
      <c r="D14" s="14">
        <v>2300</v>
      </c>
      <c r="E14" s="19"/>
      <c r="F14" s="14"/>
      <c r="G14" s="20">
        <v>5.7779150000000001</v>
      </c>
      <c r="H14" s="17">
        <f t="shared" si="0"/>
        <v>13289.2045</v>
      </c>
    </row>
    <row r="15" spans="1:11" ht="30" x14ac:dyDescent="0.25">
      <c r="A15" s="11">
        <v>7</v>
      </c>
      <c r="B15" s="12" t="str">
        <f>[1]ESP!B18</f>
        <v>Supplying, laying and compacting plain cement concrete (all grade) as defined by IS 456 all heights and depths above and below pliths to require materials, tools and plants, labour complete  3 to 6 Mtr</v>
      </c>
      <c r="C15" s="13" t="s">
        <v>13</v>
      </c>
      <c r="D15" s="14">
        <f>2300+(2300*13%)</f>
        <v>2599</v>
      </c>
      <c r="E15" s="22"/>
      <c r="F15" s="14"/>
      <c r="G15" s="20">
        <v>23.691800000000001</v>
      </c>
      <c r="H15" s="17">
        <f t="shared" si="0"/>
        <v>61574.9882</v>
      </c>
      <c r="K15" s="76"/>
    </row>
    <row r="16" spans="1:11" ht="30" x14ac:dyDescent="0.25">
      <c r="A16" s="11">
        <v>8</v>
      </c>
      <c r="B16" s="12" t="str">
        <f>[1]ESP!B22</f>
        <v>Supplying, laying reinforced cement concrete (all grade) as defined by IS 456 up to +/- 3 M t o +/-6Mtrs heights/depth with proper compaction and curing</v>
      </c>
      <c r="C16" s="13" t="s">
        <v>13</v>
      </c>
      <c r="D16" s="14">
        <f>D17+(D17*13%)</f>
        <v>3107.5</v>
      </c>
      <c r="E16" s="14"/>
      <c r="F16" s="14"/>
      <c r="G16" s="20">
        <v>175.6062</v>
      </c>
      <c r="H16" s="17">
        <f t="shared" si="0"/>
        <v>545696.26650000003</v>
      </c>
      <c r="K16" s="76"/>
    </row>
    <row r="17" spans="1:8" ht="30" x14ac:dyDescent="0.25">
      <c r="A17" s="11">
        <v>9</v>
      </c>
      <c r="B17" s="12" t="str">
        <f>[1]ESP!B24</f>
        <v>Supplying, laying reinforced cement concrete (all grade) as defined by IS 456 up to 0 M t o +/-3Mtrs heights/depth with proper compaction and curing</v>
      </c>
      <c r="C17" s="13" t="s">
        <v>13</v>
      </c>
      <c r="D17" s="14">
        <v>2750</v>
      </c>
      <c r="E17" s="14"/>
      <c r="F17" s="14"/>
      <c r="G17" s="20">
        <v>74.778819500000012</v>
      </c>
      <c r="H17" s="17">
        <f t="shared" si="0"/>
        <v>205641.75362500004</v>
      </c>
    </row>
    <row r="18" spans="1:8" ht="30" x14ac:dyDescent="0.25">
      <c r="A18" s="11">
        <v>10</v>
      </c>
      <c r="B18" s="18" t="str">
        <f>[1]ESP!B31</f>
        <v>Provinding and fixing shuttering in postion with necessary centring, branches , droppings etc. And removing the same after specification periods for all type shuttering 0 to +/- 3M.</v>
      </c>
      <c r="C18" s="13" t="s">
        <v>14</v>
      </c>
      <c r="D18" s="14">
        <v>400</v>
      </c>
      <c r="E18" s="14"/>
      <c r="F18" s="14"/>
      <c r="G18" s="20">
        <v>402.02612999999997</v>
      </c>
      <c r="H18" s="17">
        <f t="shared" si="0"/>
        <v>160810.45199999999</v>
      </c>
    </row>
    <row r="19" spans="1:8" ht="30" x14ac:dyDescent="0.25">
      <c r="A19" s="11">
        <v>11</v>
      </c>
      <c r="B19" s="18" t="str">
        <f>[1]ESP!B41</f>
        <v>Provinding and fixing shuttering in postion with necessary centring, branches , droppings etc. And removing the same after specification periods for all type shuttering+/- 3M to +/- 6 Mtr</v>
      </c>
      <c r="C19" s="13" t="s">
        <v>14</v>
      </c>
      <c r="D19" s="14">
        <f>D18+(D18*13%)</f>
        <v>452</v>
      </c>
      <c r="E19" s="14"/>
      <c r="F19" s="14"/>
      <c r="G19" s="20">
        <v>64.250999999999991</v>
      </c>
      <c r="H19" s="17">
        <f t="shared" si="0"/>
        <v>29041.451999999997</v>
      </c>
    </row>
    <row r="20" spans="1:8" ht="75" x14ac:dyDescent="0.25">
      <c r="A20" s="11">
        <v>12</v>
      </c>
      <c r="B20" s="12" t="s">
        <v>17</v>
      </c>
      <c r="C20" s="13" t="s">
        <v>18</v>
      </c>
      <c r="D20" s="14">
        <v>9000</v>
      </c>
      <c r="E20" s="14"/>
      <c r="F20" s="14"/>
      <c r="G20" s="20">
        <v>20.677630050000001</v>
      </c>
      <c r="H20" s="17">
        <f t="shared" si="0"/>
        <v>186098.67045000001</v>
      </c>
    </row>
    <row r="21" spans="1:8" ht="75" x14ac:dyDescent="0.25">
      <c r="A21" s="11">
        <v>13</v>
      </c>
      <c r="B21" s="12" t="s">
        <v>19</v>
      </c>
      <c r="C21" s="13" t="s">
        <v>18</v>
      </c>
      <c r="D21" s="14">
        <f>D20+(D20*13%)</f>
        <v>10170</v>
      </c>
      <c r="E21" s="14"/>
      <c r="F21" s="14"/>
      <c r="G21" s="20">
        <v>8.8052059961250002</v>
      </c>
      <c r="H21" s="17">
        <f t="shared" si="0"/>
        <v>89548.944980591259</v>
      </c>
    </row>
    <row r="22" spans="1:8" x14ac:dyDescent="0.25">
      <c r="A22" s="11"/>
      <c r="B22" s="12"/>
      <c r="C22" s="13"/>
      <c r="D22" s="14"/>
      <c r="E22" s="14"/>
      <c r="F22" s="14"/>
      <c r="G22" s="20"/>
      <c r="H22" s="17"/>
    </row>
    <row r="23" spans="1:8" x14ac:dyDescent="0.25">
      <c r="A23" s="23"/>
      <c r="B23" s="23"/>
      <c r="C23" s="24"/>
      <c r="D23" s="24"/>
      <c r="E23" s="24"/>
      <c r="F23" s="25">
        <f>SUM(F9:F22)</f>
        <v>0</v>
      </c>
      <c r="G23" s="25"/>
      <c r="H23" s="25">
        <f>SUM(H9:H22)</f>
        <v>1670630.3134955911</v>
      </c>
    </row>
  </sheetData>
  <mergeCells count="2">
    <mergeCell ref="E7:F7"/>
    <mergeCell ref="G7:H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tabSelected="1" topLeftCell="A34" workbookViewId="0">
      <selection activeCell="Q17" sqref="Q17"/>
    </sheetView>
  </sheetViews>
  <sheetFormatPr defaultRowHeight="15" x14ac:dyDescent="0.25"/>
  <cols>
    <col min="2" max="2" width="30.7109375" customWidth="1"/>
    <col min="3" max="3" width="8.28515625" customWidth="1"/>
    <col min="4" max="4" width="9.7109375" customWidth="1"/>
    <col min="5" max="5" width="7.7109375" customWidth="1"/>
    <col min="8" max="11" width="5.7109375" customWidth="1"/>
    <col min="12" max="12" width="9.7109375" customWidth="1"/>
    <col min="14" max="14" width="12.140625" customWidth="1"/>
  </cols>
  <sheetData>
    <row r="1" spans="1:14" x14ac:dyDescent="0.25">
      <c r="A1" s="1" t="s">
        <v>0</v>
      </c>
      <c r="B1" s="1"/>
      <c r="C1" s="2"/>
      <c r="D1" s="1"/>
      <c r="E1" s="1"/>
      <c r="F1" s="1"/>
      <c r="G1" s="1"/>
      <c r="H1" s="1"/>
      <c r="I1" s="1"/>
      <c r="J1" s="1"/>
      <c r="K1" s="1"/>
      <c r="L1" s="1"/>
      <c r="M1" s="1"/>
      <c r="N1" s="1"/>
    </row>
    <row r="2" spans="1:14" x14ac:dyDescent="0.25">
      <c r="A2" s="3" t="s">
        <v>1</v>
      </c>
      <c r="B2" s="3"/>
      <c r="C2" s="4"/>
      <c r="D2" s="5"/>
      <c r="E2" s="5"/>
      <c r="F2" s="5"/>
      <c r="G2" s="5"/>
      <c r="H2" s="5"/>
      <c r="I2" s="5"/>
      <c r="J2" s="5"/>
      <c r="K2" s="5"/>
      <c r="L2" s="5"/>
      <c r="M2" s="3"/>
      <c r="N2" s="3"/>
    </row>
    <row r="3" spans="1:14" x14ac:dyDescent="0.25">
      <c r="A3" s="3" t="s">
        <v>2</v>
      </c>
      <c r="B3" s="3"/>
      <c r="C3" s="4"/>
      <c r="D3" s="5"/>
      <c r="E3" s="5"/>
      <c r="F3" s="5"/>
      <c r="G3" s="5"/>
      <c r="H3" s="5"/>
      <c r="I3" s="5"/>
      <c r="J3" s="5"/>
      <c r="K3" s="5"/>
      <c r="L3" s="6"/>
      <c r="M3" s="3"/>
      <c r="N3" s="3"/>
    </row>
    <row r="4" spans="1:14" x14ac:dyDescent="0.25">
      <c r="A4" s="3" t="s">
        <v>3</v>
      </c>
      <c r="B4" s="3"/>
      <c r="C4" s="4"/>
      <c r="D4" s="5"/>
      <c r="E4" s="5"/>
      <c r="F4" s="5"/>
      <c r="G4" s="5"/>
      <c r="H4" s="5"/>
      <c r="I4" s="5"/>
      <c r="J4" s="5"/>
      <c r="K4" s="5"/>
      <c r="L4" s="5"/>
      <c r="M4" s="3"/>
      <c r="N4" s="3"/>
    </row>
    <row r="5" spans="1:14" ht="15.75" thickBot="1" x14ac:dyDescent="0.3">
      <c r="A5" s="3" t="s">
        <v>20</v>
      </c>
      <c r="B5" s="3"/>
      <c r="C5" s="4"/>
      <c r="D5" s="5"/>
      <c r="E5" s="5"/>
      <c r="F5" s="5"/>
      <c r="G5" s="5"/>
      <c r="H5" s="5"/>
      <c r="I5" s="5"/>
      <c r="J5" s="5"/>
      <c r="K5" s="5"/>
      <c r="L5" s="5"/>
      <c r="M5" s="3"/>
      <c r="N5" s="3"/>
    </row>
    <row r="6" spans="1:14" ht="37.5" thickTop="1" thickBot="1" x14ac:dyDescent="0.3">
      <c r="A6" s="26" t="s">
        <v>21</v>
      </c>
      <c r="B6" s="26" t="s">
        <v>6</v>
      </c>
      <c r="C6" s="26" t="s">
        <v>22</v>
      </c>
      <c r="D6" s="26" t="s">
        <v>23</v>
      </c>
      <c r="E6" s="26" t="s">
        <v>24</v>
      </c>
      <c r="F6" s="27" t="s">
        <v>25</v>
      </c>
      <c r="G6" s="27"/>
      <c r="H6" s="26" t="s">
        <v>26</v>
      </c>
      <c r="I6" s="26" t="s">
        <v>27</v>
      </c>
      <c r="J6" s="26" t="s">
        <v>28</v>
      </c>
      <c r="K6" s="26" t="s">
        <v>29</v>
      </c>
      <c r="L6" s="26" t="s">
        <v>30</v>
      </c>
      <c r="M6" s="26" t="s">
        <v>31</v>
      </c>
      <c r="N6" s="26" t="s">
        <v>32</v>
      </c>
    </row>
    <row r="7" spans="1:14" ht="19.5" thickTop="1" thickBot="1" x14ac:dyDescent="0.3">
      <c r="A7" s="26"/>
      <c r="B7" s="26"/>
      <c r="C7" s="26"/>
      <c r="D7" s="26"/>
      <c r="E7" s="26"/>
      <c r="F7" s="28" t="s">
        <v>33</v>
      </c>
      <c r="G7" s="28" t="s">
        <v>0</v>
      </c>
      <c r="H7" s="26"/>
      <c r="I7" s="26"/>
      <c r="J7" s="26"/>
      <c r="K7" s="26"/>
      <c r="L7" s="26"/>
      <c r="M7" s="26"/>
      <c r="N7" s="26"/>
    </row>
    <row r="8" spans="1:14" ht="16.5" thickTop="1" thickBot="1" x14ac:dyDescent="0.3">
      <c r="A8" s="29"/>
      <c r="B8" s="29" t="s">
        <v>34</v>
      </c>
      <c r="C8" s="29"/>
      <c r="D8" s="29"/>
      <c r="E8" s="29"/>
      <c r="F8" s="29"/>
      <c r="G8" s="29"/>
      <c r="H8" s="29"/>
      <c r="I8" s="29"/>
      <c r="J8" s="29"/>
      <c r="K8" s="29"/>
      <c r="L8" s="29"/>
      <c r="M8" s="29"/>
      <c r="N8" s="29"/>
    </row>
    <row r="9" spans="1:14" ht="15.75" thickTop="1" x14ac:dyDescent="0.25">
      <c r="A9" s="30"/>
      <c r="B9" s="31" t="s">
        <v>35</v>
      </c>
      <c r="C9" s="30"/>
      <c r="D9" s="30"/>
      <c r="E9" s="30"/>
      <c r="F9" s="30"/>
      <c r="G9" s="30"/>
      <c r="H9" s="30"/>
      <c r="I9" s="30"/>
      <c r="J9" s="30"/>
      <c r="K9" s="30"/>
      <c r="L9" s="30"/>
      <c r="M9" s="30"/>
      <c r="N9" s="30"/>
    </row>
    <row r="10" spans="1:14" x14ac:dyDescent="0.25">
      <c r="A10" s="32">
        <v>1</v>
      </c>
      <c r="B10" s="33" t="s">
        <v>36</v>
      </c>
      <c r="C10" s="34" t="s">
        <v>20</v>
      </c>
      <c r="D10" s="34" t="s">
        <v>37</v>
      </c>
      <c r="E10" s="34"/>
      <c r="F10" s="35">
        <f>G10-J10</f>
        <v>91.5</v>
      </c>
      <c r="G10" s="35">
        <v>94.5</v>
      </c>
      <c r="H10" s="35">
        <v>26.3</v>
      </c>
      <c r="I10" s="35">
        <v>13.6</v>
      </c>
      <c r="J10" s="35">
        <v>3</v>
      </c>
      <c r="K10" s="35">
        <v>1</v>
      </c>
      <c r="L10" s="35">
        <f>PRODUCT(H10:K10)</f>
        <v>1073.04</v>
      </c>
      <c r="M10" s="34" t="s">
        <v>38</v>
      </c>
      <c r="N10" s="34"/>
    </row>
    <row r="11" spans="1:14" x14ac:dyDescent="0.25">
      <c r="A11" s="36"/>
      <c r="B11" s="37" t="s">
        <v>39</v>
      </c>
      <c r="C11" s="38"/>
      <c r="D11" s="38"/>
      <c r="E11" s="38"/>
      <c r="F11" s="38"/>
      <c r="G11" s="38"/>
      <c r="H11" s="38"/>
      <c r="I11" s="38"/>
      <c r="J11" s="38"/>
      <c r="K11" s="38"/>
      <c r="L11" s="38">
        <f>SUM(L10:L10)</f>
        <v>1073.04</v>
      </c>
      <c r="M11" s="38" t="str">
        <f>M10</f>
        <v>Cum</v>
      </c>
      <c r="N11" s="38"/>
    </row>
    <row r="12" spans="1:14" x14ac:dyDescent="0.25">
      <c r="A12" s="32">
        <v>1</v>
      </c>
      <c r="B12" s="33" t="s">
        <v>40</v>
      </c>
      <c r="C12" s="34" t="s">
        <v>20</v>
      </c>
      <c r="D12" s="34" t="s">
        <v>37</v>
      </c>
      <c r="E12" s="34"/>
      <c r="F12" s="35">
        <v>90.9</v>
      </c>
      <c r="G12" s="35">
        <v>91.5</v>
      </c>
      <c r="H12" s="35">
        <v>26.3</v>
      </c>
      <c r="I12" s="35">
        <v>13.6</v>
      </c>
      <c r="J12" s="35">
        <f>G12-F12</f>
        <v>0.59999999999999432</v>
      </c>
      <c r="K12" s="35">
        <v>1</v>
      </c>
      <c r="L12" s="35">
        <f>PRODUCT(H12:K12)</f>
        <v>214.60799999999796</v>
      </c>
      <c r="M12" s="34" t="s">
        <v>38</v>
      </c>
      <c r="N12" s="34"/>
    </row>
    <row r="13" spans="1:14" x14ac:dyDescent="0.25">
      <c r="A13" s="36"/>
      <c r="B13" s="37" t="s">
        <v>39</v>
      </c>
      <c r="C13" s="38"/>
      <c r="D13" s="38"/>
      <c r="E13" s="38"/>
      <c r="F13" s="38"/>
      <c r="G13" s="38"/>
      <c r="H13" s="38"/>
      <c r="I13" s="38"/>
      <c r="J13" s="38"/>
      <c r="K13" s="38"/>
      <c r="L13" s="38">
        <f>SUM(L12:L12)</f>
        <v>214.60799999999796</v>
      </c>
      <c r="M13" s="38" t="str">
        <f>M12</f>
        <v>Cum</v>
      </c>
      <c r="N13" s="38"/>
    </row>
    <row r="14" spans="1:14" x14ac:dyDescent="0.25">
      <c r="A14" s="30"/>
      <c r="B14" s="31" t="s">
        <v>41</v>
      </c>
      <c r="C14" s="30"/>
      <c r="D14" s="30"/>
      <c r="E14" s="30"/>
      <c r="F14" s="30"/>
      <c r="G14" s="30"/>
      <c r="H14" s="30"/>
      <c r="I14" s="30"/>
      <c r="J14" s="30"/>
      <c r="K14" s="30"/>
      <c r="L14" s="30"/>
      <c r="M14" s="30"/>
      <c r="N14" s="30"/>
    </row>
    <row r="15" spans="1:14" x14ac:dyDescent="0.25">
      <c r="A15" s="39"/>
      <c r="B15" s="40" t="s">
        <v>42</v>
      </c>
      <c r="C15" s="41"/>
      <c r="D15" s="41"/>
      <c r="E15" s="41"/>
      <c r="F15" s="41"/>
      <c r="G15" s="41"/>
      <c r="H15" s="41"/>
      <c r="I15" s="41"/>
      <c r="J15" s="41"/>
      <c r="K15" s="41"/>
      <c r="L15" s="41"/>
      <c r="M15" s="41"/>
      <c r="N15" s="41"/>
    </row>
    <row r="16" spans="1:14" x14ac:dyDescent="0.25">
      <c r="A16" s="39"/>
      <c r="B16" s="40" t="s">
        <v>42</v>
      </c>
      <c r="C16" s="41"/>
      <c r="D16" s="41"/>
      <c r="E16" s="41"/>
      <c r="F16" s="41"/>
      <c r="G16" s="41"/>
      <c r="H16" s="41"/>
      <c r="I16" s="41"/>
      <c r="J16" s="41"/>
      <c r="K16" s="41"/>
      <c r="L16" s="41"/>
      <c r="M16" s="41"/>
      <c r="N16" s="41"/>
    </row>
    <row r="17" spans="1:14" x14ac:dyDescent="0.25">
      <c r="A17" s="39"/>
      <c r="B17" s="40" t="s">
        <v>42</v>
      </c>
      <c r="C17" s="41"/>
      <c r="D17" s="41"/>
      <c r="E17" s="41"/>
      <c r="F17" s="41"/>
      <c r="G17" s="41"/>
      <c r="H17" s="41"/>
      <c r="I17" s="41"/>
      <c r="J17" s="41"/>
      <c r="K17" s="41"/>
      <c r="L17" s="41"/>
      <c r="M17" s="41"/>
      <c r="N17" s="41"/>
    </row>
    <row r="18" spans="1:14" x14ac:dyDescent="0.25">
      <c r="A18" s="30"/>
      <c r="B18" s="31" t="s">
        <v>43</v>
      </c>
      <c r="C18" s="30"/>
      <c r="D18" s="30"/>
      <c r="E18" s="30"/>
      <c r="F18" s="30"/>
      <c r="G18" s="30"/>
      <c r="H18" s="30"/>
      <c r="I18" s="30"/>
      <c r="J18" s="30"/>
      <c r="K18" s="30"/>
      <c r="L18" s="30"/>
      <c r="M18" s="30"/>
      <c r="N18" s="30"/>
    </row>
    <row r="19" spans="1:14" x14ac:dyDescent="0.25">
      <c r="A19" s="42">
        <v>4</v>
      </c>
      <c r="B19" s="43" t="s">
        <v>44</v>
      </c>
      <c r="C19" s="34" t="s">
        <v>20</v>
      </c>
      <c r="D19" s="44"/>
      <c r="E19" s="45"/>
      <c r="F19" s="46">
        <v>90.9</v>
      </c>
      <c r="G19" s="46">
        <v>90.9</v>
      </c>
      <c r="H19" s="46">
        <v>26.3</v>
      </c>
      <c r="I19" s="46">
        <v>13.6</v>
      </c>
      <c r="J19" s="46"/>
      <c r="K19" s="46">
        <v>1</v>
      </c>
      <c r="L19" s="46">
        <f>PRODUCT(H19:K19)</f>
        <v>357.68</v>
      </c>
      <c r="M19" s="44" t="s">
        <v>45</v>
      </c>
      <c r="N19" s="46"/>
    </row>
    <row r="20" spans="1:14" x14ac:dyDescent="0.25">
      <c r="A20" s="47"/>
      <c r="B20" s="48" t="s">
        <v>39</v>
      </c>
      <c r="C20" s="49"/>
      <c r="D20" s="49"/>
      <c r="E20" s="49"/>
      <c r="F20" s="49"/>
      <c r="G20" s="49"/>
      <c r="H20" s="49"/>
      <c r="I20" s="49"/>
      <c r="J20" s="49"/>
      <c r="K20" s="49"/>
      <c r="L20" s="49">
        <f>SUM(L19:L19)</f>
        <v>357.68</v>
      </c>
      <c r="M20" s="49" t="s">
        <v>45</v>
      </c>
      <c r="N20" s="49"/>
    </row>
    <row r="21" spans="1:14" x14ac:dyDescent="0.25">
      <c r="A21" s="30"/>
      <c r="B21" s="31" t="s">
        <v>46</v>
      </c>
      <c r="C21" s="30"/>
      <c r="D21" s="30"/>
      <c r="E21" s="30"/>
      <c r="F21" s="30"/>
      <c r="G21" s="30"/>
      <c r="H21" s="30"/>
      <c r="I21" s="30"/>
      <c r="J21" s="30"/>
      <c r="K21" s="30"/>
      <c r="L21" s="30"/>
      <c r="M21" s="30"/>
      <c r="N21" s="30"/>
    </row>
    <row r="22" spans="1:14" x14ac:dyDescent="0.25">
      <c r="A22" s="50">
        <v>5</v>
      </c>
      <c r="B22" s="40" t="s">
        <v>47</v>
      </c>
      <c r="C22" s="51" t="s">
        <v>20</v>
      </c>
      <c r="D22" s="52"/>
      <c r="E22" s="52"/>
      <c r="F22" s="52"/>
      <c r="G22" s="52"/>
      <c r="H22" s="52"/>
      <c r="I22" s="52"/>
      <c r="J22" s="52"/>
      <c r="K22" s="52"/>
      <c r="L22" s="53">
        <f>L11+L13</f>
        <v>1287.6479999999979</v>
      </c>
      <c r="M22" s="52"/>
      <c r="N22" s="52"/>
    </row>
    <row r="23" spans="1:14" x14ac:dyDescent="0.25">
      <c r="A23" s="54"/>
      <c r="B23" s="40" t="s">
        <v>48</v>
      </c>
      <c r="C23" s="51" t="s">
        <v>20</v>
      </c>
      <c r="D23" s="52"/>
      <c r="E23" s="52"/>
      <c r="F23" s="52"/>
      <c r="G23" s="52"/>
      <c r="H23" s="52"/>
      <c r="I23" s="52"/>
      <c r="J23" s="52"/>
      <c r="K23" s="52"/>
      <c r="L23" s="53">
        <f>L30+L37</f>
        <v>26.790649999999999</v>
      </c>
      <c r="M23" s="52"/>
      <c r="N23" s="52"/>
    </row>
    <row r="24" spans="1:14" x14ac:dyDescent="0.25">
      <c r="A24" s="55"/>
      <c r="B24" s="40" t="s">
        <v>49</v>
      </c>
      <c r="C24" s="51" t="s">
        <v>20</v>
      </c>
      <c r="D24" s="52"/>
      <c r="E24" s="52"/>
      <c r="F24" s="52"/>
      <c r="G24" s="52"/>
      <c r="H24" s="52"/>
      <c r="I24" s="52"/>
      <c r="J24" s="52"/>
      <c r="K24" s="52"/>
      <c r="L24" s="53">
        <f>L52+L48</f>
        <v>227.62274500000001</v>
      </c>
      <c r="M24" s="52"/>
      <c r="N24" s="52"/>
    </row>
    <row r="25" spans="1:14" x14ac:dyDescent="0.25">
      <c r="A25" s="47"/>
      <c r="B25" s="48" t="s">
        <v>50</v>
      </c>
      <c r="C25" s="49"/>
      <c r="D25" s="49"/>
      <c r="E25" s="49"/>
      <c r="F25" s="49"/>
      <c r="G25" s="49"/>
      <c r="H25" s="49"/>
      <c r="I25" s="49"/>
      <c r="J25" s="49"/>
      <c r="K25" s="49"/>
      <c r="L25" s="49">
        <f>L22-L23-L24</f>
        <v>1033.2346049999978</v>
      </c>
      <c r="M25" s="49" t="s">
        <v>13</v>
      </c>
      <c r="N25" s="49"/>
    </row>
    <row r="26" spans="1:14" ht="15.75" thickBot="1" x14ac:dyDescent="0.3">
      <c r="A26" s="56"/>
      <c r="B26" s="57"/>
      <c r="C26" s="58"/>
      <c r="D26" s="58"/>
      <c r="E26" s="58"/>
      <c r="F26" s="58"/>
      <c r="G26" s="58"/>
      <c r="H26" s="58"/>
      <c r="I26" s="58"/>
      <c r="J26" s="58"/>
      <c r="K26" s="58"/>
      <c r="L26" s="58"/>
      <c r="M26" s="58"/>
      <c r="N26" s="58"/>
    </row>
    <row r="27" spans="1:14" ht="16.5" thickTop="1" thickBot="1" x14ac:dyDescent="0.3">
      <c r="A27" s="29"/>
      <c r="B27" s="29" t="s">
        <v>51</v>
      </c>
      <c r="C27" s="29"/>
      <c r="D27" s="29"/>
      <c r="E27" s="29"/>
      <c r="F27" s="29"/>
      <c r="G27" s="29"/>
      <c r="H27" s="29"/>
      <c r="I27" s="29"/>
      <c r="J27" s="29"/>
      <c r="K27" s="29"/>
      <c r="L27" s="29"/>
      <c r="M27" s="29"/>
      <c r="N27" s="29"/>
    </row>
    <row r="28" spans="1:14" ht="19.5" thickTop="1" x14ac:dyDescent="0.25">
      <c r="A28" s="30"/>
      <c r="B28" s="59" t="s">
        <v>52</v>
      </c>
      <c r="C28" s="30"/>
      <c r="D28" s="30"/>
      <c r="E28" s="30"/>
      <c r="F28" s="30"/>
      <c r="G28" s="30"/>
      <c r="H28" s="30"/>
      <c r="I28" s="30"/>
      <c r="J28" s="30"/>
      <c r="K28" s="30"/>
      <c r="L28" s="30"/>
      <c r="M28" s="30"/>
      <c r="N28" s="30"/>
    </row>
    <row r="29" spans="1:14" x14ac:dyDescent="0.25">
      <c r="A29" s="42">
        <v>6</v>
      </c>
      <c r="B29" s="45" t="s">
        <v>40</v>
      </c>
      <c r="C29" s="44" t="s">
        <v>20</v>
      </c>
      <c r="D29" s="44" t="s">
        <v>53</v>
      </c>
      <c r="E29" s="44" t="s">
        <v>54</v>
      </c>
      <c r="F29" s="46">
        <v>90.9</v>
      </c>
      <c r="G29" s="46">
        <f>F29+J29</f>
        <v>91</v>
      </c>
      <c r="H29" s="46">
        <f>24.2</f>
        <v>24.2</v>
      </c>
      <c r="I29" s="46">
        <v>8.9</v>
      </c>
      <c r="J29" s="46">
        <v>0.1</v>
      </c>
      <c r="K29" s="46">
        <v>1</v>
      </c>
      <c r="L29" s="44">
        <f>PRODUCT(H29:K29)</f>
        <v>21.538</v>
      </c>
      <c r="M29" s="44" t="s">
        <v>38</v>
      </c>
      <c r="N29" s="45"/>
    </row>
    <row r="30" spans="1:14" x14ac:dyDescent="0.25">
      <c r="A30" s="47"/>
      <c r="B30" s="60" t="s">
        <v>55</v>
      </c>
      <c r="C30" s="49"/>
      <c r="D30" s="49"/>
      <c r="E30" s="49"/>
      <c r="F30" s="49"/>
      <c r="G30" s="49"/>
      <c r="H30" s="49"/>
      <c r="I30" s="49"/>
      <c r="J30" s="49"/>
      <c r="K30" s="49"/>
      <c r="L30" s="49">
        <f>L29</f>
        <v>21.538</v>
      </c>
      <c r="M30" s="49" t="s">
        <v>38</v>
      </c>
      <c r="N30" s="49"/>
    </row>
    <row r="31" spans="1:14" x14ac:dyDescent="0.25">
      <c r="A31" s="32"/>
      <c r="B31" s="45" t="s">
        <v>56</v>
      </c>
      <c r="C31" s="44" t="s">
        <v>20</v>
      </c>
      <c r="D31" s="44" t="s">
        <v>57</v>
      </c>
      <c r="E31" s="44"/>
      <c r="F31" s="46">
        <f>G31-J31</f>
        <v>93.9</v>
      </c>
      <c r="G31" s="46">
        <f>(94.5+0.05)-0.55</f>
        <v>94</v>
      </c>
      <c r="H31" s="46">
        <f>(8.35+4.65+4.3+4.6)-(0.4+0.2+0.475+0.9+0.9+0.9)</f>
        <v>18.125</v>
      </c>
      <c r="I31" s="46">
        <v>0.5</v>
      </c>
      <c r="J31" s="46">
        <v>0.1</v>
      </c>
      <c r="K31" s="46">
        <v>2</v>
      </c>
      <c r="L31" s="44">
        <f>PRODUCT(H31:K31)</f>
        <v>1.8125</v>
      </c>
      <c r="M31" s="44" t="s">
        <v>38</v>
      </c>
      <c r="N31" s="45"/>
    </row>
    <row r="32" spans="1:14" x14ac:dyDescent="0.25">
      <c r="A32" s="32"/>
      <c r="B32" s="45" t="s">
        <v>56</v>
      </c>
      <c r="C32" s="44" t="s">
        <v>20</v>
      </c>
      <c r="D32" s="44" t="s">
        <v>58</v>
      </c>
      <c r="E32" s="44" t="s">
        <v>59</v>
      </c>
      <c r="F32" s="46">
        <f t="shared" ref="F32:F36" si="0">G32-J32</f>
        <v>93.9</v>
      </c>
      <c r="G32" s="46">
        <f t="shared" ref="G32:G36" si="1">(94.5+0.05)-0.55</f>
        <v>94</v>
      </c>
      <c r="H32" s="46">
        <f>3.434-0.75</f>
        <v>2.6840000000000002</v>
      </c>
      <c r="I32" s="46">
        <v>0.5</v>
      </c>
      <c r="J32" s="46">
        <v>0.1</v>
      </c>
      <c r="K32" s="46">
        <v>6</v>
      </c>
      <c r="L32" s="44">
        <f t="shared" ref="L32:L36" si="2">PRODUCT(H32:K32)</f>
        <v>0.80520000000000014</v>
      </c>
      <c r="M32" s="44" t="s">
        <v>38</v>
      </c>
      <c r="N32" s="45"/>
    </row>
    <row r="33" spans="1:14" x14ac:dyDescent="0.25">
      <c r="A33" s="32"/>
      <c r="B33" s="45" t="s">
        <v>56</v>
      </c>
      <c r="C33" s="44" t="s">
        <v>20</v>
      </c>
      <c r="D33" s="44" t="str">
        <f>D32</f>
        <v>PB2</v>
      </c>
      <c r="E33" s="44" t="s">
        <v>60</v>
      </c>
      <c r="F33" s="46">
        <f t="shared" si="0"/>
        <v>93.9</v>
      </c>
      <c r="G33" s="46">
        <f t="shared" si="1"/>
        <v>94</v>
      </c>
      <c r="H33" s="46">
        <f>3.1-0.2-0.475</f>
        <v>2.4249999999999998</v>
      </c>
      <c r="I33" s="46">
        <f>I32</f>
        <v>0.5</v>
      </c>
      <c r="J33" s="46">
        <f>J32</f>
        <v>0.1</v>
      </c>
      <c r="K33" s="46">
        <v>3</v>
      </c>
      <c r="L33" s="44">
        <f t="shared" si="2"/>
        <v>0.36375000000000002</v>
      </c>
      <c r="M33" s="44" t="s">
        <v>38</v>
      </c>
      <c r="N33" s="45"/>
    </row>
    <row r="34" spans="1:14" x14ac:dyDescent="0.25">
      <c r="A34" s="32"/>
      <c r="B34" s="45" t="s">
        <v>56</v>
      </c>
      <c r="C34" s="44" t="s">
        <v>20</v>
      </c>
      <c r="D34" s="44" t="s">
        <v>61</v>
      </c>
      <c r="E34" s="44"/>
      <c r="F34" s="46">
        <f t="shared" si="0"/>
        <v>93.9</v>
      </c>
      <c r="G34" s="46">
        <f t="shared" si="1"/>
        <v>94</v>
      </c>
      <c r="H34" s="46">
        <f>(3.617+3.754+3.017)-(0.325*3)</f>
        <v>9.4130000000000003</v>
      </c>
      <c r="I34" s="46">
        <v>0.5</v>
      </c>
      <c r="J34" s="46">
        <v>0.1</v>
      </c>
      <c r="K34" s="46">
        <v>2</v>
      </c>
      <c r="L34" s="44">
        <f t="shared" si="2"/>
        <v>0.94130000000000003</v>
      </c>
      <c r="M34" s="44" t="s">
        <v>38</v>
      </c>
      <c r="N34" s="45"/>
    </row>
    <row r="35" spans="1:14" x14ac:dyDescent="0.25">
      <c r="A35" s="32"/>
      <c r="B35" s="45" t="s">
        <v>56</v>
      </c>
      <c r="C35" s="44" t="s">
        <v>20</v>
      </c>
      <c r="D35" s="44" t="s">
        <v>62</v>
      </c>
      <c r="E35" s="44"/>
      <c r="F35" s="46">
        <f t="shared" si="0"/>
        <v>93.9</v>
      </c>
      <c r="G35" s="46">
        <f t="shared" si="1"/>
        <v>94</v>
      </c>
      <c r="H35" s="46">
        <f>(3.434+1.283+1.282)-(0.475+0.475)</f>
        <v>5.0490000000000004</v>
      </c>
      <c r="I35" s="46">
        <v>0.5</v>
      </c>
      <c r="J35" s="46">
        <v>0.1</v>
      </c>
      <c r="K35" s="46">
        <v>2</v>
      </c>
      <c r="L35" s="44">
        <f t="shared" si="2"/>
        <v>0.50490000000000002</v>
      </c>
      <c r="M35" s="44" t="s">
        <v>38</v>
      </c>
      <c r="N35" s="45"/>
    </row>
    <row r="36" spans="1:14" x14ac:dyDescent="0.25">
      <c r="A36" s="32"/>
      <c r="B36" s="45" t="s">
        <v>56</v>
      </c>
      <c r="C36" s="44" t="s">
        <v>20</v>
      </c>
      <c r="D36" s="44" t="s">
        <v>63</v>
      </c>
      <c r="E36" s="44"/>
      <c r="F36" s="46">
        <f t="shared" si="0"/>
        <v>93.9</v>
      </c>
      <c r="G36" s="46">
        <f t="shared" si="1"/>
        <v>94</v>
      </c>
      <c r="H36" s="46">
        <f>4.3+4.6-0.65</f>
        <v>8.2499999999999982</v>
      </c>
      <c r="I36" s="46">
        <v>0.5</v>
      </c>
      <c r="J36" s="46">
        <v>0.1</v>
      </c>
      <c r="K36" s="46">
        <v>2</v>
      </c>
      <c r="L36" s="44">
        <f t="shared" si="2"/>
        <v>0.82499999999999984</v>
      </c>
      <c r="M36" s="44" t="s">
        <v>38</v>
      </c>
      <c r="N36" s="45"/>
    </row>
    <row r="37" spans="1:14" x14ac:dyDescent="0.25">
      <c r="A37" s="47"/>
      <c r="B37" s="60" t="s">
        <v>64</v>
      </c>
      <c r="C37" s="49"/>
      <c r="D37" s="49"/>
      <c r="E37" s="49"/>
      <c r="F37" s="49"/>
      <c r="G37" s="49"/>
      <c r="H37" s="49"/>
      <c r="I37" s="49"/>
      <c r="J37" s="49"/>
      <c r="K37" s="49"/>
      <c r="L37" s="49">
        <f>SUM(L31:L36)</f>
        <v>5.25265</v>
      </c>
      <c r="M37" s="49" t="s">
        <v>38</v>
      </c>
      <c r="N37" s="49"/>
    </row>
    <row r="38" spans="1:14" ht="18.75" x14ac:dyDescent="0.25">
      <c r="A38" s="30"/>
      <c r="B38" s="59" t="s">
        <v>65</v>
      </c>
      <c r="C38" s="30"/>
      <c r="D38" s="30"/>
      <c r="E38" s="30"/>
      <c r="F38" s="30"/>
      <c r="G38" s="30"/>
      <c r="H38" s="30"/>
      <c r="I38" s="30"/>
      <c r="J38" s="30"/>
      <c r="K38" s="30"/>
      <c r="L38" s="30"/>
      <c r="M38" s="30"/>
      <c r="N38" s="30"/>
    </row>
    <row r="39" spans="1:14" x14ac:dyDescent="0.25">
      <c r="A39" s="61">
        <v>7</v>
      </c>
      <c r="B39" s="62" t="s">
        <v>66</v>
      </c>
      <c r="C39" s="44" t="s">
        <v>20</v>
      </c>
      <c r="D39" s="44" t="s">
        <v>57</v>
      </c>
      <c r="E39" s="44"/>
      <c r="F39" s="46">
        <v>94</v>
      </c>
      <c r="G39" s="46">
        <f>F39+J39</f>
        <v>94.55</v>
      </c>
      <c r="H39" s="46">
        <v>18.125</v>
      </c>
      <c r="I39" s="46">
        <v>0.3</v>
      </c>
      <c r="J39" s="46">
        <v>0.55000000000000004</v>
      </c>
      <c r="K39" s="46">
        <v>2</v>
      </c>
      <c r="L39" s="46">
        <f>PRODUCT(H39:K39)</f>
        <v>5.9812500000000002</v>
      </c>
      <c r="M39" s="44" t="s">
        <v>38</v>
      </c>
      <c r="N39" s="44"/>
    </row>
    <row r="40" spans="1:14" x14ac:dyDescent="0.25">
      <c r="A40" s="63"/>
      <c r="B40" s="62" t="s">
        <v>66</v>
      </c>
      <c r="C40" s="44" t="s">
        <v>20</v>
      </c>
      <c r="D40" s="64" t="s">
        <v>58</v>
      </c>
      <c r="E40" s="44" t="s">
        <v>59</v>
      </c>
      <c r="F40" s="65">
        <v>94</v>
      </c>
      <c r="G40" s="46">
        <f t="shared" ref="G40:G44" si="3">F40+J40</f>
        <v>94.55</v>
      </c>
      <c r="H40" s="46">
        <v>2.6840000000000002</v>
      </c>
      <c r="I40" s="46">
        <v>0.3</v>
      </c>
      <c r="J40" s="46">
        <v>0.55000000000000004</v>
      </c>
      <c r="K40" s="46">
        <v>6</v>
      </c>
      <c r="L40" s="46">
        <f t="shared" ref="L40:L47" si="4">PRODUCT(H40:K40)</f>
        <v>2.6571600000000002</v>
      </c>
      <c r="M40" s="44" t="s">
        <v>38</v>
      </c>
      <c r="N40" s="44"/>
    </row>
    <row r="41" spans="1:14" x14ac:dyDescent="0.25">
      <c r="A41" s="63"/>
      <c r="B41" s="62" t="s">
        <v>66</v>
      </c>
      <c r="C41" s="44" t="s">
        <v>20</v>
      </c>
      <c r="D41" s="64" t="s">
        <v>58</v>
      </c>
      <c r="E41" s="44" t="s">
        <v>60</v>
      </c>
      <c r="F41" s="65">
        <v>94</v>
      </c>
      <c r="G41" s="46">
        <f t="shared" si="3"/>
        <v>94.55</v>
      </c>
      <c r="H41" s="46">
        <v>2.4249999999999998</v>
      </c>
      <c r="I41" s="46">
        <v>0.3</v>
      </c>
      <c r="J41" s="46">
        <v>0.55000000000000004</v>
      </c>
      <c r="K41" s="46">
        <v>3</v>
      </c>
      <c r="L41" s="46">
        <f t="shared" si="4"/>
        <v>1.200375</v>
      </c>
      <c r="M41" s="44" t="s">
        <v>38</v>
      </c>
      <c r="N41" s="44"/>
    </row>
    <row r="42" spans="1:14" x14ac:dyDescent="0.25">
      <c r="A42" s="63"/>
      <c r="B42" s="62" t="s">
        <v>66</v>
      </c>
      <c r="C42" s="44" t="s">
        <v>20</v>
      </c>
      <c r="D42" s="64" t="s">
        <v>61</v>
      </c>
      <c r="E42" s="44"/>
      <c r="F42" s="65">
        <v>94</v>
      </c>
      <c r="G42" s="46">
        <f t="shared" si="3"/>
        <v>94.55</v>
      </c>
      <c r="H42" s="46">
        <v>9.4130000000000003</v>
      </c>
      <c r="I42" s="46">
        <v>0.3</v>
      </c>
      <c r="J42" s="46">
        <v>0.55000000000000004</v>
      </c>
      <c r="K42" s="46">
        <v>2</v>
      </c>
      <c r="L42" s="46">
        <f t="shared" si="4"/>
        <v>3.1062900000000004</v>
      </c>
      <c r="M42" s="44" t="s">
        <v>38</v>
      </c>
      <c r="N42" s="44"/>
    </row>
    <row r="43" spans="1:14" x14ac:dyDescent="0.25">
      <c r="A43" s="63"/>
      <c r="B43" s="62" t="s">
        <v>66</v>
      </c>
      <c r="C43" s="44" t="s">
        <v>20</v>
      </c>
      <c r="D43" s="64" t="s">
        <v>62</v>
      </c>
      <c r="E43" s="44"/>
      <c r="F43" s="65">
        <v>94</v>
      </c>
      <c r="G43" s="46">
        <f t="shared" si="3"/>
        <v>94.55</v>
      </c>
      <c r="H43" s="46">
        <v>5.0490000000000004</v>
      </c>
      <c r="I43" s="46">
        <v>0.3</v>
      </c>
      <c r="J43" s="46">
        <v>0.55000000000000004</v>
      </c>
      <c r="K43" s="46">
        <v>2</v>
      </c>
      <c r="L43" s="46">
        <f t="shared" si="4"/>
        <v>1.6661700000000004</v>
      </c>
      <c r="M43" s="44" t="s">
        <v>38</v>
      </c>
      <c r="N43" s="44"/>
    </row>
    <row r="44" spans="1:14" x14ac:dyDescent="0.25">
      <c r="A44" s="63"/>
      <c r="B44" s="62" t="s">
        <v>66</v>
      </c>
      <c r="C44" s="44" t="s">
        <v>20</v>
      </c>
      <c r="D44" s="64" t="s">
        <v>63</v>
      </c>
      <c r="E44" s="44"/>
      <c r="F44" s="65">
        <v>94</v>
      </c>
      <c r="G44" s="46">
        <f t="shared" si="3"/>
        <v>94.55</v>
      </c>
      <c r="H44" s="46">
        <v>8.2499999999999982</v>
      </c>
      <c r="I44" s="46">
        <v>0.3</v>
      </c>
      <c r="J44" s="46">
        <v>0.55000000000000004</v>
      </c>
      <c r="K44" s="46">
        <v>2</v>
      </c>
      <c r="L44" s="46">
        <f t="shared" si="4"/>
        <v>2.7224999999999993</v>
      </c>
      <c r="M44" s="44" t="s">
        <v>38</v>
      </c>
      <c r="N44" s="44"/>
    </row>
    <row r="45" spans="1:14" x14ac:dyDescent="0.25">
      <c r="A45" s="63"/>
      <c r="B45" s="62" t="s">
        <v>66</v>
      </c>
      <c r="C45" s="44" t="s">
        <v>20</v>
      </c>
      <c r="D45" s="64" t="s">
        <v>67</v>
      </c>
      <c r="E45" s="44"/>
      <c r="F45" s="65">
        <v>91.75</v>
      </c>
      <c r="G45" s="65">
        <f>94.5+0.75</f>
        <v>95.25</v>
      </c>
      <c r="H45" s="46">
        <v>0.95</v>
      </c>
      <c r="I45" s="46">
        <f>H45</f>
        <v>0.95</v>
      </c>
      <c r="J45" s="46">
        <f>G45-F45</f>
        <v>3.5</v>
      </c>
      <c r="K45" s="46">
        <v>8</v>
      </c>
      <c r="L45" s="46">
        <f t="shared" si="4"/>
        <v>25.27</v>
      </c>
      <c r="M45" s="44" t="s">
        <v>38</v>
      </c>
      <c r="N45" s="44"/>
    </row>
    <row r="46" spans="1:14" x14ac:dyDescent="0.25">
      <c r="A46" s="63"/>
      <c r="B46" s="62" t="s">
        <v>66</v>
      </c>
      <c r="C46" s="44" t="s">
        <v>20</v>
      </c>
      <c r="D46" s="64" t="s">
        <v>68</v>
      </c>
      <c r="E46" s="44"/>
      <c r="F46" s="65">
        <v>91.75</v>
      </c>
      <c r="G46" s="65">
        <f t="shared" ref="G46:G47" si="5">G45</f>
        <v>95.25</v>
      </c>
      <c r="H46" s="46">
        <v>0.75</v>
      </c>
      <c r="I46" s="46">
        <f>H46</f>
        <v>0.75</v>
      </c>
      <c r="J46" s="46">
        <f t="shared" ref="J46:J47" si="6">G46-F46</f>
        <v>3.5</v>
      </c>
      <c r="K46" s="46">
        <v>12</v>
      </c>
      <c r="L46" s="46">
        <f t="shared" si="4"/>
        <v>23.625</v>
      </c>
      <c r="M46" s="44" t="s">
        <v>38</v>
      </c>
      <c r="N46" s="44"/>
    </row>
    <row r="47" spans="1:14" x14ac:dyDescent="0.25">
      <c r="A47" s="63"/>
      <c r="B47" s="62" t="s">
        <v>56</v>
      </c>
      <c r="C47" s="44" t="s">
        <v>20</v>
      </c>
      <c r="D47" s="64" t="s">
        <v>69</v>
      </c>
      <c r="E47" s="44"/>
      <c r="F47" s="65">
        <v>91.6</v>
      </c>
      <c r="G47" s="65">
        <f t="shared" si="5"/>
        <v>95.25</v>
      </c>
      <c r="H47" s="46">
        <v>0.4</v>
      </c>
      <c r="I47" s="46">
        <f>H47</f>
        <v>0.4</v>
      </c>
      <c r="J47" s="46">
        <f t="shared" si="6"/>
        <v>3.6500000000000057</v>
      </c>
      <c r="K47" s="46">
        <v>3</v>
      </c>
      <c r="L47" s="46">
        <f t="shared" si="4"/>
        <v>1.7520000000000033</v>
      </c>
      <c r="M47" s="44" t="s">
        <v>38</v>
      </c>
      <c r="N47" s="44"/>
    </row>
    <row r="48" spans="1:14" x14ac:dyDescent="0.25">
      <c r="A48" s="66"/>
      <c r="B48" s="60" t="s">
        <v>70</v>
      </c>
      <c r="C48" s="67"/>
      <c r="D48" s="67"/>
      <c r="E48" s="67"/>
      <c r="F48" s="68"/>
      <c r="G48" s="68"/>
      <c r="H48" s="68"/>
      <c r="I48" s="68"/>
      <c r="J48" s="68"/>
      <c r="K48" s="68"/>
      <c r="L48" s="67">
        <f>SUM(L39:L47)</f>
        <v>67.980745000000013</v>
      </c>
      <c r="M48" s="67" t="str">
        <f>M40</f>
        <v>Cum</v>
      </c>
      <c r="N48" s="67"/>
    </row>
    <row r="49" spans="1:14" x14ac:dyDescent="0.25">
      <c r="A49" s="32"/>
      <c r="B49" s="43" t="s">
        <v>71</v>
      </c>
      <c r="C49" s="44" t="s">
        <v>20</v>
      </c>
      <c r="D49" s="44" t="s">
        <v>53</v>
      </c>
      <c r="E49" s="44"/>
      <c r="F49" s="46">
        <v>91</v>
      </c>
      <c r="G49" s="46">
        <f>F49+J49</f>
        <v>91.75</v>
      </c>
      <c r="H49" s="46">
        <v>24</v>
      </c>
      <c r="I49" s="46">
        <v>8.6999999999999993</v>
      </c>
      <c r="J49" s="46">
        <v>0.75</v>
      </c>
      <c r="K49" s="46">
        <v>1</v>
      </c>
      <c r="L49" s="46">
        <f t="shared" ref="L49:L50" si="7">PRODUCT(H49:K49)</f>
        <v>156.6</v>
      </c>
      <c r="M49" s="44"/>
      <c r="N49" s="44"/>
    </row>
    <row r="50" spans="1:14" x14ac:dyDescent="0.25">
      <c r="A50" s="32"/>
      <c r="B50" s="43" t="s">
        <v>71</v>
      </c>
      <c r="C50" s="44" t="s">
        <v>20</v>
      </c>
      <c r="D50" s="44" t="s">
        <v>72</v>
      </c>
      <c r="E50" s="44"/>
      <c r="F50" s="46">
        <v>91</v>
      </c>
      <c r="G50" s="46">
        <f>F50+J50</f>
        <v>91.6</v>
      </c>
      <c r="H50" s="46">
        <v>1.3</v>
      </c>
      <c r="I50" s="46">
        <f>H50</f>
        <v>1.3</v>
      </c>
      <c r="J50" s="46">
        <v>0.6</v>
      </c>
      <c r="K50" s="46">
        <v>3</v>
      </c>
      <c r="L50" s="46">
        <f t="shared" si="7"/>
        <v>3.0419999999999998</v>
      </c>
      <c r="M50" s="44"/>
      <c r="N50" s="44"/>
    </row>
    <row r="51" spans="1:14" x14ac:dyDescent="0.25">
      <c r="A51" s="32"/>
      <c r="B51" s="43"/>
      <c r="C51" s="44"/>
      <c r="D51" s="44"/>
      <c r="E51" s="44"/>
      <c r="F51" s="46"/>
      <c r="G51" s="46"/>
      <c r="H51" s="46"/>
      <c r="I51" s="46"/>
      <c r="J51" s="46"/>
      <c r="K51" s="46"/>
      <c r="L51" s="46"/>
      <c r="M51" s="44"/>
      <c r="N51" s="44"/>
    </row>
    <row r="52" spans="1:14" x14ac:dyDescent="0.25">
      <c r="A52" s="69"/>
      <c r="B52" s="60" t="s">
        <v>73</v>
      </c>
      <c r="C52" s="49"/>
      <c r="D52" s="49"/>
      <c r="E52" s="49"/>
      <c r="F52" s="49"/>
      <c r="G52" s="49"/>
      <c r="H52" s="49"/>
      <c r="I52" s="49"/>
      <c r="J52" s="49"/>
      <c r="K52" s="49"/>
      <c r="L52" s="49">
        <f>SUM(L49:L50)</f>
        <v>159.642</v>
      </c>
      <c r="M52" s="49" t="s">
        <v>38</v>
      </c>
      <c r="N52" s="49"/>
    </row>
    <row r="53" spans="1:14" ht="15.75" thickBot="1" x14ac:dyDescent="0.3">
      <c r="A53" s="70"/>
      <c r="B53" s="71"/>
      <c r="C53" s="72"/>
      <c r="D53" s="72"/>
      <c r="E53" s="72"/>
      <c r="F53" s="73"/>
      <c r="G53" s="73"/>
      <c r="H53" s="73"/>
      <c r="I53" s="73"/>
      <c r="J53" s="73"/>
      <c r="K53" s="73"/>
      <c r="L53" s="74"/>
      <c r="M53" s="74"/>
      <c r="N53" s="75"/>
    </row>
    <row r="54" spans="1:14" ht="16.5" thickTop="1" thickBot="1" x14ac:dyDescent="0.3">
      <c r="A54" s="29"/>
      <c r="B54" s="29" t="s">
        <v>74</v>
      </c>
      <c r="C54" s="29"/>
      <c r="D54" s="29"/>
      <c r="E54" s="29"/>
      <c r="F54" s="29"/>
      <c r="G54" s="29"/>
      <c r="H54" s="29"/>
      <c r="I54" s="29"/>
      <c r="J54" s="29"/>
      <c r="K54" s="29"/>
      <c r="L54" s="29"/>
      <c r="M54" s="29"/>
      <c r="N54" s="29"/>
    </row>
    <row r="55" spans="1:14" ht="15.75" thickTop="1" x14ac:dyDescent="0.25">
      <c r="B55" t="s">
        <v>66</v>
      </c>
      <c r="C55" t="s">
        <v>20</v>
      </c>
      <c r="D55" t="s">
        <v>57</v>
      </c>
      <c r="F55">
        <v>94</v>
      </c>
      <c r="G55">
        <v>94.55</v>
      </c>
      <c r="H55">
        <v>18.125</v>
      </c>
      <c r="J55">
        <v>0.55000000000000004</v>
      </c>
      <c r="K55">
        <v>4</v>
      </c>
      <c r="L55">
        <f>PRODUCT(H55:K55)</f>
        <v>39.875</v>
      </c>
      <c r="M55" t="s">
        <v>45</v>
      </c>
    </row>
    <row r="56" spans="1:14" x14ac:dyDescent="0.25">
      <c r="B56" t="s">
        <v>66</v>
      </c>
      <c r="C56" t="s">
        <v>20</v>
      </c>
      <c r="D56" t="s">
        <v>58</v>
      </c>
      <c r="E56" t="s">
        <v>59</v>
      </c>
      <c r="F56">
        <v>94</v>
      </c>
      <c r="G56">
        <v>94.55</v>
      </c>
      <c r="H56">
        <v>2.6840000000000002</v>
      </c>
      <c r="J56">
        <v>0.55000000000000004</v>
      </c>
      <c r="K56">
        <v>12</v>
      </c>
      <c r="L56">
        <f t="shared" ref="L56:L67" si="8">PRODUCT(H56:K56)</f>
        <v>17.714400000000001</v>
      </c>
      <c r="M56" t="s">
        <v>45</v>
      </c>
    </row>
    <row r="57" spans="1:14" x14ac:dyDescent="0.25">
      <c r="B57" t="s">
        <v>66</v>
      </c>
      <c r="C57" t="s">
        <v>20</v>
      </c>
      <c r="D57" t="s">
        <v>58</v>
      </c>
      <c r="E57" t="s">
        <v>60</v>
      </c>
      <c r="F57">
        <v>94</v>
      </c>
      <c r="G57">
        <v>94.55</v>
      </c>
      <c r="H57">
        <v>2.4249999999999998</v>
      </c>
      <c r="J57">
        <v>0.55000000000000004</v>
      </c>
      <c r="K57">
        <v>6</v>
      </c>
      <c r="L57">
        <f t="shared" si="8"/>
        <v>8.0024999999999995</v>
      </c>
      <c r="M57" t="s">
        <v>45</v>
      </c>
    </row>
    <row r="58" spans="1:14" x14ac:dyDescent="0.25">
      <c r="B58" t="s">
        <v>66</v>
      </c>
      <c r="C58" t="s">
        <v>20</v>
      </c>
      <c r="D58" t="s">
        <v>61</v>
      </c>
      <c r="F58">
        <v>94</v>
      </c>
      <c r="G58">
        <v>94.55</v>
      </c>
      <c r="H58">
        <v>9.4130000000000003</v>
      </c>
      <c r="J58">
        <v>0.55000000000000004</v>
      </c>
      <c r="K58">
        <v>4</v>
      </c>
      <c r="L58">
        <f t="shared" si="8"/>
        <v>20.708600000000001</v>
      </c>
      <c r="M58" t="s">
        <v>45</v>
      </c>
    </row>
    <row r="59" spans="1:14" x14ac:dyDescent="0.25">
      <c r="B59" t="s">
        <v>66</v>
      </c>
      <c r="C59" t="s">
        <v>20</v>
      </c>
      <c r="D59" t="s">
        <v>62</v>
      </c>
      <c r="F59">
        <v>94</v>
      </c>
      <c r="G59">
        <v>94.55</v>
      </c>
      <c r="H59">
        <v>5.0490000000000004</v>
      </c>
      <c r="J59">
        <v>0.55000000000000004</v>
      </c>
      <c r="K59">
        <v>4</v>
      </c>
      <c r="L59">
        <f t="shared" si="8"/>
        <v>11.107800000000001</v>
      </c>
      <c r="M59" t="s">
        <v>45</v>
      </c>
    </row>
    <row r="60" spans="1:14" x14ac:dyDescent="0.25">
      <c r="B60" t="s">
        <v>66</v>
      </c>
      <c r="C60" t="s">
        <v>20</v>
      </c>
      <c r="D60" t="s">
        <v>63</v>
      </c>
      <c r="F60">
        <v>94</v>
      </c>
      <c r="G60">
        <v>94.55</v>
      </c>
      <c r="H60">
        <v>8.2499999999999982</v>
      </c>
      <c r="J60">
        <v>0.55000000000000004</v>
      </c>
      <c r="K60">
        <v>4</v>
      </c>
      <c r="L60">
        <f t="shared" si="8"/>
        <v>18.149999999999999</v>
      </c>
      <c r="M60" t="s">
        <v>45</v>
      </c>
    </row>
    <row r="61" spans="1:14" x14ac:dyDescent="0.25">
      <c r="B61" t="s">
        <v>66</v>
      </c>
      <c r="C61" t="s">
        <v>20</v>
      </c>
      <c r="D61" t="s">
        <v>67</v>
      </c>
      <c r="F61">
        <v>91.75</v>
      </c>
      <c r="G61">
        <v>95.25</v>
      </c>
      <c r="H61">
        <v>0.95</v>
      </c>
      <c r="J61">
        <v>3.5</v>
      </c>
      <c r="K61">
        <v>16</v>
      </c>
      <c r="L61">
        <f t="shared" si="8"/>
        <v>53.199999999999996</v>
      </c>
      <c r="M61" t="s">
        <v>45</v>
      </c>
    </row>
    <row r="62" spans="1:14" x14ac:dyDescent="0.25">
      <c r="B62" t="s">
        <v>66</v>
      </c>
      <c r="C62" t="s">
        <v>20</v>
      </c>
      <c r="D62" t="s">
        <v>68</v>
      </c>
      <c r="F62">
        <v>91.75</v>
      </c>
      <c r="G62">
        <v>95.25</v>
      </c>
      <c r="H62">
        <v>0.75</v>
      </c>
      <c r="J62">
        <v>3.5</v>
      </c>
      <c r="K62">
        <v>24</v>
      </c>
      <c r="L62">
        <f t="shared" si="8"/>
        <v>63</v>
      </c>
      <c r="M62" t="s">
        <v>45</v>
      </c>
    </row>
    <row r="63" spans="1:14" x14ac:dyDescent="0.25">
      <c r="B63" t="s">
        <v>56</v>
      </c>
      <c r="C63" t="s">
        <v>20</v>
      </c>
      <c r="D63" t="s">
        <v>69</v>
      </c>
      <c r="F63">
        <v>91.6</v>
      </c>
      <c r="G63">
        <v>95.25</v>
      </c>
      <c r="H63">
        <v>0.4</v>
      </c>
      <c r="J63">
        <v>3.6500000000000057</v>
      </c>
      <c r="K63">
        <v>6</v>
      </c>
      <c r="L63">
        <f t="shared" si="8"/>
        <v>8.760000000000014</v>
      </c>
      <c r="M63" t="s">
        <v>45</v>
      </c>
    </row>
    <row r="64" spans="1:14" x14ac:dyDescent="0.25">
      <c r="M64" t="s">
        <v>45</v>
      </c>
    </row>
    <row r="65" spans="1:14" x14ac:dyDescent="0.25">
      <c r="B65" t="s">
        <v>66</v>
      </c>
      <c r="C65" t="s">
        <v>20</v>
      </c>
      <c r="D65" t="s">
        <v>67</v>
      </c>
      <c r="F65">
        <v>91.75</v>
      </c>
      <c r="G65">
        <v>95.25</v>
      </c>
      <c r="I65">
        <v>0.95</v>
      </c>
      <c r="J65">
        <v>3.5</v>
      </c>
      <c r="K65">
        <v>16</v>
      </c>
      <c r="L65">
        <f t="shared" si="8"/>
        <v>53.199999999999996</v>
      </c>
      <c r="M65" t="s">
        <v>45</v>
      </c>
    </row>
    <row r="66" spans="1:14" x14ac:dyDescent="0.25">
      <c r="B66" t="s">
        <v>66</v>
      </c>
      <c r="C66" t="s">
        <v>20</v>
      </c>
      <c r="D66" t="s">
        <v>68</v>
      </c>
      <c r="F66">
        <v>91.75</v>
      </c>
      <c r="G66">
        <v>95.25</v>
      </c>
      <c r="I66">
        <v>0.75</v>
      </c>
      <c r="J66">
        <v>3.5</v>
      </c>
      <c r="K66">
        <v>24</v>
      </c>
      <c r="L66">
        <f t="shared" si="8"/>
        <v>63</v>
      </c>
      <c r="M66" t="s">
        <v>45</v>
      </c>
    </row>
    <row r="67" spans="1:14" x14ac:dyDescent="0.25">
      <c r="B67" t="s">
        <v>56</v>
      </c>
      <c r="C67" t="s">
        <v>20</v>
      </c>
      <c r="D67" t="s">
        <v>69</v>
      </c>
      <c r="F67">
        <v>91.6</v>
      </c>
      <c r="G67">
        <v>95.25</v>
      </c>
      <c r="I67">
        <v>0.4</v>
      </c>
      <c r="J67">
        <v>3.6500000000000057</v>
      </c>
      <c r="K67">
        <v>6</v>
      </c>
      <c r="L67">
        <f t="shared" si="8"/>
        <v>8.760000000000014</v>
      </c>
      <c r="M67" t="s">
        <v>45</v>
      </c>
    </row>
    <row r="68" spans="1:14" x14ac:dyDescent="0.25">
      <c r="A68" s="66"/>
      <c r="B68" s="60" t="s">
        <v>70</v>
      </c>
      <c r="C68" s="67"/>
      <c r="D68" s="67"/>
      <c r="E68" s="67"/>
      <c r="F68" s="68"/>
      <c r="G68" s="68"/>
      <c r="H68" s="68"/>
      <c r="I68" s="68"/>
      <c r="J68" s="68"/>
      <c r="K68" s="68"/>
      <c r="L68" s="67">
        <f>SUM(L55:L67)</f>
        <v>365.47829999999999</v>
      </c>
      <c r="M68" s="67" t="str">
        <f>M60</f>
        <v>Sqm</v>
      </c>
      <c r="N68" s="67"/>
    </row>
    <row r="69" spans="1:14" x14ac:dyDescent="0.25">
      <c r="B69" t="s">
        <v>71</v>
      </c>
      <c r="C69" t="s">
        <v>20</v>
      </c>
      <c r="D69" t="s">
        <v>53</v>
      </c>
      <c r="F69">
        <v>91</v>
      </c>
      <c r="G69">
        <v>91.75</v>
      </c>
      <c r="H69">
        <v>24</v>
      </c>
      <c r="J69">
        <v>0.75</v>
      </c>
      <c r="K69">
        <v>2</v>
      </c>
      <c r="L69">
        <f>PRODUCT(H69:K69)</f>
        <v>36</v>
      </c>
    </row>
    <row r="70" spans="1:14" x14ac:dyDescent="0.25">
      <c r="B70" t="s">
        <v>71</v>
      </c>
      <c r="C70" t="s">
        <v>20</v>
      </c>
      <c r="D70" t="s">
        <v>72</v>
      </c>
      <c r="F70">
        <v>91</v>
      </c>
      <c r="G70">
        <v>91.6</v>
      </c>
      <c r="H70">
        <v>1.3</v>
      </c>
      <c r="J70">
        <v>0.6</v>
      </c>
      <c r="K70">
        <v>6</v>
      </c>
      <c r="L70">
        <f t="shared" ref="L70:L73" si="9">PRODUCT(H70:K70)</f>
        <v>4.68</v>
      </c>
    </row>
    <row r="72" spans="1:14" x14ac:dyDescent="0.25">
      <c r="B72" t="s">
        <v>71</v>
      </c>
      <c r="C72" t="s">
        <v>20</v>
      </c>
      <c r="D72" t="s">
        <v>53</v>
      </c>
      <c r="F72">
        <v>91</v>
      </c>
      <c r="G72">
        <v>91.75</v>
      </c>
      <c r="I72">
        <v>8.6999999999999993</v>
      </c>
      <c r="J72">
        <v>0.75</v>
      </c>
      <c r="K72">
        <v>2</v>
      </c>
      <c r="L72">
        <f t="shared" si="9"/>
        <v>13.049999999999999</v>
      </c>
    </row>
    <row r="73" spans="1:14" x14ac:dyDescent="0.25">
      <c r="B73" t="s">
        <v>71</v>
      </c>
      <c r="C73" t="s">
        <v>20</v>
      </c>
      <c r="D73" t="s">
        <v>72</v>
      </c>
      <c r="F73">
        <v>91</v>
      </c>
      <c r="G73">
        <v>91.6</v>
      </c>
      <c r="I73">
        <v>1.3</v>
      </c>
      <c r="J73">
        <v>0.6</v>
      </c>
      <c r="K73">
        <v>6</v>
      </c>
      <c r="L73">
        <f t="shared" si="9"/>
        <v>4.68</v>
      </c>
    </row>
    <row r="74" spans="1:14" x14ac:dyDescent="0.25">
      <c r="A74" s="66"/>
      <c r="B74" s="60" t="s">
        <v>70</v>
      </c>
      <c r="C74" s="67"/>
      <c r="D74" s="67"/>
      <c r="E74" s="67"/>
      <c r="F74" s="68"/>
      <c r="G74" s="68"/>
      <c r="H74" s="68"/>
      <c r="I74" s="68"/>
      <c r="J74" s="68"/>
      <c r="K74" s="68"/>
      <c r="L74" s="67">
        <f>SUM(L69:L73)</f>
        <v>58.41</v>
      </c>
      <c r="M74" s="67" t="str">
        <f>M66</f>
        <v>Sqm</v>
      </c>
      <c r="N74" s="67"/>
    </row>
  </sheetData>
  <mergeCells count="3">
    <mergeCell ref="F6:G6"/>
    <mergeCell ref="A22:A24"/>
    <mergeCell ref="A39:A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vt:lpstr>
      <vt:lpstr>Measurement Sheet</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2023-09-18T11:45:49Z</dcterms:modified>
</cp:coreProperties>
</file>