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filterPrivacy="1" defaultThemeVersion="124226"/>
  <bookViews>
    <workbookView xWindow="240" yWindow="105" windowWidth="14805" windowHeight="8010"/>
  </bookViews>
  <sheets>
    <sheet name="Abstract" sheetId="1" r:id="rId1"/>
    <sheet name="Measurement Sheet" sheetId="2" r:id="rId2"/>
    <sheet name="Sheet3" sheetId="3" r:id="rId3"/>
  </sheets>
  <externalReferences>
    <externalReference r:id="rId4"/>
  </externalReferences>
  <calcPr calcId="144525"/>
</workbook>
</file>

<file path=xl/calcChain.xml><?xml version="1.0" encoding="utf-8"?>
<calcChain xmlns="http://schemas.openxmlformats.org/spreadsheetml/2006/main">
  <c r="J21" i="1" l="1"/>
  <c r="H21" i="1"/>
  <c r="E19" i="1"/>
  <c r="L19" i="1" s="1"/>
  <c r="L18" i="1"/>
  <c r="E17" i="1"/>
  <c r="L17" i="1" s="1"/>
  <c r="C17" i="1"/>
  <c r="L16" i="1"/>
  <c r="C16" i="1"/>
  <c r="L15" i="1"/>
  <c r="C15" i="1"/>
  <c r="E14" i="1"/>
  <c r="L14" i="1" s="1"/>
  <c r="C14" i="1"/>
  <c r="L13" i="1"/>
  <c r="E13" i="1"/>
  <c r="C13" i="1"/>
  <c r="L12" i="1"/>
  <c r="C12" i="1"/>
  <c r="L11" i="1"/>
  <c r="C11" i="1"/>
  <c r="L10" i="1"/>
  <c r="C10" i="1"/>
  <c r="L9" i="1"/>
  <c r="C9" i="1"/>
  <c r="M41" i="2"/>
  <c r="M42" i="2" s="1"/>
  <c r="J41" i="2"/>
  <c r="L41" i="2" s="1"/>
  <c r="L42" i="2" s="1"/>
  <c r="L39" i="2"/>
  <c r="L38" i="2"/>
  <c r="L37" i="2"/>
  <c r="L36" i="2"/>
  <c r="L35" i="2"/>
  <c r="L33" i="2"/>
  <c r="L32" i="2"/>
  <c r="L31" i="2"/>
  <c r="L40" i="2" s="1"/>
  <c r="L28" i="2"/>
  <c r="G28" i="2"/>
  <c r="F28" i="2" s="1"/>
  <c r="C28" i="2"/>
  <c r="J27" i="2"/>
  <c r="L27" i="2" s="1"/>
  <c r="J26" i="2"/>
  <c r="L26" i="2" s="1"/>
  <c r="J25" i="2"/>
  <c r="L25" i="2" s="1"/>
  <c r="J24" i="2"/>
  <c r="L24" i="2" s="1"/>
  <c r="L29" i="2" s="1"/>
  <c r="L14" i="2" s="1"/>
  <c r="L22" i="2"/>
  <c r="L23" i="2" s="1"/>
  <c r="J22" i="2"/>
  <c r="L21" i="2"/>
  <c r="L20" i="2"/>
  <c r="G20" i="2"/>
  <c r="L19" i="2"/>
  <c r="G19" i="2"/>
  <c r="L18" i="2"/>
  <c r="G18" i="2"/>
  <c r="L15" i="2"/>
  <c r="L11" i="2"/>
  <c r="I11" i="2"/>
  <c r="H11" i="2"/>
  <c r="F11" i="2"/>
  <c r="G11" i="2" s="1"/>
  <c r="H10" i="2"/>
  <c r="L10" i="2" s="1"/>
  <c r="F10" i="2"/>
  <c r="G10" i="2" s="1"/>
  <c r="I9" i="2"/>
  <c r="L9" i="2" s="1"/>
  <c r="L12" i="2" s="1"/>
  <c r="H9" i="2"/>
  <c r="G9" i="2"/>
  <c r="I6" i="2"/>
  <c r="H6" i="2"/>
  <c r="L6" i="2" s="1"/>
  <c r="L7" i="2" s="1"/>
  <c r="F6" i="2"/>
  <c r="D6" i="2"/>
  <c r="C6" i="2"/>
  <c r="J4" i="2"/>
  <c r="I4" i="2"/>
  <c r="H4" i="2"/>
  <c r="L4" i="2" s="1"/>
  <c r="L5" i="2" s="1"/>
  <c r="L21" i="1" l="1"/>
  <c r="L13" i="2"/>
  <c r="L16" i="2" s="1"/>
</calcChain>
</file>

<file path=xl/sharedStrings.xml><?xml version="1.0" encoding="utf-8"?>
<sst xmlns="http://schemas.openxmlformats.org/spreadsheetml/2006/main" count="132" uniqueCount="56">
  <si>
    <t>Sl No</t>
  </si>
  <si>
    <t>Description</t>
  </si>
  <si>
    <t>Block</t>
  </si>
  <si>
    <t>Structure</t>
  </si>
  <si>
    <t>Grid</t>
  </si>
  <si>
    <t>Reduced Level</t>
  </si>
  <si>
    <t>L</t>
  </si>
  <si>
    <t>B</t>
  </si>
  <si>
    <t>H</t>
  </si>
  <si>
    <t>Nos</t>
  </si>
  <si>
    <t>Quantity</t>
  </si>
  <si>
    <t>Unit</t>
  </si>
  <si>
    <t>From</t>
  </si>
  <si>
    <t>To</t>
  </si>
  <si>
    <t>Excavation &amp; Backfilling</t>
  </si>
  <si>
    <t xml:space="preserve"> Earthwork in Excavation in all type of soil/soft rock &amp; Disposal of the surplus excavated material in spoil dumps, till area at 0 to 3 mtrs hieghts and descents within a lead upto 500 Mtr including all</t>
  </si>
  <si>
    <t>ESP</t>
  </si>
  <si>
    <t>Raft</t>
  </si>
  <si>
    <t>Cum</t>
  </si>
  <si>
    <t>Total</t>
  </si>
  <si>
    <t xml:space="preserve"> Earthwork in Excavation in all type of soil/soft rock &amp; Disposal of the surplus excavated material in spoil dumps, till area at 3 to 6 mtrs hieghts and descents within a lead upto 500 Mtr including all</t>
  </si>
  <si>
    <t>Sqm</t>
  </si>
  <si>
    <t>Soil Dressing</t>
  </si>
  <si>
    <t>Footing</t>
  </si>
  <si>
    <t>Plinth Beam(long)</t>
  </si>
  <si>
    <t>Plinth Beam (short)</t>
  </si>
  <si>
    <t>Backfilling</t>
  </si>
  <si>
    <t>Total Excavation</t>
  </si>
  <si>
    <t>Deduction of cooling tower upto NGL</t>
  </si>
  <si>
    <t>Deduction of PCC</t>
  </si>
  <si>
    <t>m3</t>
  </si>
  <si>
    <t>Plain &amp; reinforced Cement Concrete</t>
  </si>
  <si>
    <r>
      <t xml:space="preserve">Supplying, laying and compacting </t>
    </r>
    <r>
      <rPr>
        <b/>
        <i/>
        <sz val="11"/>
        <color theme="1"/>
        <rFont val="Arial Black"/>
        <family val="2"/>
      </rPr>
      <t xml:space="preserve">plain cement concrete </t>
    </r>
    <r>
      <rPr>
        <b/>
        <i/>
        <sz val="11"/>
        <color theme="1"/>
        <rFont val="Calibri"/>
        <family val="2"/>
        <scheme val="minor"/>
      </rPr>
      <t>(all grade) as defined by IS 456 all heights and depths above and below pliths to require materials, tools and plants, labour complete  3 to 6 Mtr</t>
    </r>
  </si>
  <si>
    <r>
      <t xml:space="preserve">Supplying, laying </t>
    </r>
    <r>
      <rPr>
        <b/>
        <i/>
        <sz val="11"/>
        <color theme="1"/>
        <rFont val="Arial Black"/>
        <family val="2"/>
      </rPr>
      <t>reinforced cement concrete</t>
    </r>
    <r>
      <rPr>
        <b/>
        <i/>
        <sz val="11"/>
        <color theme="1"/>
        <rFont val="Calibri"/>
        <family val="2"/>
        <scheme val="minor"/>
      </rPr>
      <t xml:space="preserve"> (all grade) as defined by IS 456 up to +/- 3 M t o +/-6Mtrs heights/depth with proper compaction and curing</t>
    </r>
  </si>
  <si>
    <r>
      <t xml:space="preserve">Supplying, laying </t>
    </r>
    <r>
      <rPr>
        <b/>
        <i/>
        <sz val="11"/>
        <color theme="1"/>
        <rFont val="Arial Black"/>
        <family val="2"/>
      </rPr>
      <t xml:space="preserve">reinforced cement concrete </t>
    </r>
    <r>
      <rPr>
        <b/>
        <i/>
        <sz val="11"/>
        <color theme="1"/>
        <rFont val="Calibri"/>
        <family val="2"/>
        <scheme val="minor"/>
      </rPr>
      <t>(all grade) as defined by IS 456 up to 0 M t o +/-3Mtrs heights/depth with proper compaction and curing</t>
    </r>
  </si>
  <si>
    <t>Column</t>
  </si>
  <si>
    <t>Footing F2</t>
  </si>
  <si>
    <t xml:space="preserve"> Formwork (Shuttering)</t>
  </si>
  <si>
    <r>
      <t xml:space="preserve">Provinding and fixing </t>
    </r>
    <r>
      <rPr>
        <b/>
        <i/>
        <sz val="11"/>
        <color theme="1"/>
        <rFont val="Arial Black"/>
        <family val="2"/>
      </rPr>
      <t>shuttering</t>
    </r>
    <r>
      <rPr>
        <b/>
        <i/>
        <sz val="11"/>
        <color theme="1"/>
        <rFont val="Calibri"/>
        <family val="2"/>
        <scheme val="minor"/>
      </rPr>
      <t xml:space="preserve"> in postion with necessary centring, branches , droppings etc. And removing the same after specification periods for all type shuttering 0 to +/- 3M.</t>
    </r>
  </si>
  <si>
    <t>Provinding and fixing shuttering in postion with necessary centring, branches , droppings etc. And removing the same after specification periods for all type shuttering+/- 3M to +/- 6 Mtr</t>
  </si>
  <si>
    <t>Nakoda Pipe Impex Pvt Ltd</t>
  </si>
  <si>
    <t>Civil Work Estimate</t>
  </si>
  <si>
    <t>Estimate</t>
  </si>
  <si>
    <t xml:space="preserve">Sl No </t>
  </si>
  <si>
    <t>Item No</t>
  </si>
  <si>
    <t>UOM</t>
  </si>
  <si>
    <t>Rate</t>
  </si>
  <si>
    <t>Division</t>
  </si>
  <si>
    <t>Upto Prev Bill</t>
  </si>
  <si>
    <t>This Bill Claimed</t>
  </si>
  <si>
    <t>Estimated Value</t>
  </si>
  <si>
    <t>Amount</t>
  </si>
  <si>
    <t>m2</t>
  </si>
  <si>
    <t>Taking delivery transporting within site area placing and fixing in postion steel reinforcement including angles/pins provided for the approved welded joint at all levels above and belorh plinth level for RCC and precast reinforced concrete works including cutting, bending cranking, binding tack welding as necessary as per drawing, specification and direction of the engineer including wire, cover blocks, electrodes etc. And strengthening and de coling where necessary all materials, tools and plamts and labour complete.0-3</t>
  </si>
  <si>
    <t>MT</t>
  </si>
  <si>
    <t>Taking delivery transporting within site area placing and fixing in postion steel reinforcement including angles/pins provided for the approved welded joint at all levels above and belorh plinth level for RCC and precast reinforced concrete works including cutting, bending cranking, binding tack welding as necessary as per drawing, specification and direction of the engineer including wire, cover blocks, electrodes etc. And strengthening and de coling where necessary all materials, tools and plamts and labour complete.3-6</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</si>
</sst>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
  </numFmts>
  <fonts count="8" x14ac:knownFonts="1">
    <font>
      <sz val="11"/>
      <color theme="1"/>
      <name val="Calibri"/>
      <family val="2"/>
      <scheme val="minor"/>
    </font>
    <font>
      <b/>
      <i/>
      <sz val="14"/>
      <color theme="1"/>
      <name val="Calibri"/>
      <family val="2"/>
      <scheme val="minor"/>
    </font>
    <font>
      <b/>
      <i/>
      <sz val="12"/>
      <color theme="1"/>
      <name val="Calibri"/>
      <family val="2"/>
      <scheme val="minor"/>
    </font>
    <font>
      <b/>
      <i/>
      <sz val="11"/>
      <color theme="1"/>
      <name val="Calibri"/>
      <family val="2"/>
      <scheme val="minor"/>
    </font>
    <font>
      <b/>
      <i/>
      <sz val="11"/>
      <color theme="1"/>
      <name val="Arial Black"/>
      <family val="2"/>
    </font>
    <font>
      <b/>
      <i/>
      <sz val="14"/>
      <color indexed="8"/>
      <name val="Calibri"/>
      <family val="2"/>
    </font>
    <font>
      <b/>
      <i/>
      <sz val="11"/>
      <color indexed="8"/>
      <name val="Calibri"/>
      <family val="2"/>
    </font>
    <font>
      <i/>
      <sz val="11"/>
      <color theme="1"/>
      <name val="Calibri"/>
      <family val="2"/>
      <scheme val="minor"/>
    </font>
  </fonts>
  <fills count="5">
    <fill>
      <patternFill patternType="none"/>
    </fill>
    <fill>
      <patternFill patternType="gray125"/>
    </fill>
    <fill>
      <patternFill patternType="solid">
        <fgColor theme="0" tint="-0.249977111117893"/>
        <bgColor indexed="64"/>
      </patternFill>
    </fill>
    <fill>
      <patternFill patternType="solid">
        <fgColor rgb="FFFFFF00"/>
        <bgColor indexed="64"/>
      </patternFill>
    </fill>
    <fill>
      <patternFill patternType="solid">
        <fgColor rgb="FF92D050"/>
        <bgColor indexed="64"/>
      </patternFill>
    </fill>
  </fills>
  <borders count="14">
    <border>
      <left/>
      <right/>
      <top/>
      <bottom/>
      <diagonal/>
    </border>
    <border>
      <left style="hair">
        <color indexed="64"/>
      </left>
      <right style="hair">
        <color indexed="64"/>
      </right>
      <top style="double">
        <color indexed="64"/>
      </top>
      <bottom style="double">
        <color indexed="64"/>
      </bottom>
      <diagonal/>
    </border>
    <border>
      <left style="hair">
        <color indexed="64"/>
      </left>
      <right style="hair">
        <color indexed="64"/>
      </right>
      <top/>
      <bottom/>
      <diagonal/>
    </border>
    <border>
      <left style="hair">
        <color indexed="64"/>
      </left>
      <right style="hair">
        <color indexed="64"/>
      </right>
      <top style="double">
        <color indexed="64"/>
      </top>
      <bottom/>
      <diagonal/>
    </border>
    <border>
      <left style="hair">
        <color indexed="64"/>
      </left>
      <right style="hair">
        <color indexed="64"/>
      </right>
      <top/>
      <bottom style="hair">
        <color indexed="64"/>
      </bottom>
      <diagonal/>
    </border>
    <border>
      <left style="hair">
        <color indexed="64"/>
      </left>
      <right style="hair">
        <color indexed="64"/>
      </right>
      <top style="hair">
        <color indexed="64"/>
      </top>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bottom style="double">
        <color indexed="64"/>
      </bottom>
      <diagonal/>
    </border>
    <border>
      <left/>
      <right/>
      <top style="double">
        <color indexed="64"/>
      </top>
      <bottom style="double">
        <color indexed="64"/>
      </bottom>
      <diagonal/>
    </border>
    <border>
      <left style="hair">
        <color indexed="64"/>
      </left>
      <right/>
      <top style="hair">
        <color indexed="64"/>
      </top>
      <bottom/>
      <diagonal/>
    </border>
    <border>
      <left style="hair">
        <color indexed="64"/>
      </left>
      <right/>
      <top/>
      <bottom/>
      <diagonal/>
    </border>
    <border>
      <left style="dotted">
        <color indexed="64"/>
      </left>
      <right style="dotted">
        <color indexed="64"/>
      </right>
      <top style="double">
        <color indexed="64"/>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1">
    <xf numFmtId="0" fontId="0" fillId="0" borderId="0"/>
  </cellStyleXfs>
  <cellXfs count="76">
    <xf numFmtId="0" fontId="0" fillId="0" borderId="0" xfId="0"/>
    <xf numFmtId="0" fontId="1" fillId="2" borderId="1" xfId="0" applyFont="1" applyFill="1" applyBorder="1" applyAlignment="1">
      <alignment horizontal="left" vertical="center" wrapText="1"/>
    </xf>
    <xf numFmtId="0" fontId="1" fillId="2" borderId="2" xfId="0" applyFont="1" applyFill="1" applyBorder="1" applyAlignment="1">
      <alignment horizontal="left" vertical="center" wrapText="1"/>
    </xf>
    <xf numFmtId="0" fontId="2" fillId="2" borderId="2" xfId="0" applyFont="1" applyFill="1" applyBorder="1" applyAlignment="1">
      <alignment horizontal="left" vertical="center"/>
    </xf>
    <xf numFmtId="0" fontId="2" fillId="2" borderId="1" xfId="0" applyFont="1" applyFill="1" applyBorder="1" applyAlignment="1">
      <alignment horizontal="left" vertical="center"/>
    </xf>
    <xf numFmtId="0" fontId="3" fillId="0" borderId="2" xfId="0" applyFont="1" applyBorder="1" applyAlignment="1">
      <alignment vertical="center"/>
    </xf>
    <xf numFmtId="0" fontId="3" fillId="0" borderId="2" xfId="0" applyFont="1" applyBorder="1" applyAlignment="1">
      <alignment vertical="center" wrapText="1"/>
    </xf>
    <xf numFmtId="0" fontId="3" fillId="0" borderId="2" xfId="0" applyFont="1" applyBorder="1" applyAlignment="1">
      <alignment horizontal="left" vertical="center"/>
    </xf>
    <xf numFmtId="0" fontId="3" fillId="0" borderId="0" xfId="0" applyFont="1" applyAlignment="1">
      <alignment horizontal="left" vertical="center"/>
    </xf>
    <xf numFmtId="0" fontId="3" fillId="0" borderId="2" xfId="0" applyFont="1" applyFill="1" applyBorder="1" applyAlignment="1">
      <alignment horizontal="left" vertical="center"/>
    </xf>
    <xf numFmtId="0" fontId="3" fillId="0" borderId="1" xfId="0" applyFont="1" applyBorder="1" applyAlignment="1">
      <alignment vertical="center"/>
    </xf>
    <xf numFmtId="0" fontId="3" fillId="3" borderId="1" xfId="0" applyFont="1" applyFill="1" applyBorder="1" applyAlignment="1">
      <alignment horizontal="left" vertical="center" wrapText="1"/>
    </xf>
    <xf numFmtId="0" fontId="3" fillId="3" borderId="1" xfId="0" applyFont="1" applyFill="1" applyBorder="1" applyAlignment="1">
      <alignment horizontal="left" vertical="center"/>
    </xf>
    <xf numFmtId="0" fontId="3" fillId="4" borderId="1" xfId="0" applyFont="1" applyFill="1" applyBorder="1" applyAlignment="1">
      <alignment horizontal="left" vertical="center"/>
    </xf>
    <xf numFmtId="0" fontId="3" fillId="3" borderId="1" xfId="0" applyFont="1" applyFill="1" applyBorder="1" applyAlignment="1">
      <alignment horizontal="center" vertical="center"/>
    </xf>
    <xf numFmtId="0" fontId="3" fillId="2" borderId="1" xfId="0" applyFont="1" applyFill="1" applyBorder="1" applyAlignment="1">
      <alignment horizontal="center" vertical="center"/>
    </xf>
    <xf numFmtId="0" fontId="3" fillId="2" borderId="1" xfId="0" applyFont="1" applyFill="1" applyBorder="1" applyAlignment="1">
      <alignment horizontal="left" vertical="center" wrapText="1"/>
    </xf>
    <xf numFmtId="0" fontId="3" fillId="2" borderId="1" xfId="0" applyFont="1" applyFill="1" applyBorder="1" applyAlignment="1">
      <alignment horizontal="left" vertical="center"/>
    </xf>
    <xf numFmtId="0" fontId="3" fillId="0" borderId="2" xfId="0" applyFont="1" applyFill="1" applyBorder="1" applyAlignment="1">
      <alignment vertical="center" wrapText="1"/>
    </xf>
    <xf numFmtId="0" fontId="3" fillId="0" borderId="4" xfId="0" applyFont="1" applyBorder="1" applyAlignment="1">
      <alignment horizontal="left" vertical="center"/>
    </xf>
    <xf numFmtId="0" fontId="3" fillId="0" borderId="4" xfId="0" applyFont="1" applyFill="1" applyBorder="1" applyAlignment="1">
      <alignment horizontal="left" vertical="center"/>
    </xf>
    <xf numFmtId="0" fontId="3" fillId="0" borderId="5" xfId="0" applyFont="1" applyFill="1" applyBorder="1" applyAlignment="1">
      <alignment vertical="center" wrapText="1"/>
    </xf>
    <xf numFmtId="0" fontId="3" fillId="0" borderId="6" xfId="0" applyFont="1" applyBorder="1" applyAlignment="1">
      <alignment horizontal="left" vertical="center"/>
    </xf>
    <xf numFmtId="0" fontId="3" fillId="0" borderId="6" xfId="0" applyFont="1" applyFill="1" applyBorder="1" applyAlignment="1">
      <alignment horizontal="left" vertical="center"/>
    </xf>
    <xf numFmtId="0" fontId="3" fillId="0" borderId="5" xfId="0" applyFont="1" applyBorder="1" applyAlignment="1">
      <alignment horizontal="left" vertical="center"/>
    </xf>
    <xf numFmtId="0" fontId="3" fillId="0" borderId="5" xfId="0" applyFont="1" applyFill="1" applyBorder="1" applyAlignment="1">
      <alignment horizontal="left" vertical="center"/>
    </xf>
    <xf numFmtId="0" fontId="3" fillId="0" borderId="4" xfId="0" applyFont="1" applyFill="1" applyBorder="1" applyAlignment="1">
      <alignment horizontal="left" vertical="center" wrapText="1"/>
    </xf>
    <xf numFmtId="0" fontId="3" fillId="0" borderId="2" xfId="0" applyFont="1" applyFill="1" applyBorder="1" applyAlignment="1">
      <alignment horizontal="left" vertical="center" wrapText="1"/>
    </xf>
    <xf numFmtId="0" fontId="3" fillId="3" borderId="8" xfId="0" applyFont="1" applyFill="1" applyBorder="1" applyAlignment="1">
      <alignment horizontal="center" vertical="center" wrapText="1"/>
    </xf>
    <xf numFmtId="0" fontId="3" fillId="0" borderId="0" xfId="0" applyFont="1" applyFill="1" applyBorder="1" applyAlignment="1">
      <alignment horizontal="left" vertical="center"/>
    </xf>
    <xf numFmtId="0" fontId="3" fillId="0" borderId="0" xfId="0" applyFont="1" applyFill="1" applyAlignment="1">
      <alignment horizontal="left" vertical="center"/>
    </xf>
    <xf numFmtId="0" fontId="3" fillId="3" borderId="8" xfId="0" applyFont="1" applyFill="1" applyBorder="1" applyAlignment="1">
      <alignment horizontal="left" vertical="center"/>
    </xf>
    <xf numFmtId="0" fontId="3" fillId="2" borderId="11" xfId="0" applyFont="1" applyFill="1" applyBorder="1" applyAlignment="1">
      <alignment vertical="center" wrapText="1"/>
    </xf>
    <xf numFmtId="0" fontId="3" fillId="2" borderId="8" xfId="0" applyFont="1" applyFill="1" applyBorder="1" applyAlignment="1">
      <alignment horizontal="left" vertical="center"/>
    </xf>
    <xf numFmtId="0" fontId="3" fillId="3" borderId="1" xfId="0" applyFont="1" applyFill="1" applyBorder="1" applyAlignment="1">
      <alignment horizontal="center" wrapText="1"/>
    </xf>
    <xf numFmtId="0" fontId="3" fillId="3" borderId="8" xfId="0" applyFont="1" applyFill="1" applyBorder="1" applyAlignment="1">
      <alignment horizontal="left"/>
    </xf>
    <xf numFmtId="0" fontId="3" fillId="0" borderId="0" xfId="0" applyFont="1"/>
    <xf numFmtId="0" fontId="3" fillId="0" borderId="0" xfId="0" applyFont="1" applyFill="1"/>
    <xf numFmtId="0" fontId="3" fillId="0" borderId="0" xfId="0" applyFont="1" applyBorder="1"/>
    <xf numFmtId="0" fontId="3" fillId="0" borderId="0" xfId="0" applyFont="1" applyFill="1" applyBorder="1"/>
    <xf numFmtId="0" fontId="3" fillId="0" borderId="0" xfId="0" applyFont="1" applyBorder="1" applyAlignment="1">
      <alignment vertical="center"/>
    </xf>
    <xf numFmtId="2" fontId="3" fillId="0" borderId="0" xfId="0" applyNumberFormat="1" applyFont="1" applyBorder="1" applyAlignment="1">
      <alignment vertical="center"/>
    </xf>
    <xf numFmtId="0" fontId="1" fillId="2" borderId="12" xfId="0" applyFont="1" applyFill="1" applyBorder="1" applyAlignment="1">
      <alignment vertical="center" wrapText="1"/>
    </xf>
    <xf numFmtId="0" fontId="3" fillId="2" borderId="12" xfId="0" applyFont="1" applyFill="1" applyBorder="1"/>
    <xf numFmtId="0" fontId="3" fillId="2" borderId="12" xfId="0" applyFont="1" applyFill="1" applyBorder="1" applyAlignment="1">
      <alignment vertical="center"/>
    </xf>
    <xf numFmtId="0" fontId="3" fillId="0" borderId="12" xfId="0" applyFont="1" applyBorder="1" applyAlignment="1">
      <alignment horizontal="center" vertical="center"/>
    </xf>
    <xf numFmtId="0" fontId="3" fillId="0" borderId="12" xfId="0" applyFont="1" applyBorder="1" applyAlignment="1">
      <alignment vertical="center"/>
    </xf>
    <xf numFmtId="0" fontId="3" fillId="0" borderId="12" xfId="0" applyFont="1" applyBorder="1" applyAlignment="1">
      <alignment vertical="center" wrapText="1"/>
    </xf>
    <xf numFmtId="0" fontId="3" fillId="0" borderId="12" xfId="0" applyFont="1" applyFill="1" applyBorder="1" applyAlignment="1">
      <alignment vertical="center"/>
    </xf>
    <xf numFmtId="0" fontId="5" fillId="0" borderId="12" xfId="0" applyNumberFormat="1" applyFont="1" applyFill="1" applyBorder="1" applyAlignment="1">
      <alignment horizontal="center" vertical="center" shrinkToFit="1"/>
    </xf>
    <xf numFmtId="164" fontId="6" fillId="0" borderId="12" xfId="0" applyNumberFormat="1" applyFont="1" applyFill="1" applyBorder="1" applyAlignment="1">
      <alignment horizontal="center" vertical="center" shrinkToFit="1"/>
    </xf>
    <xf numFmtId="0" fontId="3" fillId="0" borderId="13" xfId="0" applyFont="1" applyFill="1" applyBorder="1" applyAlignment="1">
      <alignment vertical="center"/>
    </xf>
    <xf numFmtId="0" fontId="3" fillId="0" borderId="12" xfId="0" applyFont="1" applyBorder="1"/>
    <xf numFmtId="0" fontId="3" fillId="0" borderId="12" xfId="0" applyFont="1" applyBorder="1" applyAlignment="1">
      <alignment wrapText="1"/>
    </xf>
    <xf numFmtId="0" fontId="3" fillId="0" borderId="12" xfId="0" applyFont="1" applyFill="1" applyBorder="1"/>
    <xf numFmtId="164" fontId="3" fillId="0" borderId="13" xfId="0" applyNumberFormat="1" applyFont="1" applyFill="1" applyBorder="1" applyAlignment="1">
      <alignment vertical="center"/>
    </xf>
    <xf numFmtId="2" fontId="6" fillId="0" borderId="12" xfId="0" applyNumberFormat="1" applyFont="1" applyFill="1" applyBorder="1" applyAlignment="1">
      <alignment horizontal="center" vertical="center" shrinkToFit="1"/>
    </xf>
    <xf numFmtId="0" fontId="0" fillId="3" borderId="12" xfId="0" applyFill="1" applyBorder="1"/>
    <xf numFmtId="0" fontId="7" fillId="3" borderId="12" xfId="0" applyFont="1" applyFill="1" applyBorder="1" applyAlignment="1">
      <alignment vertical="center"/>
    </xf>
    <xf numFmtId="0" fontId="3" fillId="3" borderId="12" xfId="0" applyFont="1" applyFill="1" applyBorder="1" applyAlignment="1">
      <alignment vertical="center"/>
    </xf>
    <xf numFmtId="164" fontId="0" fillId="0" borderId="0" xfId="0" applyNumberFormat="1"/>
    <xf numFmtId="0" fontId="1" fillId="2" borderId="12" xfId="0" applyFont="1" applyFill="1" applyBorder="1" applyAlignment="1">
      <alignment horizontal="center" vertical="center" wrapText="1"/>
    </xf>
    <xf numFmtId="0" fontId="3" fillId="0" borderId="3" xfId="0" applyFont="1" applyFill="1" applyBorder="1" applyAlignment="1">
      <alignment horizontal="right" vertical="center"/>
    </xf>
    <xf numFmtId="0" fontId="3" fillId="0" borderId="2" xfId="0" applyFont="1" applyFill="1" applyBorder="1" applyAlignment="1">
      <alignment horizontal="right" vertical="center"/>
    </xf>
    <xf numFmtId="0" fontId="3" fillId="0" borderId="7" xfId="0" applyFont="1" applyFill="1" applyBorder="1" applyAlignment="1">
      <alignment horizontal="right" vertical="center"/>
    </xf>
    <xf numFmtId="0" fontId="3" fillId="0" borderId="3" xfId="0" applyFont="1" applyFill="1" applyBorder="1" applyAlignment="1">
      <alignment horizontal="center" vertical="center" wrapText="1"/>
    </xf>
    <xf numFmtId="0" fontId="3" fillId="0" borderId="2" xfId="0" applyFont="1" applyFill="1" applyBorder="1" applyAlignment="1">
      <alignment horizontal="center" vertical="center" wrapText="1"/>
    </xf>
    <xf numFmtId="0" fontId="3" fillId="0" borderId="4" xfId="0" applyFont="1" applyFill="1" applyBorder="1" applyAlignment="1">
      <alignment horizontal="center" vertical="center" wrapText="1"/>
    </xf>
    <xf numFmtId="0" fontId="1" fillId="2" borderId="1" xfId="0" applyFont="1" applyFill="1" applyBorder="1" applyAlignment="1">
      <alignment horizontal="left" vertical="center" wrapText="1"/>
    </xf>
    <xf numFmtId="0" fontId="3" fillId="0" borderId="3" xfId="0" applyFont="1" applyBorder="1" applyAlignment="1">
      <alignment horizontal="right" vertical="center"/>
    </xf>
    <xf numFmtId="0" fontId="3" fillId="0" borderId="2" xfId="0" applyFont="1" applyBorder="1" applyAlignment="1">
      <alignment horizontal="right" vertical="center"/>
    </xf>
    <xf numFmtId="0" fontId="3" fillId="0" borderId="7" xfId="0" applyFont="1" applyBorder="1" applyAlignment="1">
      <alignment horizontal="right" vertical="center"/>
    </xf>
    <xf numFmtId="0" fontId="3" fillId="0" borderId="5" xfId="0" applyFont="1" applyBorder="1" applyAlignment="1">
      <alignment horizontal="center" vertical="center" wrapText="1"/>
    </xf>
    <xf numFmtId="0" fontId="3" fillId="0" borderId="2" xfId="0" applyFont="1" applyBorder="1" applyAlignment="1">
      <alignment horizontal="center" vertical="center" wrapText="1"/>
    </xf>
    <xf numFmtId="0" fontId="3" fillId="0" borderId="9" xfId="0" applyFont="1" applyFill="1" applyBorder="1" applyAlignment="1">
      <alignment horizontal="center" vertical="center" wrapText="1"/>
    </xf>
    <xf numFmtId="0" fontId="3" fillId="0" borderId="10"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HP/Desktop/Estimates/ESP,ACC%20&amp;%20Boile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SP Abstract"/>
      <sheetName val="ESP"/>
      <sheetName val="ACC Abstract"/>
      <sheetName val="ACC"/>
      <sheetName val="Boiler"/>
      <sheetName val="Boiler Abstract Actual"/>
      <sheetName val="Boiler Abstract 10%"/>
    </sheetNames>
    <sheetDataSet>
      <sheetData sheetId="0"/>
      <sheetData sheetId="1">
        <row r="4">
          <cell r="B4" t="str">
            <v xml:space="preserve"> Earthwork in Excavation in all type of soil/soft rock &amp; Disposal of the surplus excavated material in spoil dumps, till area at 0 to 3 mtrs hieghts and descents within a lead upto 500 Mtr including all</v>
          </cell>
        </row>
        <row r="6">
          <cell r="B6" t="str">
            <v xml:space="preserve"> Earthwork in Excavation in all type of soil/soft rock &amp; Disposal of the surplus excavated material in spoil dumps, till area at 3 to 6 mtrs hieghts and descents within a lead upto 500 Mtr including all</v>
          </cell>
        </row>
        <row r="8">
          <cell r="B8" t="str">
            <v>Soil Dressing</v>
          </cell>
        </row>
        <row r="12">
          <cell r="B12" t="str">
            <v>Backfilling</v>
          </cell>
        </row>
        <row r="18">
          <cell r="B18" t="str">
            <v>Supplying, laying and compacting plain cement concrete (all grade) as defined by IS 456 all heights and depths above and below pliths to require materials, tools and plants, labour complete  3 to 6 Mtr</v>
          </cell>
        </row>
        <row r="22">
          <cell r="B22" t="str">
            <v>Supplying, laying reinforced cement concrete (all grade) as defined by IS 456 up to +/- 3 M t o +/-6Mtrs heights/depth with proper compaction and curing</v>
          </cell>
        </row>
        <row r="24">
          <cell r="B24" t="str">
            <v>Supplying, laying reinforced cement concrete (all grade) as defined by IS 456 up to 0 M t o +/-3Mtrs heights/depth with proper compaction and curing</v>
          </cell>
        </row>
        <row r="31">
          <cell r="B31" t="str">
            <v>Provinding and fixing shuttering in postion with necessary centring, branches , droppings etc. And removing the same after specification periods for all type shuttering 0 to +/- 3M.</v>
          </cell>
        </row>
        <row r="41">
          <cell r="B41" t="str">
            <v>Provinding and fixing shuttering in postion with necessary centring, branches , droppings etc. And removing the same after specification periods for all type shuttering+/- 3M to +/- 6 Mtr</v>
          </cell>
        </row>
      </sheetData>
      <sheetData sheetId="2"/>
      <sheetData sheetId="3"/>
      <sheetData sheetId="4"/>
      <sheetData sheetId="5"/>
      <sheetData sheetId="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1"/>
  <sheetViews>
    <sheetView tabSelected="1" topLeftCell="B7" workbookViewId="0">
      <selection activeCell="O19" sqref="O19"/>
    </sheetView>
  </sheetViews>
  <sheetFormatPr defaultRowHeight="15" x14ac:dyDescent="0.25"/>
  <cols>
    <col min="3" max="3" width="98.28515625" customWidth="1"/>
    <col min="6" max="6" width="10.5703125" customWidth="1"/>
    <col min="10" max="10" width="13.140625" customWidth="1"/>
  </cols>
  <sheetData>
    <row r="1" spans="1:14" x14ac:dyDescent="0.25">
      <c r="A1" s="36" t="s">
        <v>13</v>
      </c>
      <c r="B1" s="36"/>
      <c r="C1" s="37"/>
      <c r="D1" s="36"/>
      <c r="E1" s="36"/>
      <c r="F1" s="36"/>
      <c r="G1" s="36"/>
      <c r="H1" s="36"/>
      <c r="I1" s="36"/>
      <c r="J1" s="36"/>
      <c r="K1" s="36"/>
      <c r="L1" s="36"/>
    </row>
    <row r="2" spans="1:14" x14ac:dyDescent="0.25">
      <c r="A2" s="38" t="s">
        <v>40</v>
      </c>
      <c r="B2" s="38"/>
      <c r="C2" s="39"/>
      <c r="D2" s="40"/>
      <c r="E2" s="40"/>
      <c r="F2" s="40"/>
      <c r="G2" s="40"/>
      <c r="H2" s="40"/>
      <c r="I2" s="40"/>
      <c r="J2" s="40"/>
      <c r="K2" s="40"/>
      <c r="L2" s="40"/>
    </row>
    <row r="3" spans="1:14" x14ac:dyDescent="0.25">
      <c r="A3" s="38" t="s">
        <v>41</v>
      </c>
      <c r="B3" s="38"/>
      <c r="C3" s="39"/>
      <c r="D3" s="40"/>
      <c r="E3" s="40"/>
      <c r="F3" s="40"/>
      <c r="G3" s="40"/>
      <c r="H3" s="40"/>
      <c r="I3" s="40"/>
      <c r="J3" s="40"/>
      <c r="K3" s="40"/>
      <c r="L3" s="41"/>
    </row>
    <row r="4" spans="1:14" x14ac:dyDescent="0.25">
      <c r="A4" s="38" t="s">
        <v>42</v>
      </c>
      <c r="B4" s="38"/>
      <c r="C4" s="39"/>
      <c r="D4" s="40"/>
      <c r="E4" s="40"/>
      <c r="F4" s="40"/>
      <c r="G4" s="40"/>
      <c r="H4" s="40"/>
      <c r="I4" s="40"/>
      <c r="J4" s="40"/>
      <c r="K4" s="40"/>
      <c r="L4" s="40"/>
    </row>
    <row r="5" spans="1:14" x14ac:dyDescent="0.25">
      <c r="A5" s="38" t="s">
        <v>16</v>
      </c>
      <c r="B5" s="38"/>
      <c r="C5" s="39"/>
      <c r="D5" s="40"/>
      <c r="E5" s="40"/>
      <c r="F5" s="40"/>
      <c r="G5" s="40"/>
      <c r="H5" s="40"/>
      <c r="I5" s="40"/>
      <c r="J5" s="40"/>
      <c r="K5" s="40"/>
      <c r="L5" s="40"/>
    </row>
    <row r="6" spans="1:14" x14ac:dyDescent="0.25">
      <c r="A6" s="38"/>
      <c r="B6" s="38"/>
      <c r="C6" s="38"/>
      <c r="D6" s="40"/>
      <c r="E6" s="40"/>
      <c r="F6" s="40"/>
      <c r="G6" s="40"/>
      <c r="H6" s="40"/>
      <c r="I6" s="40"/>
      <c r="J6" s="40"/>
      <c r="K6" s="40"/>
      <c r="L6" s="40"/>
    </row>
    <row r="7" spans="1:14" ht="37.5" x14ac:dyDescent="0.25">
      <c r="A7" s="42" t="s">
        <v>43</v>
      </c>
      <c r="B7" s="42" t="s">
        <v>44</v>
      </c>
      <c r="C7" s="42" t="s">
        <v>1</v>
      </c>
      <c r="D7" s="42" t="s">
        <v>45</v>
      </c>
      <c r="E7" s="42" t="s">
        <v>46</v>
      </c>
      <c r="F7" s="42" t="s">
        <v>47</v>
      </c>
      <c r="G7" s="61" t="s">
        <v>48</v>
      </c>
      <c r="H7" s="61"/>
      <c r="I7" s="61" t="s">
        <v>49</v>
      </c>
      <c r="J7" s="61"/>
      <c r="K7" s="61" t="s">
        <v>50</v>
      </c>
      <c r="L7" s="61"/>
    </row>
    <row r="8" spans="1:14" x14ac:dyDescent="0.25">
      <c r="A8" s="43"/>
      <c r="B8" s="43"/>
      <c r="C8" s="43"/>
      <c r="D8" s="44"/>
      <c r="E8" s="44"/>
      <c r="F8" s="44"/>
      <c r="G8" s="44" t="s">
        <v>10</v>
      </c>
      <c r="H8" s="44" t="s">
        <v>51</v>
      </c>
      <c r="I8" s="44" t="s">
        <v>10</v>
      </c>
      <c r="J8" s="44" t="s">
        <v>51</v>
      </c>
      <c r="K8" s="44" t="s">
        <v>10</v>
      </c>
      <c r="L8" s="44" t="s">
        <v>51</v>
      </c>
    </row>
    <row r="9" spans="1:14" ht="30" x14ac:dyDescent="0.25">
      <c r="A9" s="45">
        <v>1</v>
      </c>
      <c r="B9" s="46"/>
      <c r="C9" s="47" t="str">
        <f>[1]ESP!B4</f>
        <v xml:space="preserve"> Earthwork in Excavation in all type of soil/soft rock &amp; Disposal of the surplus excavated material in spoil dumps, till area at 0 to 3 mtrs hieghts and descents within a lead upto 500 Mtr including all</v>
      </c>
      <c r="D9" s="46" t="s">
        <v>30</v>
      </c>
      <c r="E9" s="48">
        <v>180</v>
      </c>
      <c r="F9" s="48"/>
      <c r="G9" s="49"/>
      <c r="H9" s="48"/>
      <c r="I9" s="48"/>
      <c r="J9" s="48"/>
      <c r="K9" s="50">
        <v>764.09488080000017</v>
      </c>
      <c r="L9" s="51">
        <f>K9*E9</f>
        <v>137537.07854400002</v>
      </c>
    </row>
    <row r="10" spans="1:14" ht="30" x14ac:dyDescent="0.25">
      <c r="A10" s="45">
        <v>2</v>
      </c>
      <c r="B10" s="52"/>
      <c r="C10" s="53" t="str">
        <f>[1]ESP!B6</f>
        <v xml:space="preserve"> Earthwork in Excavation in all type of soil/soft rock &amp; Disposal of the surplus excavated material in spoil dumps, till area at 3 to 6 mtrs hieghts and descents within a lead upto 500 Mtr including all</v>
      </c>
      <c r="D10" s="46" t="s">
        <v>30</v>
      </c>
      <c r="E10" s="48">
        <v>220</v>
      </c>
      <c r="F10" s="48"/>
      <c r="G10" s="54"/>
      <c r="H10" s="48"/>
      <c r="I10" s="48"/>
      <c r="J10" s="48"/>
      <c r="K10" s="55">
        <v>152.81897616000001</v>
      </c>
      <c r="L10" s="51">
        <f t="shared" ref="L10:L19" si="0">K10*E10</f>
        <v>33620.174755200002</v>
      </c>
    </row>
    <row r="11" spans="1:14" x14ac:dyDescent="0.25">
      <c r="A11" s="45">
        <v>3</v>
      </c>
      <c r="B11" s="52"/>
      <c r="C11" s="53" t="str">
        <f>[1]ESP!B8</f>
        <v>Soil Dressing</v>
      </c>
      <c r="D11" s="46" t="s">
        <v>52</v>
      </c>
      <c r="E11" s="48">
        <v>60</v>
      </c>
      <c r="F11" s="48"/>
      <c r="G11" s="54"/>
      <c r="H11" s="48"/>
      <c r="I11" s="48"/>
      <c r="J11" s="48"/>
      <c r="K11" s="55">
        <v>109.02805000000002</v>
      </c>
      <c r="L11" s="51">
        <f t="shared" si="0"/>
        <v>6541.6830000000009</v>
      </c>
    </row>
    <row r="12" spans="1:14" x14ac:dyDescent="0.25">
      <c r="A12" s="45">
        <v>4</v>
      </c>
      <c r="B12" s="52"/>
      <c r="C12" s="53" t="str">
        <f>[1]ESP!B12</f>
        <v>Backfilling</v>
      </c>
      <c r="D12" s="46" t="s">
        <v>30</v>
      </c>
      <c r="E12" s="48">
        <v>80</v>
      </c>
      <c r="F12" s="48"/>
      <c r="G12" s="54"/>
      <c r="H12" s="48"/>
      <c r="I12" s="48"/>
      <c r="J12" s="48"/>
      <c r="K12" s="55">
        <v>853.45486496000024</v>
      </c>
      <c r="L12" s="51">
        <f t="shared" si="0"/>
        <v>68276.389196800024</v>
      </c>
    </row>
    <row r="13" spans="1:14" ht="30" x14ac:dyDescent="0.25">
      <c r="A13" s="45">
        <v>5</v>
      </c>
      <c r="B13" s="46"/>
      <c r="C13" s="47" t="str">
        <f>[1]ESP!B18</f>
        <v>Supplying, laying and compacting plain cement concrete (all grade) as defined by IS 456 all heights and depths above and below pliths to require materials, tools and plants, labour complete  3 to 6 Mtr</v>
      </c>
      <c r="D13" s="46" t="s">
        <v>30</v>
      </c>
      <c r="E13" s="48">
        <f>2300+(2300*13%)</f>
        <v>2599</v>
      </c>
      <c r="F13" s="48"/>
      <c r="G13" s="56"/>
      <c r="H13" s="48"/>
      <c r="I13" s="48"/>
      <c r="J13" s="48"/>
      <c r="K13" s="55">
        <v>10.902805000000003</v>
      </c>
      <c r="L13" s="51">
        <f t="shared" si="0"/>
        <v>28336.390195000007</v>
      </c>
    </row>
    <row r="14" spans="1:14" ht="30" x14ac:dyDescent="0.25">
      <c r="A14" s="45">
        <v>6</v>
      </c>
      <c r="B14" s="46"/>
      <c r="C14" s="47" t="str">
        <f>[1]ESP!B22</f>
        <v>Supplying, laying reinforced cement concrete (all grade) as defined by IS 456 up to +/- 3 M t o +/-6Mtrs heights/depth with proper compaction and curing</v>
      </c>
      <c r="D14" s="46" t="s">
        <v>30</v>
      </c>
      <c r="E14" s="48">
        <f>E15+(E15*13%)</f>
        <v>3107.5</v>
      </c>
      <c r="F14" s="48"/>
      <c r="G14" s="48"/>
      <c r="H14" s="48"/>
      <c r="I14" s="48"/>
      <c r="J14" s="48"/>
      <c r="K14" s="55">
        <v>35.3125</v>
      </c>
      <c r="L14" s="51">
        <f t="shared" si="0"/>
        <v>109733.59375</v>
      </c>
      <c r="N14" s="60"/>
    </row>
    <row r="15" spans="1:14" ht="30" x14ac:dyDescent="0.25">
      <c r="A15" s="45"/>
      <c r="B15" s="46"/>
      <c r="C15" s="47" t="str">
        <f>[1]ESP!B24</f>
        <v>Supplying, laying reinforced cement concrete (all grade) as defined by IS 456 up to 0 M t o +/-3Mtrs heights/depth with proper compaction and curing</v>
      </c>
      <c r="D15" s="46" t="s">
        <v>30</v>
      </c>
      <c r="E15" s="48">
        <v>2750</v>
      </c>
      <c r="F15" s="48"/>
      <c r="G15" s="48"/>
      <c r="H15" s="48"/>
      <c r="I15" s="48"/>
      <c r="J15" s="48"/>
      <c r="K15" s="55">
        <v>52.55618699999993</v>
      </c>
      <c r="L15" s="51">
        <f t="shared" si="0"/>
        <v>144529.5142499998</v>
      </c>
    </row>
    <row r="16" spans="1:14" ht="30" x14ac:dyDescent="0.25">
      <c r="A16" s="45">
        <v>7</v>
      </c>
      <c r="B16" s="52"/>
      <c r="C16" s="53" t="str">
        <f>[1]ESP!B31</f>
        <v>Provinding and fixing shuttering in postion with necessary centring, branches , droppings etc. And removing the same after specification periods for all type shuttering 0 to +/- 3M.</v>
      </c>
      <c r="D16" s="46" t="s">
        <v>52</v>
      </c>
      <c r="E16" s="48">
        <v>400</v>
      </c>
      <c r="F16" s="48"/>
      <c r="G16" s="48"/>
      <c r="H16" s="48"/>
      <c r="I16" s="48"/>
      <c r="J16" s="48"/>
      <c r="K16" s="55">
        <v>208.52002999999959</v>
      </c>
      <c r="L16" s="51">
        <f t="shared" si="0"/>
        <v>83408.011999999842</v>
      </c>
      <c r="N16" s="60"/>
    </row>
    <row r="17" spans="1:12" ht="30" x14ac:dyDescent="0.25">
      <c r="A17" s="45">
        <v>8</v>
      </c>
      <c r="B17" s="52"/>
      <c r="C17" s="53" t="str">
        <f>[1]ESP!B41</f>
        <v>Provinding and fixing shuttering in postion with necessary centring, branches , droppings etc. And removing the same after specification periods for all type shuttering+/- 3M to +/- 6 Mtr</v>
      </c>
      <c r="D17" s="46" t="s">
        <v>52</v>
      </c>
      <c r="E17" s="48">
        <f>E16+(E16*13%)</f>
        <v>452</v>
      </c>
      <c r="F17" s="48"/>
      <c r="G17" s="48"/>
      <c r="H17" s="48"/>
      <c r="I17" s="48"/>
      <c r="J17" s="48"/>
      <c r="K17" s="55">
        <v>141.25</v>
      </c>
      <c r="L17" s="51">
        <f t="shared" si="0"/>
        <v>63845</v>
      </c>
    </row>
    <row r="18" spans="1:12" ht="75" x14ac:dyDescent="0.25">
      <c r="A18" s="45">
        <v>9</v>
      </c>
      <c r="B18" s="52"/>
      <c r="C18" s="47" t="s">
        <v>53</v>
      </c>
      <c r="D18" s="46" t="s">
        <v>54</v>
      </c>
      <c r="E18" s="48">
        <v>9000</v>
      </c>
      <c r="F18" s="48"/>
      <c r="G18" s="48"/>
      <c r="H18" s="48"/>
      <c r="I18" s="48"/>
      <c r="J18" s="48"/>
      <c r="K18" s="55">
        <v>3.4610656999999998</v>
      </c>
      <c r="L18" s="51">
        <f t="shared" si="0"/>
        <v>31149.591299999996</v>
      </c>
    </row>
    <row r="19" spans="1:12" ht="75" x14ac:dyDescent="0.25">
      <c r="A19" s="45">
        <v>10</v>
      </c>
      <c r="B19" s="52"/>
      <c r="C19" s="47" t="s">
        <v>55</v>
      </c>
      <c r="D19" s="46" t="s">
        <v>54</v>
      </c>
      <c r="E19" s="48">
        <f>E18+(E18*13%)</f>
        <v>10170</v>
      </c>
      <c r="F19" s="48"/>
      <c r="G19" s="48"/>
      <c r="H19" s="48"/>
      <c r="I19" s="48"/>
      <c r="J19" s="48"/>
      <c r="K19" s="55">
        <v>4.4917499999999997</v>
      </c>
      <c r="L19" s="51">
        <f t="shared" si="0"/>
        <v>45681.097499999996</v>
      </c>
    </row>
    <row r="20" spans="1:12" x14ac:dyDescent="0.25">
      <c r="A20" s="45"/>
      <c r="B20" s="52"/>
      <c r="C20" s="47"/>
      <c r="D20" s="46"/>
      <c r="E20" s="48"/>
      <c r="F20" s="48"/>
      <c r="G20" s="48"/>
      <c r="H20" s="48"/>
      <c r="I20" s="48"/>
      <c r="J20" s="48"/>
      <c r="K20" s="55"/>
      <c r="L20" s="51"/>
    </row>
    <row r="21" spans="1:12" x14ac:dyDescent="0.25">
      <c r="A21" s="57"/>
      <c r="B21" s="57"/>
      <c r="C21" s="57"/>
      <c r="D21" s="58"/>
      <c r="E21" s="58"/>
      <c r="F21" s="58"/>
      <c r="G21" s="58"/>
      <c r="H21" s="59">
        <f>SUM(H9:H20)</f>
        <v>0</v>
      </c>
      <c r="I21" s="59"/>
      <c r="J21" s="59">
        <f>SUM(J9:J20)</f>
        <v>0</v>
      </c>
      <c r="K21" s="59"/>
      <c r="L21" s="59">
        <f>SUM(L9:L20)</f>
        <v>752658.52449099976</v>
      </c>
    </row>
  </sheetData>
  <mergeCells count="3">
    <mergeCell ref="G7:H7"/>
    <mergeCell ref="I7:J7"/>
    <mergeCell ref="K7:L7"/>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3"/>
  <sheetViews>
    <sheetView workbookViewId="0">
      <selection activeCell="G15" sqref="G15"/>
    </sheetView>
  </sheetViews>
  <sheetFormatPr defaultRowHeight="15" x14ac:dyDescent="0.25"/>
  <cols>
    <col min="2" max="2" width="64.7109375" customWidth="1"/>
    <col min="3" max="3" width="15" customWidth="1"/>
    <col min="4" max="4" width="18.7109375" customWidth="1"/>
    <col min="12" max="12" width="9.28515625" customWidth="1"/>
  </cols>
  <sheetData>
    <row r="1" spans="1:13" ht="39" thickTop="1" thickBot="1" x14ac:dyDescent="0.3">
      <c r="A1" s="1" t="s">
        <v>0</v>
      </c>
      <c r="B1" s="1" t="s">
        <v>1</v>
      </c>
      <c r="C1" s="1" t="s">
        <v>2</v>
      </c>
      <c r="D1" s="1" t="s">
        <v>3</v>
      </c>
      <c r="E1" s="1" t="s">
        <v>4</v>
      </c>
      <c r="F1" s="68" t="s">
        <v>5</v>
      </c>
      <c r="G1" s="68"/>
      <c r="H1" s="1" t="s">
        <v>6</v>
      </c>
      <c r="I1" s="1" t="s">
        <v>7</v>
      </c>
      <c r="J1" s="1" t="s">
        <v>8</v>
      </c>
      <c r="K1" s="1" t="s">
        <v>9</v>
      </c>
      <c r="L1" s="1" t="s">
        <v>10</v>
      </c>
      <c r="M1" s="1" t="s">
        <v>11</v>
      </c>
    </row>
    <row r="2" spans="1:13" ht="20.25" thickTop="1" thickBot="1" x14ac:dyDescent="0.3">
      <c r="A2" s="2"/>
      <c r="B2" s="2"/>
      <c r="C2" s="2"/>
      <c r="D2" s="2"/>
      <c r="E2" s="2"/>
      <c r="F2" s="3" t="s">
        <v>12</v>
      </c>
      <c r="G2" s="3" t="s">
        <v>13</v>
      </c>
      <c r="H2" s="2"/>
      <c r="I2" s="2"/>
      <c r="J2" s="2"/>
      <c r="K2" s="2"/>
      <c r="L2" s="2"/>
      <c r="M2" s="2"/>
    </row>
    <row r="3" spans="1:13" ht="17.25" thickTop="1" thickBot="1" x14ac:dyDescent="0.3">
      <c r="A3" s="4"/>
      <c r="B3" s="4" t="s">
        <v>14</v>
      </c>
      <c r="C3" s="4"/>
      <c r="D3" s="4"/>
      <c r="E3" s="4"/>
      <c r="F3" s="4"/>
      <c r="G3" s="4"/>
      <c r="H3" s="4"/>
      <c r="I3" s="4"/>
      <c r="J3" s="4"/>
      <c r="K3" s="4"/>
      <c r="L3" s="4"/>
      <c r="M3" s="4"/>
    </row>
    <row r="4" spans="1:13" ht="46.5" thickTop="1" thickBot="1" x14ac:dyDescent="0.3">
      <c r="A4" s="5">
        <v>1</v>
      </c>
      <c r="B4" s="6" t="s">
        <v>15</v>
      </c>
      <c r="C4" s="7" t="s">
        <v>16</v>
      </c>
      <c r="D4" s="7" t="s">
        <v>17</v>
      </c>
      <c r="E4" s="7"/>
      <c r="F4" s="7">
        <v>94.5</v>
      </c>
      <c r="G4" s="8">
        <v>91.5</v>
      </c>
      <c r="H4" s="7">
        <f>21.02+1</f>
        <v>22.02</v>
      </c>
      <c r="I4" s="7">
        <f>10.236</f>
        <v>10.236000000000001</v>
      </c>
      <c r="J4" s="7">
        <f>F4-G4</f>
        <v>3</v>
      </c>
      <c r="K4" s="7">
        <v>1</v>
      </c>
      <c r="L4" s="9">
        <f>PRODUCT(H4:K4)</f>
        <v>676.19016000000011</v>
      </c>
      <c r="M4" s="7" t="s">
        <v>18</v>
      </c>
    </row>
    <row r="5" spans="1:13" ht="16.5" thickTop="1" thickBot="1" x14ac:dyDescent="0.3">
      <c r="A5" s="10"/>
      <c r="B5" s="11" t="s">
        <v>19</v>
      </c>
      <c r="C5" s="12"/>
      <c r="D5" s="12"/>
      <c r="E5" s="12"/>
      <c r="F5" s="12"/>
      <c r="G5" s="12"/>
      <c r="H5" s="12"/>
      <c r="I5" s="12"/>
      <c r="J5" s="12"/>
      <c r="K5" s="12"/>
      <c r="L5" s="13">
        <f>L4</f>
        <v>676.19016000000011</v>
      </c>
      <c r="M5" s="12"/>
    </row>
    <row r="6" spans="1:13" ht="46.5" thickTop="1" thickBot="1" x14ac:dyDescent="0.3">
      <c r="A6" s="5">
        <v>2</v>
      </c>
      <c r="B6" s="6" t="s">
        <v>20</v>
      </c>
      <c r="C6" s="7" t="str">
        <f>C4</f>
        <v>ESP</v>
      </c>
      <c r="D6" s="7" t="str">
        <f>D4</f>
        <v>Raft</v>
      </c>
      <c r="E6" s="7"/>
      <c r="F6" s="7">
        <f>G6+J6</f>
        <v>91.5</v>
      </c>
      <c r="G6" s="7">
        <v>90.9</v>
      </c>
      <c r="H6" s="7">
        <f>21.02+1</f>
        <v>22.02</v>
      </c>
      <c r="I6" s="7">
        <f>10.236</f>
        <v>10.236000000000001</v>
      </c>
      <c r="J6" s="7">
        <v>0.6</v>
      </c>
      <c r="K6" s="7">
        <v>1</v>
      </c>
      <c r="L6" s="9">
        <f>PRODUCT(H6:K6)</f>
        <v>135.238032</v>
      </c>
      <c r="M6" s="7" t="s">
        <v>21</v>
      </c>
    </row>
    <row r="7" spans="1:13" ht="16.5" thickTop="1" thickBot="1" x14ac:dyDescent="0.3">
      <c r="A7" s="14"/>
      <c r="B7" s="11" t="s">
        <v>19</v>
      </c>
      <c r="C7" s="12"/>
      <c r="D7" s="12"/>
      <c r="E7" s="12"/>
      <c r="F7" s="12"/>
      <c r="G7" s="12"/>
      <c r="H7" s="12"/>
      <c r="I7" s="12"/>
      <c r="J7" s="12"/>
      <c r="K7" s="12"/>
      <c r="L7" s="13">
        <f>SUM(L6:L6)</f>
        <v>135.238032</v>
      </c>
      <c r="M7" s="12"/>
    </row>
    <row r="8" spans="1:13" ht="16.5" thickTop="1" thickBot="1" x14ac:dyDescent="0.3">
      <c r="A8" s="15"/>
      <c r="B8" s="16" t="s">
        <v>22</v>
      </c>
      <c r="C8" s="17"/>
      <c r="D8" s="17"/>
      <c r="E8" s="17"/>
      <c r="F8" s="17"/>
      <c r="G8" s="17"/>
      <c r="H8" s="17"/>
      <c r="I8" s="17"/>
      <c r="J8" s="17"/>
      <c r="K8" s="17"/>
      <c r="L8" s="17"/>
      <c r="M8" s="17"/>
    </row>
    <row r="9" spans="1:13" ht="15.75" thickTop="1" x14ac:dyDescent="0.25">
      <c r="A9" s="62">
        <v>3</v>
      </c>
      <c r="B9" s="18" t="s">
        <v>22</v>
      </c>
      <c r="C9" s="19" t="s">
        <v>16</v>
      </c>
      <c r="D9" s="20" t="s">
        <v>23</v>
      </c>
      <c r="E9" s="20"/>
      <c r="F9" s="20">
        <v>90.9</v>
      </c>
      <c r="G9" s="20">
        <f>F9</f>
        <v>90.9</v>
      </c>
      <c r="H9" s="20">
        <f>2.5+0.2</f>
        <v>2.7</v>
      </c>
      <c r="I9" s="20">
        <f>H9</f>
        <v>2.7</v>
      </c>
      <c r="J9" s="20"/>
      <c r="K9" s="20">
        <v>10</v>
      </c>
      <c r="L9" s="20">
        <f>PRODUCT(H9:K9)</f>
        <v>72.900000000000006</v>
      </c>
      <c r="M9" s="20"/>
    </row>
    <row r="10" spans="1:13" x14ac:dyDescent="0.25">
      <c r="A10" s="63"/>
      <c r="B10" s="21" t="s">
        <v>22</v>
      </c>
      <c r="C10" s="22" t="s">
        <v>16</v>
      </c>
      <c r="D10" s="23" t="s">
        <v>24</v>
      </c>
      <c r="E10" s="23"/>
      <c r="F10" s="23">
        <f>94.5-0.55-0.1</f>
        <v>93.850000000000009</v>
      </c>
      <c r="G10" s="23">
        <f t="shared" ref="G10:G11" si="0">F10</f>
        <v>93.850000000000009</v>
      </c>
      <c r="H10" s="23">
        <f>((4.005*4)-(4*0.85))</f>
        <v>12.62</v>
      </c>
      <c r="I10" s="23">
        <v>0.5</v>
      </c>
      <c r="J10" s="23"/>
      <c r="K10" s="23">
        <v>2</v>
      </c>
      <c r="L10" s="23">
        <f>PRODUCT(H10:K10)</f>
        <v>12.62</v>
      </c>
      <c r="M10" s="23"/>
    </row>
    <row r="11" spans="1:13" ht="15.75" thickBot="1" x14ac:dyDescent="0.3">
      <c r="A11" s="64"/>
      <c r="B11" s="21" t="s">
        <v>22</v>
      </c>
      <c r="C11" s="24" t="s">
        <v>16</v>
      </c>
      <c r="D11" s="25" t="s">
        <v>25</v>
      </c>
      <c r="E11" s="25"/>
      <c r="F11" s="25">
        <f>94.5-0.55-0.1</f>
        <v>93.850000000000009</v>
      </c>
      <c r="G11" s="25">
        <f t="shared" si="0"/>
        <v>93.850000000000009</v>
      </c>
      <c r="H11" s="25">
        <f>5.236-0.85</f>
        <v>4.3860000000000001</v>
      </c>
      <c r="I11" s="25">
        <f>I10</f>
        <v>0.5</v>
      </c>
      <c r="J11" s="25"/>
      <c r="K11" s="25">
        <v>5</v>
      </c>
      <c r="L11" s="25">
        <f>PRODUCT(H11:K11)</f>
        <v>10.965</v>
      </c>
      <c r="M11" s="25"/>
    </row>
    <row r="12" spans="1:13" ht="16.5" thickTop="1" thickBot="1" x14ac:dyDescent="0.3">
      <c r="A12" s="15"/>
      <c r="B12" s="16" t="s">
        <v>26</v>
      </c>
      <c r="C12" s="17"/>
      <c r="D12" s="17"/>
      <c r="E12" s="17"/>
      <c r="F12" s="17"/>
      <c r="G12" s="17"/>
      <c r="H12" s="17"/>
      <c r="I12" s="17"/>
      <c r="J12" s="17"/>
      <c r="K12" s="17"/>
      <c r="L12" s="17">
        <f>SUM(L9:L11)</f>
        <v>96.485000000000014</v>
      </c>
      <c r="M12" s="17"/>
    </row>
    <row r="13" spans="1:13" ht="15.75" thickTop="1" x14ac:dyDescent="0.25">
      <c r="A13" s="62">
        <v>4</v>
      </c>
      <c r="B13" s="26" t="s">
        <v>27</v>
      </c>
      <c r="C13" s="20"/>
      <c r="D13" s="20"/>
      <c r="E13" s="20"/>
      <c r="F13" s="20"/>
      <c r="G13" s="20"/>
      <c r="H13" s="20"/>
      <c r="I13" s="20"/>
      <c r="J13" s="20"/>
      <c r="K13" s="20"/>
      <c r="L13" s="20">
        <f>L5+L7</f>
        <v>811.42819200000008</v>
      </c>
      <c r="M13" s="20"/>
    </row>
    <row r="14" spans="1:13" x14ac:dyDescent="0.25">
      <c r="A14" s="63"/>
      <c r="B14" s="26" t="s">
        <v>28</v>
      </c>
      <c r="C14" s="23"/>
      <c r="D14" s="23"/>
      <c r="E14" s="23"/>
      <c r="F14" s="23"/>
      <c r="G14" s="23"/>
      <c r="H14" s="23"/>
      <c r="I14" s="23"/>
      <c r="J14" s="23"/>
      <c r="K14" s="23"/>
      <c r="L14" s="23">
        <f>L29</f>
        <v>46.509899999999938</v>
      </c>
      <c r="M14" s="23"/>
    </row>
    <row r="15" spans="1:13" ht="15.75" thickBot="1" x14ac:dyDescent="0.3">
      <c r="A15" s="64"/>
      <c r="B15" s="27" t="s">
        <v>29</v>
      </c>
      <c r="C15" s="25"/>
      <c r="D15" s="25"/>
      <c r="E15" s="25"/>
      <c r="F15" s="25"/>
      <c r="G15" s="25"/>
      <c r="H15" s="25"/>
      <c r="I15" s="25"/>
      <c r="J15" s="25"/>
      <c r="K15" s="25"/>
      <c r="L15" s="25">
        <f>L21</f>
        <v>9.6485000000000021</v>
      </c>
      <c r="M15" s="25"/>
    </row>
    <row r="16" spans="1:13" ht="16.5" thickTop="1" thickBot="1" x14ac:dyDescent="0.3">
      <c r="A16" s="14"/>
      <c r="B16" s="11"/>
      <c r="C16" s="12"/>
      <c r="D16" s="12"/>
      <c r="E16" s="12"/>
      <c r="F16" s="12"/>
      <c r="G16" s="12"/>
      <c r="H16" s="12"/>
      <c r="I16" s="12"/>
      <c r="J16" s="12"/>
      <c r="K16" s="12"/>
      <c r="L16" s="13">
        <f>L13-L14-L15</f>
        <v>755.26979200000017</v>
      </c>
      <c r="M16" s="12" t="s">
        <v>30</v>
      </c>
    </row>
    <row r="17" spans="1:13" ht="17.25" thickTop="1" thickBot="1" x14ac:dyDescent="0.3">
      <c r="A17" s="4"/>
      <c r="B17" s="4" t="s">
        <v>31</v>
      </c>
      <c r="C17" s="4"/>
      <c r="D17" s="4"/>
      <c r="E17" s="4"/>
      <c r="F17" s="4"/>
      <c r="G17" s="4"/>
      <c r="H17" s="4"/>
      <c r="I17" s="4"/>
      <c r="J17" s="4"/>
      <c r="K17" s="4"/>
      <c r="L17" s="4"/>
      <c r="M17" s="4"/>
    </row>
    <row r="18" spans="1:13" ht="15.75" thickTop="1" x14ac:dyDescent="0.25">
      <c r="A18" s="69">
        <v>5</v>
      </c>
      <c r="B18" s="72" t="s">
        <v>32</v>
      </c>
      <c r="C18" s="19" t="s">
        <v>16</v>
      </c>
      <c r="D18" s="19" t="s">
        <v>23</v>
      </c>
      <c r="E18" s="19"/>
      <c r="F18" s="19">
        <v>90.9</v>
      </c>
      <c r="G18" s="19">
        <f>F18+J18</f>
        <v>91</v>
      </c>
      <c r="H18" s="19">
        <v>2.7</v>
      </c>
      <c r="I18" s="19">
        <v>2.7</v>
      </c>
      <c r="J18" s="19">
        <v>0.1</v>
      </c>
      <c r="K18" s="19">
        <v>10</v>
      </c>
      <c r="L18" s="19">
        <f>PRODUCT(H18:K18)</f>
        <v>7.2900000000000009</v>
      </c>
      <c r="M18" s="19" t="s">
        <v>18</v>
      </c>
    </row>
    <row r="19" spans="1:13" x14ac:dyDescent="0.25">
      <c r="A19" s="70"/>
      <c r="B19" s="73"/>
      <c r="C19" s="22" t="s">
        <v>16</v>
      </c>
      <c r="D19" s="22" t="s">
        <v>24</v>
      </c>
      <c r="E19" s="22"/>
      <c r="F19" s="22">
        <v>93.850000000000009</v>
      </c>
      <c r="G19" s="22">
        <f t="shared" ref="G19:G20" si="1">F19+J19</f>
        <v>93.95</v>
      </c>
      <c r="H19" s="22">
        <v>12.62</v>
      </c>
      <c r="I19" s="22">
        <v>0.5</v>
      </c>
      <c r="J19" s="22">
        <v>0.1</v>
      </c>
      <c r="K19" s="22">
        <v>2</v>
      </c>
      <c r="L19" s="22">
        <f t="shared" ref="L19:L20" si="2">PRODUCT(H19:K19)</f>
        <v>1.262</v>
      </c>
      <c r="M19" s="22" t="s">
        <v>18</v>
      </c>
    </row>
    <row r="20" spans="1:13" ht="15.75" thickBot="1" x14ac:dyDescent="0.3">
      <c r="A20" s="71"/>
      <c r="B20" s="73"/>
      <c r="C20" s="24" t="s">
        <v>16</v>
      </c>
      <c r="D20" s="24" t="s">
        <v>25</v>
      </c>
      <c r="E20" s="24"/>
      <c r="F20" s="24">
        <v>93.850000000000009</v>
      </c>
      <c r="G20" s="24">
        <f t="shared" si="1"/>
        <v>93.95</v>
      </c>
      <c r="H20" s="24">
        <v>4.3860000000000001</v>
      </c>
      <c r="I20" s="24">
        <v>0.5</v>
      </c>
      <c r="J20" s="24">
        <v>0.1</v>
      </c>
      <c r="K20" s="24">
        <v>5</v>
      </c>
      <c r="L20" s="24">
        <f t="shared" si="2"/>
        <v>1.0965</v>
      </c>
      <c r="M20" s="24" t="s">
        <v>18</v>
      </c>
    </row>
    <row r="21" spans="1:13" ht="16.5" thickTop="1" thickBot="1" x14ac:dyDescent="0.3">
      <c r="A21" s="14"/>
      <c r="B21" s="11"/>
      <c r="C21" s="12"/>
      <c r="D21" s="12"/>
      <c r="E21" s="12"/>
      <c r="F21" s="12"/>
      <c r="G21" s="12"/>
      <c r="H21" s="12"/>
      <c r="I21" s="12"/>
      <c r="J21" s="12"/>
      <c r="K21" s="12"/>
      <c r="L21" s="13">
        <f>SUM(L18:L20)</f>
        <v>9.6485000000000021</v>
      </c>
      <c r="M21" s="12" t="s">
        <v>18</v>
      </c>
    </row>
    <row r="22" spans="1:13" ht="50.25" thickTop="1" thickBot="1" x14ac:dyDescent="0.3">
      <c r="A22" s="5">
        <v>6</v>
      </c>
      <c r="B22" s="6" t="s">
        <v>33</v>
      </c>
      <c r="C22" s="7" t="s">
        <v>16</v>
      </c>
      <c r="D22" s="7" t="s">
        <v>23</v>
      </c>
      <c r="E22" s="7"/>
      <c r="F22" s="7">
        <v>91</v>
      </c>
      <c r="G22" s="7">
        <v>91.5</v>
      </c>
      <c r="H22" s="7">
        <v>2.5</v>
      </c>
      <c r="I22" s="7">
        <v>2.5</v>
      </c>
      <c r="J22" s="7">
        <f>G22-F22</f>
        <v>0.5</v>
      </c>
      <c r="K22" s="7">
        <v>10</v>
      </c>
      <c r="L22" s="7">
        <f>PRODUCT(H22:K22)</f>
        <v>31.25</v>
      </c>
      <c r="M22" s="7" t="s">
        <v>18</v>
      </c>
    </row>
    <row r="23" spans="1:13" ht="16.5" thickTop="1" thickBot="1" x14ac:dyDescent="0.3">
      <c r="A23" s="14"/>
      <c r="B23" s="28"/>
      <c r="C23" s="12"/>
      <c r="D23" s="12"/>
      <c r="E23" s="12"/>
      <c r="F23" s="12"/>
      <c r="G23" s="12"/>
      <c r="H23" s="12"/>
      <c r="I23" s="12"/>
      <c r="J23" s="12"/>
      <c r="K23" s="12"/>
      <c r="L23" s="13">
        <f>SUM(L22:L22)</f>
        <v>31.25</v>
      </c>
      <c r="M23" s="12"/>
    </row>
    <row r="24" spans="1:13" ht="15.75" thickTop="1" x14ac:dyDescent="0.25">
      <c r="A24" s="62">
        <v>7</v>
      </c>
      <c r="B24" s="74" t="s">
        <v>34</v>
      </c>
      <c r="C24" s="29" t="s">
        <v>16</v>
      </c>
      <c r="D24" s="29" t="s">
        <v>23</v>
      </c>
      <c r="E24" s="29"/>
      <c r="F24" s="29">
        <v>91.5</v>
      </c>
      <c r="G24" s="29">
        <v>91.75</v>
      </c>
      <c r="H24" s="29">
        <v>2.5</v>
      </c>
      <c r="I24" s="29">
        <v>2.5</v>
      </c>
      <c r="J24" s="29">
        <f>G24-F24</f>
        <v>0.25</v>
      </c>
      <c r="K24" s="29">
        <v>10</v>
      </c>
      <c r="L24" s="29">
        <f>PRODUCT(H24:K24)</f>
        <v>15.625</v>
      </c>
      <c r="M24" s="29" t="s">
        <v>18</v>
      </c>
    </row>
    <row r="25" spans="1:13" x14ac:dyDescent="0.25">
      <c r="A25" s="63"/>
      <c r="B25" s="75"/>
      <c r="C25" s="29" t="s">
        <v>16</v>
      </c>
      <c r="D25" s="29" t="s">
        <v>35</v>
      </c>
      <c r="E25" s="29"/>
      <c r="F25" s="29">
        <v>91.75</v>
      </c>
      <c r="G25" s="29">
        <v>94.8</v>
      </c>
      <c r="H25" s="29">
        <v>0.85</v>
      </c>
      <c r="I25" s="29">
        <v>0.85</v>
      </c>
      <c r="J25" s="29">
        <f t="shared" ref="J25:J27" si="3">G25-F25</f>
        <v>3.0499999999999972</v>
      </c>
      <c r="K25" s="29">
        <v>10</v>
      </c>
      <c r="L25" s="29">
        <f t="shared" ref="L25:L28" si="4">PRODUCT(H25:K25)</f>
        <v>22.036249999999974</v>
      </c>
      <c r="M25" s="29" t="s">
        <v>18</v>
      </c>
    </row>
    <row r="26" spans="1:13" x14ac:dyDescent="0.25">
      <c r="A26" s="63"/>
      <c r="B26" s="75"/>
      <c r="C26" s="29" t="s">
        <v>16</v>
      </c>
      <c r="D26" s="29" t="s">
        <v>24</v>
      </c>
      <c r="E26" s="29"/>
      <c r="F26" s="29">
        <v>93.95</v>
      </c>
      <c r="G26" s="29">
        <v>94.5</v>
      </c>
      <c r="H26" s="29">
        <v>12.62</v>
      </c>
      <c r="I26" s="29">
        <v>0.3</v>
      </c>
      <c r="J26" s="29">
        <f t="shared" si="3"/>
        <v>0.54999999999999716</v>
      </c>
      <c r="K26" s="29">
        <v>2</v>
      </c>
      <c r="L26" s="29">
        <f t="shared" si="4"/>
        <v>4.1645999999999779</v>
      </c>
      <c r="M26" s="29" t="s">
        <v>18</v>
      </c>
    </row>
    <row r="27" spans="1:13" x14ac:dyDescent="0.25">
      <c r="A27" s="63"/>
      <c r="B27" s="75"/>
      <c r="C27" s="29" t="s">
        <v>16</v>
      </c>
      <c r="D27" s="29" t="s">
        <v>25</v>
      </c>
      <c r="E27" s="29"/>
      <c r="F27" s="29">
        <v>93.95</v>
      </c>
      <c r="G27" s="29">
        <v>94.5</v>
      </c>
      <c r="H27" s="29">
        <v>4.3860000000000001</v>
      </c>
      <c r="I27" s="29">
        <v>0.3</v>
      </c>
      <c r="J27" s="29">
        <f t="shared" si="3"/>
        <v>0.54999999999999716</v>
      </c>
      <c r="K27" s="29">
        <v>5</v>
      </c>
      <c r="L27" s="29">
        <f t="shared" si="4"/>
        <v>3.6184499999999815</v>
      </c>
      <c r="M27" s="29" t="s">
        <v>18</v>
      </c>
    </row>
    <row r="28" spans="1:13" ht="15.75" thickBot="1" x14ac:dyDescent="0.3">
      <c r="A28" s="64"/>
      <c r="B28" s="75"/>
      <c r="C28" s="29" t="str">
        <f>C27</f>
        <v>ESP</v>
      </c>
      <c r="D28" s="29" t="s">
        <v>36</v>
      </c>
      <c r="E28" s="29"/>
      <c r="F28" s="30">
        <f>G28-J28</f>
        <v>94</v>
      </c>
      <c r="G28" s="29">
        <f>94.5+0.3</f>
        <v>94.8</v>
      </c>
      <c r="H28" s="29">
        <v>1.665</v>
      </c>
      <c r="I28" s="29">
        <v>0.8</v>
      </c>
      <c r="J28" s="29">
        <v>0.8</v>
      </c>
      <c r="K28" s="29">
        <v>1</v>
      </c>
      <c r="L28" s="29">
        <f t="shared" si="4"/>
        <v>1.0656000000000001</v>
      </c>
      <c r="M28" s="29" t="s">
        <v>18</v>
      </c>
    </row>
    <row r="29" spans="1:13" ht="16.5" thickTop="1" thickBot="1" x14ac:dyDescent="0.3">
      <c r="A29" s="14"/>
      <c r="B29" s="28"/>
      <c r="C29" s="31"/>
      <c r="D29" s="31"/>
      <c r="E29" s="31"/>
      <c r="F29" s="31"/>
      <c r="G29" s="31"/>
      <c r="H29" s="31"/>
      <c r="I29" s="31"/>
      <c r="J29" s="31"/>
      <c r="K29" s="31"/>
      <c r="L29" s="31">
        <f>SUM(L24:L28)</f>
        <v>46.509899999999938</v>
      </c>
      <c r="M29" s="31"/>
    </row>
    <row r="30" spans="1:13" ht="16.5" thickTop="1" thickBot="1" x14ac:dyDescent="0.3">
      <c r="A30" s="15"/>
      <c r="B30" s="32" t="s">
        <v>37</v>
      </c>
      <c r="C30" s="33"/>
      <c r="D30" s="33"/>
      <c r="E30" s="33"/>
      <c r="F30" s="33"/>
      <c r="G30" s="33"/>
      <c r="H30" s="33"/>
      <c r="I30" s="33"/>
      <c r="J30" s="33"/>
      <c r="K30" s="33"/>
      <c r="L30" s="33"/>
      <c r="M30" s="33"/>
    </row>
    <row r="31" spans="1:13" ht="15.75" thickTop="1" x14ac:dyDescent="0.25">
      <c r="A31" s="62">
        <v>8</v>
      </c>
      <c r="B31" s="65" t="s">
        <v>38</v>
      </c>
      <c r="C31" s="20" t="s">
        <v>16</v>
      </c>
      <c r="D31" s="20" t="s">
        <v>23</v>
      </c>
      <c r="E31" s="20"/>
      <c r="F31" s="20">
        <v>91.5</v>
      </c>
      <c r="G31" s="20">
        <v>91.75</v>
      </c>
      <c r="H31" s="20">
        <v>2.5</v>
      </c>
      <c r="I31" s="20"/>
      <c r="J31" s="20">
        <v>0.25</v>
      </c>
      <c r="K31" s="20">
        <v>20</v>
      </c>
      <c r="L31" s="20">
        <f>PRODUCT(H31:K31)</f>
        <v>12.5</v>
      </c>
      <c r="M31" s="20" t="s">
        <v>18</v>
      </c>
    </row>
    <row r="32" spans="1:13" x14ac:dyDescent="0.25">
      <c r="A32" s="63"/>
      <c r="B32" s="66"/>
      <c r="C32" s="23" t="s">
        <v>16</v>
      </c>
      <c r="D32" s="23" t="s">
        <v>35</v>
      </c>
      <c r="E32" s="23"/>
      <c r="F32" s="23">
        <v>91.75</v>
      </c>
      <c r="G32" s="23">
        <v>94.8</v>
      </c>
      <c r="H32" s="23">
        <v>0.85</v>
      </c>
      <c r="I32" s="23"/>
      <c r="J32" s="23">
        <v>3.0499999999999972</v>
      </c>
      <c r="K32" s="23">
        <v>20</v>
      </c>
      <c r="L32" s="23">
        <f t="shared" ref="L32:L33" si="5">PRODUCT(H32:K32)</f>
        <v>51.849999999999952</v>
      </c>
      <c r="M32" s="23" t="s">
        <v>18</v>
      </c>
    </row>
    <row r="33" spans="1:13" x14ac:dyDescent="0.25">
      <c r="A33" s="63"/>
      <c r="B33" s="66"/>
      <c r="C33" s="23" t="s">
        <v>16</v>
      </c>
      <c r="D33" s="23" t="s">
        <v>36</v>
      </c>
      <c r="E33" s="23"/>
      <c r="F33" s="23">
        <v>94</v>
      </c>
      <c r="G33" s="23">
        <v>94.8</v>
      </c>
      <c r="H33" s="23">
        <v>1.665</v>
      </c>
      <c r="I33" s="23"/>
      <c r="J33" s="23">
        <v>0.8</v>
      </c>
      <c r="K33" s="23">
        <v>2</v>
      </c>
      <c r="L33" s="23">
        <f t="shared" si="5"/>
        <v>2.6640000000000001</v>
      </c>
      <c r="M33" s="23" t="s">
        <v>18</v>
      </c>
    </row>
    <row r="34" spans="1:13" x14ac:dyDescent="0.25">
      <c r="A34" s="63"/>
      <c r="B34" s="66"/>
      <c r="C34" s="23"/>
      <c r="D34" s="23"/>
      <c r="E34" s="23"/>
      <c r="F34" s="23"/>
      <c r="G34" s="23"/>
      <c r="H34" s="23"/>
      <c r="I34" s="23"/>
      <c r="J34" s="23"/>
      <c r="K34" s="23"/>
      <c r="L34" s="23"/>
      <c r="M34" s="23"/>
    </row>
    <row r="35" spans="1:13" x14ac:dyDescent="0.25">
      <c r="A35" s="63"/>
      <c r="B35" s="66"/>
      <c r="C35" s="23" t="s">
        <v>16</v>
      </c>
      <c r="D35" s="23" t="s">
        <v>23</v>
      </c>
      <c r="E35" s="23"/>
      <c r="F35" s="23">
        <v>91.5</v>
      </c>
      <c r="G35" s="23">
        <v>91.75</v>
      </c>
      <c r="H35" s="23"/>
      <c r="I35" s="23">
        <v>2.5</v>
      </c>
      <c r="J35" s="23">
        <v>0.25</v>
      </c>
      <c r="K35" s="23">
        <v>20</v>
      </c>
      <c r="L35" s="23">
        <f>PRODUCT(H35:K35)</f>
        <v>12.5</v>
      </c>
      <c r="M35" s="23" t="s">
        <v>18</v>
      </c>
    </row>
    <row r="36" spans="1:13" x14ac:dyDescent="0.25">
      <c r="A36" s="63"/>
      <c r="B36" s="66"/>
      <c r="C36" s="23" t="s">
        <v>16</v>
      </c>
      <c r="D36" s="23" t="s">
        <v>35</v>
      </c>
      <c r="E36" s="23"/>
      <c r="F36" s="23">
        <v>91.75</v>
      </c>
      <c r="G36" s="23">
        <v>94.8</v>
      </c>
      <c r="H36" s="23"/>
      <c r="I36" s="23">
        <v>0.85</v>
      </c>
      <c r="J36" s="23">
        <v>3.0499999999999972</v>
      </c>
      <c r="K36" s="23">
        <v>20</v>
      </c>
      <c r="L36" s="23">
        <f t="shared" ref="L36:L39" si="6">PRODUCT(H36:K36)</f>
        <v>51.849999999999952</v>
      </c>
      <c r="M36" s="23" t="s">
        <v>18</v>
      </c>
    </row>
    <row r="37" spans="1:13" x14ac:dyDescent="0.25">
      <c r="A37" s="63"/>
      <c r="B37" s="66"/>
      <c r="C37" s="23" t="s">
        <v>16</v>
      </c>
      <c r="D37" s="23" t="s">
        <v>24</v>
      </c>
      <c r="E37" s="23"/>
      <c r="F37" s="23">
        <v>93.95</v>
      </c>
      <c r="G37" s="23">
        <v>94.5</v>
      </c>
      <c r="H37" s="23">
        <v>12.62</v>
      </c>
      <c r="I37" s="23"/>
      <c r="J37" s="23">
        <v>0.54999999999999716</v>
      </c>
      <c r="K37" s="23">
        <v>4</v>
      </c>
      <c r="L37" s="23">
        <f t="shared" si="6"/>
        <v>27.763999999999854</v>
      </c>
      <c r="M37" s="23" t="s">
        <v>18</v>
      </c>
    </row>
    <row r="38" spans="1:13" x14ac:dyDescent="0.25">
      <c r="A38" s="63"/>
      <c r="B38" s="66"/>
      <c r="C38" s="23" t="s">
        <v>16</v>
      </c>
      <c r="D38" s="23" t="s">
        <v>25</v>
      </c>
      <c r="E38" s="23"/>
      <c r="F38" s="23">
        <v>93.95</v>
      </c>
      <c r="G38" s="23">
        <v>94.5</v>
      </c>
      <c r="H38" s="23">
        <v>4.3860000000000001</v>
      </c>
      <c r="I38" s="23"/>
      <c r="J38" s="23">
        <v>0.54999999999999716</v>
      </c>
      <c r="K38" s="23">
        <v>10</v>
      </c>
      <c r="L38" s="23">
        <f t="shared" si="6"/>
        <v>24.122999999999877</v>
      </c>
      <c r="M38" s="23" t="s">
        <v>18</v>
      </c>
    </row>
    <row r="39" spans="1:13" ht="15.75" thickBot="1" x14ac:dyDescent="0.3">
      <c r="A39" s="64"/>
      <c r="B39" s="67"/>
      <c r="C39" s="25" t="s">
        <v>16</v>
      </c>
      <c r="D39" s="25" t="s">
        <v>36</v>
      </c>
      <c r="E39" s="25"/>
      <c r="F39" s="25">
        <v>94</v>
      </c>
      <c r="G39" s="25">
        <v>94.8</v>
      </c>
      <c r="H39" s="25"/>
      <c r="I39" s="25">
        <v>0.8</v>
      </c>
      <c r="J39" s="25">
        <v>0.8</v>
      </c>
      <c r="K39" s="25">
        <v>2</v>
      </c>
      <c r="L39" s="25">
        <f t="shared" si="6"/>
        <v>1.2800000000000002</v>
      </c>
      <c r="M39" s="25" t="s">
        <v>18</v>
      </c>
    </row>
    <row r="40" spans="1:13" ht="16.5" thickTop="1" thickBot="1" x14ac:dyDescent="0.3">
      <c r="A40" s="14"/>
      <c r="B40" s="34"/>
      <c r="C40" s="12"/>
      <c r="D40" s="12"/>
      <c r="E40" s="12"/>
      <c r="F40" s="12"/>
      <c r="G40" s="12"/>
      <c r="H40" s="12"/>
      <c r="I40" s="12"/>
      <c r="J40" s="12"/>
      <c r="K40" s="12"/>
      <c r="L40" s="13">
        <f>SUM(L31:L39)</f>
        <v>184.53099999999964</v>
      </c>
      <c r="M40" s="12" t="s">
        <v>21</v>
      </c>
    </row>
    <row r="41" spans="1:13" ht="46.5" thickTop="1" thickBot="1" x14ac:dyDescent="0.3">
      <c r="A41" s="5">
        <v>9</v>
      </c>
      <c r="B41" s="6" t="s">
        <v>39</v>
      </c>
      <c r="C41" s="7" t="s">
        <v>16</v>
      </c>
      <c r="D41" s="7" t="s">
        <v>23</v>
      </c>
      <c r="E41" s="7"/>
      <c r="F41" s="7">
        <v>91</v>
      </c>
      <c r="G41" s="7">
        <v>91.5</v>
      </c>
      <c r="H41" s="7">
        <v>2.5</v>
      </c>
      <c r="I41" s="7">
        <v>2.5</v>
      </c>
      <c r="J41" s="7">
        <f>G41-F41</f>
        <v>0.5</v>
      </c>
      <c r="K41" s="7">
        <v>40</v>
      </c>
      <c r="L41" s="7">
        <f>PRODUCT(H41:K41)</f>
        <v>125</v>
      </c>
      <c r="M41" s="7" t="str">
        <f>M40</f>
        <v>Sqm</v>
      </c>
    </row>
    <row r="42" spans="1:13" ht="16.5" thickTop="1" thickBot="1" x14ac:dyDescent="0.3">
      <c r="A42" s="35"/>
      <c r="B42" s="35"/>
      <c r="C42" s="35"/>
      <c r="D42" s="35"/>
      <c r="E42" s="35"/>
      <c r="F42" s="35"/>
      <c r="G42" s="35"/>
      <c r="H42" s="35"/>
      <c r="I42" s="35"/>
      <c r="J42" s="35"/>
      <c r="K42" s="35"/>
      <c r="L42" s="35">
        <f>SUM(L41)</f>
        <v>125</v>
      </c>
      <c r="M42" s="35" t="str">
        <f>M41</f>
        <v>Sqm</v>
      </c>
    </row>
    <row r="43" spans="1:13" ht="15.75" thickTop="1" x14ac:dyDescent="0.25"/>
  </sheetData>
  <mergeCells count="9">
    <mergeCell ref="A31:A39"/>
    <mergeCell ref="B31:B39"/>
    <mergeCell ref="F1:G1"/>
    <mergeCell ref="A9:A11"/>
    <mergeCell ref="A13:A15"/>
    <mergeCell ref="A18:A20"/>
    <mergeCell ref="B18:B20"/>
    <mergeCell ref="A24:A28"/>
    <mergeCell ref="B24:B28"/>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Abstract</vt:lpstr>
      <vt:lpstr>Measurement Sheet</vt:lpstr>
      <vt:lpstr>Sheet3</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2023-09-26T05:05:06Z</dcterms:modified>
</cp:coreProperties>
</file>