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RA 1" sheetId="1" r:id="rId1"/>
    <sheet name="RA 2" sheetId="2" r:id="rId2"/>
    <sheet name="RA 3" sheetId="3" r:id="rId3"/>
    <sheet name="RA 4" sheetId="6" r:id="rId4"/>
    <sheet name="RA 4 Measurement" sheetId="7" r:id="rId5"/>
  </sheets>
  <definedNames>
    <definedName name="_xlnm.Print_Area" localSheetId="4">'RA 4 Measurement'!$A$1:$N$78</definedName>
  </definedNames>
  <calcPr calcId="144525"/>
</workbook>
</file>

<file path=xl/calcChain.xml><?xml version="1.0" encoding="utf-8"?>
<calcChain xmlns="http://schemas.openxmlformats.org/spreadsheetml/2006/main">
  <c r="L73" i="7" l="1"/>
  <c r="N73" i="7"/>
  <c r="M73" i="7"/>
  <c r="N27" i="7"/>
  <c r="L27" i="7"/>
  <c r="K19" i="6" s="1"/>
  <c r="L19" i="6" s="1"/>
  <c r="L29" i="7" l="1"/>
  <c r="L30" i="7"/>
  <c r="L31" i="7"/>
  <c r="L32" i="7"/>
  <c r="L33" i="7"/>
  <c r="L34" i="7"/>
  <c r="L35" i="7"/>
  <c r="L36" i="7"/>
  <c r="L38" i="7"/>
  <c r="L39" i="7"/>
  <c r="L40" i="7"/>
  <c r="L41" i="7"/>
  <c r="Q9" i="7"/>
  <c r="Q10" i="7"/>
  <c r="Q11" i="7"/>
  <c r="Q12" i="7"/>
  <c r="Q13" i="7"/>
  <c r="Q14" i="7"/>
  <c r="Q15" i="7"/>
  <c r="Q16" i="7"/>
  <c r="Q17" i="7"/>
  <c r="Q18" i="7"/>
  <c r="Q19" i="7"/>
  <c r="Q20" i="7"/>
  <c r="Q21" i="7"/>
  <c r="Q8" i="7"/>
  <c r="P9" i="7"/>
  <c r="P10" i="7"/>
  <c r="P11" i="7"/>
  <c r="P12" i="7"/>
  <c r="P13" i="7"/>
  <c r="P14" i="7"/>
  <c r="P15" i="7"/>
  <c r="P16" i="7"/>
  <c r="P17" i="7"/>
  <c r="P18" i="7"/>
  <c r="P19" i="7"/>
  <c r="P20" i="7"/>
  <c r="P21" i="7"/>
  <c r="P8" i="7"/>
  <c r="F12" i="6" l="1"/>
  <c r="M17" i="6" l="1"/>
  <c r="M19" i="6"/>
  <c r="N19" i="6" s="1"/>
  <c r="B78" i="7" l="1"/>
  <c r="J77" i="7"/>
  <c r="L77" i="7" s="1"/>
  <c r="N76" i="7"/>
  <c r="N77" i="7" s="1"/>
  <c r="N78" i="7" s="1"/>
  <c r="M76" i="7"/>
  <c r="M77" i="7" s="1"/>
  <c r="M78" i="7" s="1"/>
  <c r="L76" i="7"/>
  <c r="I75" i="7"/>
  <c r="L75" i="7" s="1"/>
  <c r="N59" i="7"/>
  <c r="M59" i="7"/>
  <c r="L58" i="7"/>
  <c r="L57" i="7"/>
  <c r="L56" i="7"/>
  <c r="L55" i="7"/>
  <c r="L54" i="7"/>
  <c r="L53" i="7"/>
  <c r="L52" i="7"/>
  <c r="L51" i="7"/>
  <c r="L50" i="7"/>
  <c r="L49" i="7"/>
  <c r="L48" i="7"/>
  <c r="L47" i="7"/>
  <c r="L46" i="7"/>
  <c r="L45" i="7"/>
  <c r="L44" i="7"/>
  <c r="L43" i="7"/>
  <c r="L42" i="7"/>
  <c r="N22" i="7"/>
  <c r="M22" i="7"/>
  <c r="H15" i="7"/>
  <c r="H14" i="7"/>
  <c r="H13" i="7"/>
  <c r="D13" i="7"/>
  <c r="D14" i="7" s="1"/>
  <c r="D15" i="7" s="1"/>
  <c r="H12" i="7"/>
  <c r="I11" i="7"/>
  <c r="I12" i="7" s="1"/>
  <c r="I13" i="7" s="1"/>
  <c r="H11" i="7"/>
  <c r="I10" i="7"/>
  <c r="H10" i="7"/>
  <c r="E10" i="7"/>
  <c r="D10" i="7"/>
  <c r="J9" i="7"/>
  <c r="J10" i="7" s="1"/>
  <c r="H9" i="7"/>
  <c r="J8" i="7"/>
  <c r="F8" i="7" s="1"/>
  <c r="H8" i="7"/>
  <c r="M25" i="6"/>
  <c r="E25" i="6"/>
  <c r="N24" i="6"/>
  <c r="M24" i="6"/>
  <c r="M22" i="6"/>
  <c r="N22" i="6" s="1"/>
  <c r="F19" i="6"/>
  <c r="E19" i="6"/>
  <c r="M16" i="6"/>
  <c r="N16" i="6" s="1"/>
  <c r="M14" i="6"/>
  <c r="N14" i="6" s="1"/>
  <c r="M13" i="6"/>
  <c r="N13" i="6" s="1"/>
  <c r="M12" i="6"/>
  <c r="N12" i="6" s="1"/>
  <c r="M11" i="6"/>
  <c r="N11" i="6" s="1"/>
  <c r="M10" i="6"/>
  <c r="N10" i="6" s="1"/>
  <c r="M9" i="6"/>
  <c r="N9" i="6" s="1"/>
  <c r="J28" i="6"/>
  <c r="L59" i="7" l="1"/>
  <c r="L78" i="7"/>
  <c r="K27" i="6" s="1"/>
  <c r="M27" i="6" s="1"/>
  <c r="N27" i="6" s="1"/>
  <c r="K21" i="6"/>
  <c r="L21" i="6" s="1"/>
  <c r="L9" i="7"/>
  <c r="L10" i="7"/>
  <c r="L8" i="7"/>
  <c r="F9" i="7"/>
  <c r="N25" i="6"/>
  <c r="F10" i="7"/>
  <c r="J12" i="7"/>
  <c r="J13" i="7" s="1"/>
  <c r="J14" i="7" s="1"/>
  <c r="J15" i="7" s="1"/>
  <c r="J11" i="7"/>
  <c r="L11" i="7" s="1"/>
  <c r="I14" i="7"/>
  <c r="I15" i="7" s="1"/>
  <c r="N17" i="6"/>
  <c r="N25" i="3"/>
  <c r="M25" i="3"/>
  <c r="E25" i="3"/>
  <c r="L25" i="3" s="1"/>
  <c r="D25" i="3"/>
  <c r="N24" i="3"/>
  <c r="M24" i="3"/>
  <c r="L24" i="3"/>
  <c r="J24" i="3"/>
  <c r="M22" i="3"/>
  <c r="N22" i="3" s="1"/>
  <c r="L22" i="3"/>
  <c r="J22" i="3"/>
  <c r="K21" i="3"/>
  <c r="M21" i="3" s="1"/>
  <c r="N21" i="3" s="1"/>
  <c r="J21" i="3"/>
  <c r="F19" i="3"/>
  <c r="E19" i="3"/>
  <c r="L19" i="3" s="1"/>
  <c r="M18" i="3"/>
  <c r="N18" i="3" s="1"/>
  <c r="K18" i="3"/>
  <c r="L18" i="3" s="1"/>
  <c r="J18" i="3"/>
  <c r="J17" i="3"/>
  <c r="M16" i="3"/>
  <c r="N16" i="3" s="1"/>
  <c r="J16" i="3"/>
  <c r="N14" i="3"/>
  <c r="M14" i="3"/>
  <c r="L14" i="3"/>
  <c r="J14" i="3"/>
  <c r="N13" i="3"/>
  <c r="M13" i="3"/>
  <c r="J13" i="3"/>
  <c r="M12" i="3"/>
  <c r="N12" i="3" s="1"/>
  <c r="L12" i="3"/>
  <c r="M11" i="3"/>
  <c r="N11" i="3" s="1"/>
  <c r="J11" i="3"/>
  <c r="M10" i="3"/>
  <c r="N10" i="3" s="1"/>
  <c r="J10" i="3"/>
  <c r="N9" i="3"/>
  <c r="M9" i="3"/>
  <c r="J9" i="3"/>
  <c r="J26" i="3" s="1"/>
  <c r="M22" i="2"/>
  <c r="N22" i="2" s="1"/>
  <c r="L22" i="2"/>
  <c r="J22" i="2"/>
  <c r="N20" i="2"/>
  <c r="N19" i="2"/>
  <c r="K19" i="2"/>
  <c r="L19" i="2" s="1"/>
  <c r="J19" i="2"/>
  <c r="N17" i="2"/>
  <c r="M17" i="2"/>
  <c r="L17" i="2"/>
  <c r="J17" i="2"/>
  <c r="N16" i="2"/>
  <c r="K16" i="2"/>
  <c r="L16" i="2" s="1"/>
  <c r="N15" i="2"/>
  <c r="L15" i="2"/>
  <c r="K15" i="2"/>
  <c r="J15" i="2"/>
  <c r="M13" i="2"/>
  <c r="N13" i="2" s="1"/>
  <c r="L13" i="2"/>
  <c r="J13" i="2"/>
  <c r="M12" i="2"/>
  <c r="N12" i="2" s="1"/>
  <c r="L12" i="2"/>
  <c r="J12" i="2"/>
  <c r="M11" i="2"/>
  <c r="N11" i="2" s="1"/>
  <c r="L11" i="2"/>
  <c r="J11" i="2"/>
  <c r="M10" i="2"/>
  <c r="N10" i="2" s="1"/>
  <c r="L10" i="2"/>
  <c r="J10" i="2"/>
  <c r="M9" i="2"/>
  <c r="N9" i="2" s="1"/>
  <c r="L9" i="2"/>
  <c r="J9" i="2"/>
  <c r="J23" i="2" s="1"/>
  <c r="L15" i="7" l="1"/>
  <c r="L12" i="7"/>
  <c r="L13" i="7"/>
  <c r="M21" i="6"/>
  <c r="N21" i="6" s="1"/>
  <c r="L14" i="7"/>
  <c r="N26" i="3"/>
  <c r="L26" i="3"/>
  <c r="L21" i="3"/>
  <c r="M17" i="3"/>
  <c r="N17" i="3" s="1"/>
  <c r="L23" i="2"/>
  <c r="N23" i="2"/>
  <c r="L22" i="7" l="1"/>
  <c r="K18" i="6" s="1"/>
  <c r="L18" i="6" s="1"/>
  <c r="L28" i="6" s="1"/>
  <c r="N23" i="1"/>
  <c r="J23" i="1"/>
  <c r="L22" i="1"/>
  <c r="L21" i="1"/>
  <c r="L20" i="1"/>
  <c r="L19" i="1"/>
  <c r="L18" i="1"/>
  <c r="L17" i="1"/>
  <c r="L16" i="1"/>
  <c r="L15" i="1"/>
  <c r="L14" i="1"/>
  <c r="L13" i="1"/>
  <c r="L12" i="1"/>
  <c r="L23" i="1" s="1"/>
  <c r="M18" i="6" l="1"/>
  <c r="N18" i="6" s="1"/>
  <c r="N28" i="6" s="1"/>
</calcChain>
</file>

<file path=xl/sharedStrings.xml><?xml version="1.0" encoding="utf-8"?>
<sst xmlns="http://schemas.openxmlformats.org/spreadsheetml/2006/main" count="666" uniqueCount="117">
  <si>
    <t xml:space="preserve">To </t>
  </si>
  <si>
    <t xml:space="preserve">Nakoda Pipe Implex </t>
  </si>
  <si>
    <t>Tilda, Chattisgarh</t>
  </si>
  <si>
    <t>Date of Submission-10th April 2023</t>
  </si>
  <si>
    <t>Work order No: SNIPIPL/WO/2022-23/010</t>
  </si>
  <si>
    <t>Date of Finalizing-17th April 2023</t>
  </si>
  <si>
    <t>RA 1</t>
  </si>
  <si>
    <t>Sl No</t>
  </si>
  <si>
    <t>Item no</t>
  </si>
  <si>
    <t>Description</t>
  </si>
  <si>
    <t>Block</t>
  </si>
  <si>
    <t>Rate</t>
  </si>
  <si>
    <t xml:space="preserve">Unit </t>
  </si>
  <si>
    <t>As per Work order</t>
  </si>
  <si>
    <t>Upto last bill</t>
  </si>
  <si>
    <t>This Bill</t>
  </si>
  <si>
    <t>Total</t>
  </si>
  <si>
    <t>Quantity</t>
  </si>
  <si>
    <t>Amount</t>
  </si>
  <si>
    <t>Earthwork &amp; Filling</t>
  </si>
  <si>
    <t xml:space="preserve"> Earthwork in Excavation in all type of soil/soft rock &amp; Disposal of the surplus excavated material in spoil dumps, till area at all 0 to 3 Mtr hieghts and descents within a lead upto 500 Mtr including all</t>
  </si>
  <si>
    <t>DRI 1st Bill</t>
  </si>
  <si>
    <t>m3</t>
  </si>
  <si>
    <t xml:space="preserve"> Earthwork in Excavation in all type of soil/soft rock &amp; Disposal of the surplus excavated material in spoil dumps, till area at all  3 to 6 Mtr hieghts and descents within a lead upto 500 Mtr including all</t>
  </si>
  <si>
    <t>Dressing &amp; Levelling</t>
  </si>
  <si>
    <t>m2</t>
  </si>
  <si>
    <t>Sand Filling</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</si>
  <si>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</si>
  <si>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3 To 6 Mtr  heights and depths above and below plniths to require materials, tools and plants, labour complete (use vibrator)</t>
  </si>
  <si>
    <t>11-a</t>
  </si>
  <si>
    <t>Supplying, laying reinforced cement concrete (all grade) as defined by IS 456 up to +/- 3 M heights/depth with proper compaction and curing</t>
  </si>
  <si>
    <t xml:space="preserve"> Formwork (Shuttering)</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</si>
  <si>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</si>
  <si>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REINFORCEMENT WORK</t>
  </si>
  <si>
    <t>17-a</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</si>
  <si>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t>
  </si>
  <si>
    <t>MT</t>
  </si>
  <si>
    <t>*</t>
  </si>
  <si>
    <t>Date of Submission-9th May 2023</t>
  </si>
  <si>
    <t>Date of Finalizing-19th May 2023</t>
  </si>
  <si>
    <t>RA 2</t>
  </si>
  <si>
    <t>DRI 3rd Bill</t>
  </si>
  <si>
    <t>Hard Rock Excavation 0-3</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</si>
  <si>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0 To 3 Mtr  heights and depths above and below plniths to require materials, tools and plants, labour complete (use vibrator)</t>
  </si>
  <si>
    <t>Provinding and fixing qhuttering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 to 6</t>
  </si>
  <si>
    <t>Date of Submission-28th June 2023</t>
  </si>
  <si>
    <t>Date of Finalizing-26th July 2023</t>
  </si>
  <si>
    <t>RA 3</t>
  </si>
  <si>
    <t>Backfillng</t>
  </si>
  <si>
    <t>Supplying, laying reinforced cement concrete (all grade) as defined by IS 456 up to +/- 3 to 6 M heights/depth with proper compaction and curing</t>
  </si>
  <si>
    <r>
      <t xml:space="preserve">Taking delivery transporting within site area placing and fixing in postion steel </t>
    </r>
    <r>
      <rPr>
        <b/>
        <sz val="11"/>
        <color theme="1"/>
        <rFont val="Bernard MT Condensed"/>
        <family val="1"/>
      </rPr>
      <t>Reinforcement</t>
    </r>
    <r>
      <rPr>
        <b/>
        <i/>
        <sz val="11"/>
        <color theme="1"/>
        <rFont val="Calibri"/>
        <family val="2"/>
        <scheme val="minor"/>
      </rPr>
      <t xml:space="preserve"> iat all levels above and below plinth level for RCC including cutting, bending cranking, binding tack welding as necessary as per drawing, specification and direction of the engineer including wire, cover blocks, electrodes etc. (0-3Mtr)</t>
    </r>
  </si>
  <si>
    <r>
      <t xml:space="preserve">Taking delivery transporting within site area placing and fixing in postion steel </t>
    </r>
    <r>
      <rPr>
        <b/>
        <sz val="11"/>
        <color theme="1"/>
        <rFont val="Bernard MT Condensed"/>
        <family val="1"/>
      </rPr>
      <t>Reinforcement</t>
    </r>
    <r>
      <rPr>
        <b/>
        <i/>
        <sz val="11"/>
        <color theme="1"/>
        <rFont val="Calibri"/>
        <family val="2"/>
        <scheme val="minor"/>
      </rPr>
      <t xml:space="preserve"> iat all levels above and below plinth level for RCC including cutting, bending cranking, binding tack welding as necessary as per drawing, specification and direction of the engineer including wire, cover blocks, electrodes etc. (3-6Mtr)</t>
    </r>
  </si>
  <si>
    <t>Nos</t>
  </si>
  <si>
    <t>Unit</t>
  </si>
  <si>
    <t>Structure</t>
  </si>
  <si>
    <t>To Nakoda Pipe Impex Pvt Ltd</t>
  </si>
  <si>
    <t>Division:- S.I.D</t>
  </si>
  <si>
    <t>Bill Name: DRI</t>
  </si>
  <si>
    <t>Bill No:- RA 4</t>
  </si>
  <si>
    <t>Vendor: Aquaplast Infracon Pvt Ltd</t>
  </si>
  <si>
    <t>Grid</t>
  </si>
  <si>
    <t>Reduced Level</t>
  </si>
  <si>
    <t>L</t>
  </si>
  <si>
    <t>B</t>
  </si>
  <si>
    <t>H</t>
  </si>
  <si>
    <t>Claimed IN</t>
  </si>
  <si>
    <t>RCC {0--3} Mtr</t>
  </si>
  <si>
    <t>0--3 Mtr</t>
  </si>
  <si>
    <t>DRI</t>
  </si>
  <si>
    <t>B1</t>
  </si>
  <si>
    <t>Cum</t>
  </si>
  <si>
    <t>RA 4</t>
  </si>
  <si>
    <t>B2</t>
  </si>
  <si>
    <t>A1 (Cantilever)</t>
  </si>
  <si>
    <t>7'A-8'A</t>
  </si>
  <si>
    <t>2'A'</t>
  </si>
  <si>
    <t>8'A'</t>
  </si>
  <si>
    <t>9'A'</t>
  </si>
  <si>
    <t>Allthrough (Longer Span)</t>
  </si>
  <si>
    <t>Roof slab</t>
  </si>
  <si>
    <t>(-) Deduction of Cutouts</t>
  </si>
  <si>
    <t>(-) Deduction of Staricase</t>
  </si>
  <si>
    <t>Staircase</t>
  </si>
  <si>
    <t>Waist Slab</t>
  </si>
  <si>
    <t xml:space="preserve">NA </t>
  </si>
  <si>
    <t>Landing 1</t>
  </si>
  <si>
    <t>Landing 2</t>
  </si>
  <si>
    <t>Stair Steps</t>
  </si>
  <si>
    <t>Stair Beam</t>
  </si>
  <si>
    <t>RCC {Total 0--3 Mtr}</t>
  </si>
  <si>
    <t>Shuttering {0--3} Mtr</t>
  </si>
  <si>
    <t>Sqm</t>
  </si>
  <si>
    <t>Roof slab (1st Level)</t>
  </si>
  <si>
    <t>Area Remaining of roof slab</t>
  </si>
  <si>
    <t>Wiast Slab</t>
  </si>
  <si>
    <t>Stair Steps {Riser}</t>
  </si>
  <si>
    <t>Side Shuttering</t>
  </si>
  <si>
    <t>Cutouts</t>
  </si>
  <si>
    <t>Shuttering {Total 0--3 Mtr}</t>
  </si>
  <si>
    <t>Fixing of Insert &amp; Jigs</t>
  </si>
  <si>
    <t>Insert Plate</t>
  </si>
  <si>
    <t>ISA 75*75*8</t>
  </si>
  <si>
    <t>Fixing of Inserts</t>
  </si>
  <si>
    <t>Fixing of MS inserts and ISA</t>
  </si>
  <si>
    <t xml:space="preserve">DRI </t>
  </si>
  <si>
    <t>Excavaton 0--3 Mtr</t>
  </si>
  <si>
    <t>Excavaton 3--6 Mtr</t>
  </si>
  <si>
    <t>Billing Month:- August 2023</t>
  </si>
  <si>
    <t>From</t>
  </si>
  <si>
    <t>To</t>
  </si>
  <si>
    <t>R.L=92.54 Mtr</t>
  </si>
  <si>
    <t>Plus 3</t>
  </si>
  <si>
    <t>Minus 3</t>
  </si>
  <si>
    <t>RCC {Total 3--6 Mtr}</t>
  </si>
  <si>
    <r>
      <t>m</t>
    </r>
    <r>
      <rPr>
        <sz val="11"/>
        <color theme="0"/>
        <rFont val="Calibri"/>
        <family val="2"/>
      </rPr>
      <t>³</t>
    </r>
  </si>
  <si>
    <t>3--6 Mtr</t>
  </si>
  <si>
    <t>Shuttering {Total 3--6 Mtr}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</si>
</sst>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b/>
      <i/>
      <u/>
      <sz val="11"/>
      <color theme="1"/>
      <name val="Calibri"/>
      <family val="2"/>
      <scheme val="minor"/>
    </font>
    <font>
      <u/>
      <sz val="11"/>
      <color theme="1"/>
      <name val="Calibri"/>
      <family val="2"/>
      <scheme val="minor"/>
    </font>
    <font>
      <i/>
      <sz val="12"/>
      <color theme="1"/>
      <name val="Calibri"/>
      <family val="2"/>
      <scheme val="minor"/>
    </font>
    <font>
      <i/>
      <sz val="11"/>
      <color theme="1"/>
      <name val="Calibri"/>
      <family val="2"/>
      <scheme val="minor"/>
    </font>
    <font>
      <i/>
      <sz val="12"/>
      <color indexed="8"/>
      <name val="Calibri"/>
      <family val="2"/>
      <scheme val="minor"/>
    </font>
    <font>
      <b/>
      <i/>
      <sz val="12"/>
      <color theme="1"/>
      <name val="Calibri"/>
      <family val="2"/>
      <scheme val="minor"/>
    </font>
    <font>
      <b/>
      <sz val="11"/>
      <color theme="1"/>
      <name val="Bernard MT Condensed"/>
      <family val="1"/>
    </font>
    <font>
      <sz val="11"/>
      <color theme="1"/>
      <name val="Artifakt Element Heavy"/>
      <family val="2"/>
    </font>
    <font>
      <sz val="11"/>
      <color theme="0"/>
      <name val="Artifakt Element Heavy"/>
      <family val="2"/>
    </font>
    <font>
      <b/>
      <sz val="14"/>
      <color theme="0"/>
      <name val="Calibri"/>
      <family val="2"/>
      <scheme val="minor"/>
    </font>
    <font>
      <b/>
      <sz val="12"/>
      <color theme="1"/>
      <name val="Calibri"/>
      <family val="2"/>
      <scheme val="minor"/>
    </font>
    <font>
      <b/>
      <sz val="11"/>
      <name val="Calibri"/>
      <family val="2"/>
      <scheme val="minor"/>
    </font>
    <font>
      <b/>
      <sz val="11"/>
      <color theme="0"/>
      <name val="Artifakt Element Heavy"/>
      <family val="2"/>
    </font>
    <font>
      <sz val="11"/>
      <color theme="0"/>
      <name val="Calibri"/>
      <family val="2"/>
      <scheme val="minor"/>
    </font>
    <font>
      <b/>
      <i/>
      <sz val="11"/>
      <color theme="0"/>
      <name val="Calibri"/>
      <family val="2"/>
      <scheme val="minor"/>
    </font>
    <font>
      <i/>
      <sz val="11"/>
      <color theme="0"/>
      <name val="Calibri"/>
      <family val="2"/>
      <scheme val="minor"/>
    </font>
    <font>
      <sz val="10"/>
      <name val="Bahnschrift SemiBold"/>
      <family val="2"/>
    </font>
    <font>
      <b/>
      <sz val="10"/>
      <name val="Bahnschrift SemiBold"/>
      <family val="2"/>
    </font>
    <font>
      <sz val="11"/>
      <color theme="0"/>
      <name val="Calibri"/>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s>
  <borders count="15">
    <border>
      <left/>
      <right/>
      <top/>
      <bottom/>
      <diagonal/>
    </border>
    <border>
      <left style="dotted">
        <color indexed="64"/>
      </left>
      <right style="dotted">
        <color indexed="64"/>
      </right>
      <top style="double">
        <color indexed="64"/>
      </top>
      <bottom style="double">
        <color indexed="64"/>
      </bottom>
      <diagonal/>
    </border>
    <border>
      <left style="dotted">
        <color indexed="64"/>
      </left>
      <right style="hair">
        <color indexed="64"/>
      </right>
      <top style="double">
        <color indexed="64"/>
      </top>
      <bottom style="double">
        <color indexed="64"/>
      </bottom>
      <diagonal/>
    </border>
    <border>
      <left/>
      <right/>
      <top style="thin">
        <color indexed="64"/>
      </top>
      <bottom style="thin">
        <color indexed="64"/>
      </bottom>
      <diagonal/>
    </border>
    <border>
      <left style="hair">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hair">
        <color indexed="64"/>
      </left>
      <right style="dotted">
        <color indexed="64"/>
      </right>
      <top style="double">
        <color indexed="64"/>
      </top>
      <bottom style="double">
        <color indexed="64"/>
      </bottom>
      <diagonal/>
    </border>
    <border>
      <left style="dotted">
        <color indexed="64"/>
      </left>
      <right style="dotted">
        <color indexed="64"/>
      </right>
      <top style="double">
        <color indexed="64"/>
      </top>
      <bottom/>
      <diagonal/>
    </border>
    <border>
      <left style="dotted">
        <color indexed="64"/>
      </left>
      <right style="dotted">
        <color indexed="64"/>
      </right>
      <top/>
      <bottom/>
      <diagonal/>
    </border>
    <border>
      <left style="dotted">
        <color indexed="64"/>
      </left>
      <right style="dotted">
        <color indexed="64"/>
      </right>
      <top/>
      <bottom style="double">
        <color indexed="64"/>
      </bottom>
      <diagonal/>
    </border>
    <border>
      <left style="dotted">
        <color indexed="64"/>
      </left>
      <right/>
      <top/>
      <bottom style="double">
        <color indexed="64"/>
      </bottom>
      <diagonal/>
    </border>
    <border>
      <left style="dotted">
        <color indexed="64"/>
      </left>
      <right style="dotted">
        <color indexed="64"/>
      </right>
      <top style="dotted">
        <color indexed="64"/>
      </top>
      <bottom style="dotted">
        <color indexed="64"/>
      </bottom>
      <diagonal/>
    </border>
    <border>
      <left/>
      <right/>
      <top style="double">
        <color indexed="64"/>
      </top>
      <bottom style="double">
        <color indexed="64"/>
      </bottom>
      <diagonal/>
    </border>
    <border>
      <left style="dotted">
        <color indexed="64"/>
      </left>
      <right style="dotted">
        <color indexed="64"/>
      </right>
      <top/>
      <bottom style="dotted">
        <color indexed="64"/>
      </bottom>
      <diagonal/>
    </border>
    <border>
      <left/>
      <right/>
      <top style="double">
        <color theme="0"/>
      </top>
      <bottom/>
      <diagonal/>
    </border>
  </borders>
  <cellStyleXfs count="2">
    <xf numFmtId="0" fontId="0" fillId="0" borderId="0"/>
    <xf numFmtId="43" fontId="1" fillId="0" borderId="0" applyFont="0" applyFill="0" applyBorder="0" applyAlignment="0" applyProtection="0"/>
  </cellStyleXfs>
  <cellXfs count="121">
    <xf numFmtId="0" fontId="0" fillId="0" borderId="0" xfId="0"/>
    <xf numFmtId="0" fontId="3" fillId="0" borderId="0" xfId="0" applyFont="1"/>
    <xf numFmtId="0" fontId="4" fillId="0" borderId="0" xfId="0" applyFont="1"/>
    <xf numFmtId="0" fontId="5" fillId="0" borderId="0" xfId="0" applyFont="1"/>
    <xf numFmtId="0" fontId="3" fillId="2" borderId="1" xfId="0" applyFont="1" applyFill="1" applyBorder="1"/>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2" fillId="0" borderId="1" xfId="0" applyFont="1" applyBorder="1" applyAlignment="1">
      <alignment horizontal="left"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0" fillId="0" borderId="2" xfId="0" applyBorder="1" applyAlignment="1">
      <alignment horizontal="center" vertical="center"/>
    </xf>
    <xf numFmtId="2" fontId="8" fillId="0" borderId="3" xfId="0" applyNumberFormat="1" applyFont="1" applyBorder="1" applyAlignment="1">
      <alignment horizontal="center" vertical="center" shrinkToFit="1"/>
    </xf>
    <xf numFmtId="0" fontId="7" fillId="0" borderId="4" xfId="0" applyFont="1" applyBorder="1" applyAlignment="1">
      <alignment horizontal="center" vertical="center"/>
    </xf>
    <xf numFmtId="2" fontId="8" fillId="0" borderId="5" xfId="0" applyNumberFormat="1" applyFont="1" applyBorder="1" applyAlignment="1">
      <alignment horizontal="center" vertical="center" shrinkToFit="1"/>
    </xf>
    <xf numFmtId="0" fontId="6" fillId="0" borderId="6" xfId="0" applyFont="1" applyBorder="1" applyAlignment="1">
      <alignment horizontal="center" vertical="center"/>
    </xf>
    <xf numFmtId="0" fontId="3" fillId="0" borderId="1" xfId="0" applyFont="1" applyBorder="1" applyAlignment="1">
      <alignment wrapText="1"/>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wrapText="1"/>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7" fillId="2" borderId="7" xfId="0" applyFont="1" applyFill="1" applyBorder="1" applyAlignment="1">
      <alignment horizontal="center" vertical="center"/>
    </xf>
    <xf numFmtId="0" fontId="3" fillId="0" borderId="8" xfId="0" applyFont="1" applyFill="1" applyBorder="1" applyAlignment="1">
      <alignment vertical="center"/>
    </xf>
    <xf numFmtId="0" fontId="2" fillId="0" borderId="0" xfId="0" applyFont="1" applyAlignment="1">
      <alignment horizontal="center" vertical="center"/>
    </xf>
    <xf numFmtId="0" fontId="3" fillId="0" borderId="0" xfId="0" applyFont="1" applyAlignment="1">
      <alignment wrapText="1"/>
    </xf>
    <xf numFmtId="0" fontId="2" fillId="0" borderId="8" xfId="0" applyFont="1" applyFill="1" applyBorder="1" applyAlignment="1">
      <alignment horizontal="left" vertical="center"/>
    </xf>
    <xf numFmtId="0" fontId="2" fillId="0" borderId="1" xfId="0" applyFont="1" applyFill="1" applyBorder="1" applyAlignment="1">
      <alignment horizontal="lef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3" borderId="1" xfId="0" applyFont="1" applyFill="1" applyBorder="1"/>
    <xf numFmtId="0" fontId="3" fillId="3" borderId="1" xfId="0" applyFont="1" applyFill="1" applyBorder="1"/>
    <xf numFmtId="0" fontId="0" fillId="3" borderId="1" xfId="0" applyFont="1" applyFill="1" applyBorder="1" applyAlignment="1">
      <alignment horizontal="center" vertical="center"/>
    </xf>
    <xf numFmtId="2" fontId="3" fillId="3" borderId="9" xfId="1" applyNumberFormat="1" applyFont="1" applyFill="1" applyBorder="1" applyAlignment="1">
      <alignment horizontal="center" vertical="center"/>
    </xf>
    <xf numFmtId="2" fontId="7" fillId="3" borderId="9" xfId="1" applyNumberFormat="1" applyFont="1" applyFill="1" applyBorder="1" applyAlignment="1">
      <alignment horizontal="center" vertical="center"/>
    </xf>
    <xf numFmtId="2" fontId="3" fillId="3" borderId="1" xfId="1" applyNumberFormat="1" applyFont="1" applyFill="1" applyBorder="1" applyAlignment="1">
      <alignment horizontal="center" vertical="center"/>
    </xf>
    <xf numFmtId="4" fontId="0" fillId="0" borderId="0" xfId="0" applyNumberFormat="1"/>
    <xf numFmtId="2" fontId="0" fillId="0" borderId="0" xfId="0" applyNumberFormat="1"/>
    <xf numFmtId="0" fontId="6" fillId="0" borderId="1" xfId="0" applyFont="1" applyFill="1" applyBorder="1" applyAlignment="1">
      <alignment horizontal="center" vertical="center"/>
    </xf>
    <xf numFmtId="0" fontId="0" fillId="0" borderId="7" xfId="0" applyBorder="1" applyAlignment="1">
      <alignment horizontal="center" vertical="center"/>
    </xf>
    <xf numFmtId="0" fontId="6" fillId="0" borderId="7" xfId="0" applyFont="1" applyBorder="1" applyAlignment="1">
      <alignment horizontal="center" vertical="center"/>
    </xf>
    <xf numFmtId="0" fontId="0" fillId="0" borderId="0" xfId="0" applyFill="1"/>
    <xf numFmtId="0" fontId="11" fillId="0" borderId="0" xfId="0" applyFont="1"/>
    <xf numFmtId="0" fontId="11" fillId="0" borderId="0" xfId="0" applyFont="1" applyAlignment="1">
      <alignment horizontal="right"/>
    </xf>
    <xf numFmtId="0" fontId="14" fillId="6" borderId="12" xfId="0" applyFont="1" applyFill="1" applyBorder="1" applyAlignment="1">
      <alignment horizontal="left" vertical="center"/>
    </xf>
    <xf numFmtId="0" fontId="2" fillId="0" borderId="13" xfId="0" applyFont="1" applyFill="1" applyBorder="1"/>
    <xf numFmtId="0" fontId="2" fillId="0" borderId="13" xfId="0" applyFont="1" applyFill="1" applyBorder="1" applyAlignment="1">
      <alignment horizontal="left" vertical="center"/>
    </xf>
    <xf numFmtId="0" fontId="2" fillId="0" borderId="11" xfId="0" applyFont="1" applyFill="1" applyBorder="1"/>
    <xf numFmtId="0" fontId="15" fillId="0" borderId="11" xfId="0" applyFont="1" applyFill="1" applyBorder="1" applyAlignment="1">
      <alignment horizontal="left" vertical="center"/>
    </xf>
    <xf numFmtId="0" fontId="2" fillId="0" borderId="11" xfId="0" applyFont="1" applyFill="1" applyBorder="1" applyAlignment="1">
      <alignment horizontal="left" vertical="center"/>
    </xf>
    <xf numFmtId="0" fontId="2" fillId="0" borderId="11" xfId="0" applyFont="1" applyBorder="1"/>
    <xf numFmtId="0" fontId="12" fillId="4" borderId="0" xfId="0" applyFont="1" applyFill="1"/>
    <xf numFmtId="0" fontId="2" fillId="0" borderId="13" xfId="0" applyFont="1" applyBorder="1"/>
    <xf numFmtId="0" fontId="2" fillId="0" borderId="13" xfId="0" applyFont="1" applyFill="1" applyBorder="1" applyAlignment="1">
      <alignment horizontal="right" vertical="center"/>
    </xf>
    <xf numFmtId="0" fontId="2" fillId="0" borderId="11" xfId="0" applyFont="1" applyFill="1" applyBorder="1" applyAlignment="1">
      <alignment horizontal="right" vertical="center"/>
    </xf>
    <xf numFmtId="0" fontId="12" fillId="4" borderId="0" xfId="0" applyFont="1" applyFill="1" applyAlignment="1">
      <alignment horizontal="right"/>
    </xf>
    <xf numFmtId="0" fontId="14" fillId="6" borderId="0" xfId="0" applyFont="1" applyFill="1" applyBorder="1" applyAlignment="1">
      <alignment horizontal="left" vertical="center"/>
    </xf>
    <xf numFmtId="0" fontId="2" fillId="0" borderId="11" xfId="0" applyFont="1" applyFill="1" applyBorder="1" applyAlignment="1">
      <alignment horizontal="center" vertical="center"/>
    </xf>
    <xf numFmtId="0" fontId="13" fillId="5" borderId="0" xfId="0" applyFont="1" applyFill="1" applyBorder="1" applyAlignment="1">
      <alignment horizontal="left" vertical="center" wrapText="1"/>
    </xf>
    <xf numFmtId="0" fontId="18" fillId="4" borderId="0" xfId="0" applyFont="1" applyFill="1" applyBorder="1"/>
    <xf numFmtId="0" fontId="17" fillId="4" borderId="0" xfId="0" applyFont="1" applyFill="1" applyBorder="1"/>
    <xf numFmtId="0" fontId="17" fillId="4" borderId="0" xfId="0" applyFont="1" applyFill="1" applyBorder="1" applyAlignment="1">
      <alignment horizontal="center" vertical="center"/>
    </xf>
    <xf numFmtId="2" fontId="18" fillId="4" borderId="0" xfId="1" applyNumberFormat="1" applyFont="1" applyFill="1" applyBorder="1" applyAlignment="1">
      <alignment horizontal="center" vertical="center"/>
    </xf>
    <xf numFmtId="2" fontId="19" fillId="4" borderId="0" xfId="1" applyNumberFormat="1" applyFont="1" applyFill="1" applyBorder="1" applyAlignment="1">
      <alignment horizontal="center" vertical="center"/>
    </xf>
    <xf numFmtId="0" fontId="3" fillId="2" borderId="0" xfId="0" applyFont="1" applyFill="1" applyBorder="1"/>
    <xf numFmtId="0" fontId="3" fillId="0" borderId="0" xfId="0" applyFont="1" applyBorder="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wrapText="1"/>
    </xf>
    <xf numFmtId="0" fontId="2" fillId="0" borderId="0" xfId="0" applyFont="1" applyBorder="1" applyAlignment="1">
      <alignment horizontal="left" vertical="center"/>
    </xf>
    <xf numFmtId="0" fontId="0" fillId="0" borderId="0" xfId="0" applyBorder="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Fill="1" applyBorder="1" applyAlignment="1">
      <alignment horizontal="center" vertical="center"/>
    </xf>
    <xf numFmtId="2" fontId="8" fillId="0" borderId="0" xfId="0" applyNumberFormat="1" applyFont="1" applyBorder="1" applyAlignment="1">
      <alignment horizontal="center" vertical="center" shrinkToFit="1"/>
    </xf>
    <xf numFmtId="0" fontId="3" fillId="0" borderId="0" xfId="0" applyFont="1" applyBorder="1" applyAlignment="1">
      <alignment wrapText="1"/>
    </xf>
    <xf numFmtId="0" fontId="6" fillId="0" borderId="0" xfId="0" applyFont="1" applyFill="1" applyBorder="1" applyAlignment="1">
      <alignment horizontal="center"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3" fillId="2" borderId="0" xfId="0" applyFont="1" applyFill="1" applyBorder="1" applyAlignment="1">
      <alignment wrapText="1"/>
    </xf>
    <xf numFmtId="0" fontId="2" fillId="2" borderId="0" xfId="0" applyFont="1" applyFill="1" applyBorder="1" applyAlignment="1">
      <alignment horizontal="left" vertical="center"/>
    </xf>
    <xf numFmtId="0" fontId="2" fillId="2" borderId="0" xfId="0" applyFont="1" applyFill="1" applyBorder="1" applyAlignment="1">
      <alignment horizontal="center" vertical="center"/>
    </xf>
    <xf numFmtId="0" fontId="9"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7" fillId="2" borderId="0" xfId="0" applyFont="1" applyFill="1" applyBorder="1" applyAlignment="1">
      <alignment horizontal="center" vertical="center"/>
    </xf>
    <xf numFmtId="0" fontId="2" fillId="0" borderId="0" xfId="0" applyFont="1" applyFill="1" applyBorder="1" applyAlignment="1">
      <alignment horizontal="left" vertical="center"/>
    </xf>
    <xf numFmtId="0" fontId="0" fillId="0" borderId="0" xfId="0" applyFill="1" applyBorder="1"/>
    <xf numFmtId="0" fontId="0" fillId="2" borderId="0" xfId="0" applyFill="1" applyBorder="1" applyAlignment="1">
      <alignment horizontal="center" vertical="center"/>
    </xf>
    <xf numFmtId="0" fontId="3" fillId="0" borderId="0" xfId="0" applyFont="1" applyFill="1" applyBorder="1" applyAlignment="1">
      <alignment vertical="center"/>
    </xf>
    <xf numFmtId="0" fontId="2" fillId="0" borderId="0" xfId="0" applyFont="1" applyBorder="1" applyAlignment="1">
      <alignment horizontal="center" vertical="center"/>
    </xf>
    <xf numFmtId="0" fontId="15" fillId="0" borderId="11" xfId="0" applyFont="1" applyFill="1" applyBorder="1" applyAlignment="1">
      <alignment horizontal="right" vertical="center"/>
    </xf>
    <xf numFmtId="0" fontId="2" fillId="0" borderId="11" xfId="0" applyFont="1" applyBorder="1" applyAlignment="1">
      <alignment horizontal="right"/>
    </xf>
    <xf numFmtId="0" fontId="0" fillId="0" borderId="0" xfId="0" applyAlignment="1">
      <alignment horizontal="left"/>
    </xf>
    <xf numFmtId="0" fontId="13" fillId="5" borderId="0" xfId="0" applyFont="1" applyFill="1" applyBorder="1" applyAlignment="1">
      <alignment horizontal="right" vertical="center" wrapText="1"/>
    </xf>
    <xf numFmtId="0" fontId="13" fillId="5" borderId="14" xfId="0" applyFont="1" applyFill="1" applyBorder="1" applyAlignment="1">
      <alignment horizontal="left" vertical="center" wrapText="1"/>
    </xf>
    <xf numFmtId="0" fontId="13" fillId="5" borderId="14" xfId="0" applyFont="1" applyFill="1" applyBorder="1" applyAlignment="1">
      <alignment horizontal="center" vertical="center" wrapText="1"/>
    </xf>
    <xf numFmtId="0" fontId="13" fillId="5" borderId="14" xfId="0" applyFont="1" applyFill="1" applyBorder="1" applyAlignment="1">
      <alignment horizontal="right" vertical="center" wrapText="1"/>
    </xf>
    <xf numFmtId="0" fontId="0" fillId="0" borderId="14" xfId="0" applyBorder="1" applyAlignment="1">
      <alignment horizontal="left"/>
    </xf>
    <xf numFmtId="0" fontId="3" fillId="0" borderId="0" xfId="0" applyFont="1" applyAlignment="1">
      <alignment horizontal="right"/>
    </xf>
    <xf numFmtId="0" fontId="2" fillId="0" borderId="13" xfId="0" applyFont="1" applyFill="1" applyBorder="1" applyAlignment="1">
      <alignment horizontal="left" vertical="center" wrapText="1"/>
    </xf>
    <xf numFmtId="0" fontId="15" fillId="0" borderId="11"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16" fillId="4" borderId="0" xfId="0" applyFont="1" applyFill="1" applyAlignment="1">
      <alignment horizontal="left"/>
    </xf>
    <xf numFmtId="0" fontId="2" fillId="0" borderId="0" xfId="0" applyFont="1" applyAlignment="1">
      <alignment horizontal="right"/>
    </xf>
    <xf numFmtId="0" fontId="12" fillId="0" borderId="0" xfId="0" applyFont="1" applyFill="1"/>
    <xf numFmtId="0" fontId="16" fillId="0" borderId="0" xfId="0" applyFont="1" applyFill="1" applyAlignment="1">
      <alignment horizontal="left"/>
    </xf>
    <xf numFmtId="0" fontId="20" fillId="0" borderId="0" xfId="0" applyFont="1" applyFill="1"/>
    <xf numFmtId="0" fontId="21" fillId="0" borderId="0" xfId="0" applyFont="1" applyFill="1" applyAlignment="1">
      <alignment horizontal="left"/>
    </xf>
    <xf numFmtId="0" fontId="12" fillId="0" borderId="0" xfId="0" applyFont="1" applyFill="1" applyAlignment="1">
      <alignment horizontal="right"/>
    </xf>
    <xf numFmtId="0" fontId="20" fillId="0" borderId="0" xfId="0" applyFont="1" applyFill="1" applyAlignment="1">
      <alignment horizontal="right"/>
    </xf>
    <xf numFmtId="0" fontId="4" fillId="0" borderId="0" xfId="0" applyFont="1" applyAlignment="1">
      <alignment horizontal="right"/>
    </xf>
    <xf numFmtId="0" fontId="3" fillId="2" borderId="1" xfId="0" applyFont="1" applyFill="1" applyBorder="1" applyAlignment="1">
      <alignment horizontal="center"/>
    </xf>
    <xf numFmtId="0" fontId="18" fillId="4" borderId="0" xfId="0" applyFont="1" applyFill="1" applyBorder="1" applyAlignment="1">
      <alignment horizontal="center"/>
    </xf>
    <xf numFmtId="0" fontId="13" fillId="5" borderId="0" xfId="0"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19" workbookViewId="0">
      <selection activeCell="L26" sqref="L26"/>
    </sheetView>
  </sheetViews>
  <sheetFormatPr defaultRowHeight="15" x14ac:dyDescent="0.25"/>
  <cols>
    <col min="1" max="1" width="5" customWidth="1"/>
    <col min="2" max="2" width="7.85546875" customWidth="1"/>
    <col min="3" max="3" width="51.42578125" customWidth="1"/>
    <col min="10" max="10" width="13.42578125" customWidth="1"/>
    <col min="11" max="11" width="9.85546875" bestFit="1" customWidth="1"/>
    <col min="12" max="12" width="13.42578125" customWidth="1"/>
    <col min="14" max="14" width="13.4257812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K3" s="117" t="s">
        <v>3</v>
      </c>
      <c r="L3" s="117"/>
      <c r="M3" s="117"/>
      <c r="N3" s="117"/>
    </row>
    <row r="4" spans="1:14" x14ac:dyDescent="0.25">
      <c r="A4" s="2" t="s">
        <v>4</v>
      </c>
      <c r="B4" s="2"/>
      <c r="C4" s="2"/>
      <c r="D4" s="2"/>
      <c r="E4" s="2"/>
      <c r="F4" s="2"/>
      <c r="G4" s="2"/>
      <c r="H4" s="2"/>
      <c r="I4" s="2"/>
      <c r="J4" s="2"/>
      <c r="K4" s="117" t="s">
        <v>5</v>
      </c>
      <c r="L4" s="117"/>
      <c r="M4" s="117"/>
      <c r="N4" s="117"/>
    </row>
    <row r="5" spans="1:14" x14ac:dyDescent="0.25">
      <c r="A5" s="2" t="s">
        <v>6</v>
      </c>
      <c r="B5" s="3"/>
      <c r="C5" s="3"/>
      <c r="D5" s="3"/>
      <c r="E5" s="3"/>
      <c r="F5" s="3"/>
      <c r="G5" s="3"/>
      <c r="H5" s="3"/>
      <c r="I5" s="3"/>
      <c r="J5" s="3"/>
      <c r="K5" s="3"/>
      <c r="L5" s="3"/>
      <c r="M5" s="3"/>
      <c r="N5" s="3"/>
    </row>
    <row r="6" spans="1:14" x14ac:dyDescent="0.25">
      <c r="A6" s="2"/>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ht="15.75" thickBot="1" x14ac:dyDescent="0.3"/>
    <row r="9" spans="1:14" ht="16.5" thickTop="1" thickBot="1" x14ac:dyDescent="0.3">
      <c r="A9" s="4" t="s">
        <v>7</v>
      </c>
      <c r="B9" s="4" t="s">
        <v>8</v>
      </c>
      <c r="C9" s="4" t="s">
        <v>9</v>
      </c>
      <c r="D9" s="4" t="s">
        <v>10</v>
      </c>
      <c r="E9" s="4" t="s">
        <v>11</v>
      </c>
      <c r="F9" s="4" t="s">
        <v>12</v>
      </c>
      <c r="G9" s="118" t="s">
        <v>13</v>
      </c>
      <c r="H9" s="118"/>
      <c r="I9" s="118" t="s">
        <v>14</v>
      </c>
      <c r="J9" s="118"/>
      <c r="K9" s="118" t="s">
        <v>15</v>
      </c>
      <c r="L9" s="118"/>
      <c r="M9" s="118" t="s">
        <v>16</v>
      </c>
      <c r="N9" s="118"/>
    </row>
    <row r="10" spans="1:14" ht="16.5" thickTop="1" thickBot="1" x14ac:dyDescent="0.3">
      <c r="A10" s="4"/>
      <c r="B10" s="4"/>
      <c r="C10" s="4"/>
      <c r="D10" s="4"/>
      <c r="E10" s="4"/>
      <c r="F10" s="4"/>
      <c r="G10" s="4" t="s">
        <v>17</v>
      </c>
      <c r="H10" s="4" t="s">
        <v>18</v>
      </c>
      <c r="I10" s="4" t="s">
        <v>17</v>
      </c>
      <c r="J10" s="4" t="s">
        <v>18</v>
      </c>
      <c r="K10" s="4" t="s">
        <v>17</v>
      </c>
      <c r="L10" s="4" t="s">
        <v>18</v>
      </c>
      <c r="M10" s="4" t="s">
        <v>17</v>
      </c>
      <c r="N10" s="4" t="s">
        <v>18</v>
      </c>
    </row>
    <row r="11" spans="1:14" ht="16.5" thickTop="1" thickBot="1" x14ac:dyDescent="0.3">
      <c r="A11" s="4"/>
      <c r="B11" s="4"/>
      <c r="C11" s="4" t="s">
        <v>19</v>
      </c>
      <c r="D11" s="4"/>
      <c r="E11" s="4"/>
      <c r="F11" s="4"/>
      <c r="G11" s="4"/>
      <c r="H11" s="4"/>
      <c r="I11" s="4"/>
      <c r="J11" s="4"/>
      <c r="K11" s="4"/>
      <c r="L11" s="4"/>
      <c r="M11" s="4"/>
      <c r="N11" s="4"/>
    </row>
    <row r="12" spans="1:14" ht="61.5" thickTop="1" thickBot="1" x14ac:dyDescent="0.3">
      <c r="A12" s="5">
        <v>1</v>
      </c>
      <c r="B12" s="6">
        <v>1</v>
      </c>
      <c r="C12" s="7" t="s">
        <v>20</v>
      </c>
      <c r="D12" s="7" t="s">
        <v>21</v>
      </c>
      <c r="E12" s="8">
        <v>180</v>
      </c>
      <c r="F12" s="8" t="s">
        <v>22</v>
      </c>
      <c r="G12" s="9"/>
      <c r="H12" s="9"/>
      <c r="I12" s="10"/>
      <c r="J12" s="11"/>
      <c r="K12" s="10">
        <v>1550.67</v>
      </c>
      <c r="L12" s="10">
        <f>K12*E12</f>
        <v>279120.60000000003</v>
      </c>
      <c r="M12" s="12"/>
      <c r="N12" s="11"/>
    </row>
    <row r="13" spans="1:14" ht="61.5" thickTop="1" thickBot="1" x14ac:dyDescent="0.3">
      <c r="A13" s="5">
        <v>2</v>
      </c>
      <c r="B13" s="6">
        <v>2</v>
      </c>
      <c r="C13" s="7" t="s">
        <v>23</v>
      </c>
      <c r="D13" s="7" t="s">
        <v>21</v>
      </c>
      <c r="E13" s="8">
        <v>220</v>
      </c>
      <c r="F13" s="8" t="s">
        <v>22</v>
      </c>
      <c r="G13" s="9"/>
      <c r="H13" s="13"/>
      <c r="I13" s="14"/>
      <c r="J13" s="15"/>
      <c r="K13" s="16">
        <v>46.003210000006639</v>
      </c>
      <c r="L13" s="17">
        <f>K13*E13</f>
        <v>10120.706200001461</v>
      </c>
      <c r="M13" s="12"/>
      <c r="N13" s="11"/>
    </row>
    <row r="14" spans="1:14" ht="31.5" thickTop="1" thickBot="1" x14ac:dyDescent="0.3">
      <c r="A14" s="5">
        <v>3</v>
      </c>
      <c r="B14" s="6">
        <v>46</v>
      </c>
      <c r="C14" s="18" t="s">
        <v>24</v>
      </c>
      <c r="D14" s="7" t="s">
        <v>21</v>
      </c>
      <c r="E14" s="8">
        <v>25</v>
      </c>
      <c r="F14" s="8" t="s">
        <v>25</v>
      </c>
      <c r="G14" s="9"/>
      <c r="H14" s="9"/>
      <c r="I14" s="10"/>
      <c r="J14" s="11"/>
      <c r="K14" s="11">
        <v>516.89</v>
      </c>
      <c r="L14" s="17">
        <f>K14*E14</f>
        <v>12922.25</v>
      </c>
      <c r="M14" s="12"/>
      <c r="N14" s="11"/>
    </row>
    <row r="15" spans="1:14" ht="31.5" thickTop="1" thickBot="1" x14ac:dyDescent="0.3">
      <c r="A15" s="5">
        <v>4</v>
      </c>
      <c r="B15" s="6">
        <v>9</v>
      </c>
      <c r="C15" s="18" t="s">
        <v>26</v>
      </c>
      <c r="D15" s="7" t="s">
        <v>21</v>
      </c>
      <c r="E15" s="8">
        <v>1180</v>
      </c>
      <c r="F15" s="8"/>
      <c r="G15" s="9"/>
      <c r="H15" s="9"/>
      <c r="I15" s="10"/>
      <c r="J15" s="11"/>
      <c r="K15" s="11">
        <v>0</v>
      </c>
      <c r="L15" s="11">
        <f>K15*E15</f>
        <v>0</v>
      </c>
      <c r="M15" s="12"/>
      <c r="N15" s="11"/>
    </row>
    <row r="16" spans="1:14" ht="17.25" thickTop="1" thickBot="1" x14ac:dyDescent="0.3">
      <c r="A16" s="19"/>
      <c r="B16" s="20"/>
      <c r="C16" s="21" t="s">
        <v>27</v>
      </c>
      <c r="D16" s="21"/>
      <c r="E16" s="22"/>
      <c r="F16" s="22"/>
      <c r="G16" s="23"/>
      <c r="H16" s="23"/>
      <c r="I16" s="20"/>
      <c r="J16" s="20"/>
      <c r="K16" s="24"/>
      <c r="L16" s="25">
        <f t="shared" ref="L16:L22" si="0">K16*E16</f>
        <v>0</v>
      </c>
      <c r="M16" s="26"/>
      <c r="N16" s="26"/>
    </row>
    <row r="17" spans="1:14" ht="121.5" thickTop="1" thickBot="1" x14ac:dyDescent="0.3">
      <c r="A17" s="5">
        <v>5</v>
      </c>
      <c r="B17" s="6">
        <v>25</v>
      </c>
      <c r="C17" s="18" t="s">
        <v>28</v>
      </c>
      <c r="D17" s="7" t="s">
        <v>21</v>
      </c>
      <c r="E17" s="8">
        <v>2599</v>
      </c>
      <c r="F17" s="8" t="s">
        <v>22</v>
      </c>
      <c r="G17" s="9"/>
      <c r="H17" s="9"/>
      <c r="I17" s="10"/>
      <c r="J17" s="11"/>
      <c r="K17" s="10">
        <v>26.894465</v>
      </c>
      <c r="L17" s="10">
        <f t="shared" si="0"/>
        <v>69898.714535000006</v>
      </c>
      <c r="M17" s="12"/>
      <c r="N17" s="11"/>
    </row>
    <row r="18" spans="1:14" ht="46.5" thickTop="1" thickBot="1" x14ac:dyDescent="0.3">
      <c r="A18" s="5">
        <v>6</v>
      </c>
      <c r="B18" s="6" t="s">
        <v>29</v>
      </c>
      <c r="C18" s="18" t="s">
        <v>30</v>
      </c>
      <c r="D18" s="7" t="s">
        <v>21</v>
      </c>
      <c r="E18" s="8">
        <v>2750</v>
      </c>
      <c r="F18" s="8" t="s">
        <v>22</v>
      </c>
      <c r="G18" s="9"/>
      <c r="H18" s="9"/>
      <c r="I18" s="10"/>
      <c r="J18" s="11"/>
      <c r="K18" s="10">
        <v>162.61149863875141</v>
      </c>
      <c r="L18" s="10">
        <f t="shared" si="0"/>
        <v>447181.62125656637</v>
      </c>
      <c r="M18" s="12"/>
      <c r="N18" s="11"/>
    </row>
    <row r="19" spans="1:14" ht="17.25" thickTop="1" thickBot="1" x14ac:dyDescent="0.3">
      <c r="A19" s="19"/>
      <c r="B19" s="20"/>
      <c r="C19" s="21" t="s">
        <v>31</v>
      </c>
      <c r="D19" s="21"/>
      <c r="E19" s="22"/>
      <c r="F19" s="22"/>
      <c r="G19" s="27"/>
      <c r="H19" s="27"/>
      <c r="I19" s="26"/>
      <c r="J19" s="26"/>
      <c r="K19" s="25"/>
      <c r="L19" s="25">
        <f t="shared" si="0"/>
        <v>0</v>
      </c>
      <c r="M19" s="26"/>
      <c r="N19" s="26"/>
    </row>
    <row r="20" spans="1:14" ht="136.5" thickTop="1" thickBot="1" x14ac:dyDescent="0.3">
      <c r="A20" s="5">
        <v>7</v>
      </c>
      <c r="B20" s="6">
        <v>23</v>
      </c>
      <c r="C20" s="18" t="s">
        <v>32</v>
      </c>
      <c r="D20" s="7" t="s">
        <v>21</v>
      </c>
      <c r="E20" s="8">
        <v>400</v>
      </c>
      <c r="F20" s="8" t="s">
        <v>25</v>
      </c>
      <c r="G20" s="9"/>
      <c r="H20" s="9"/>
      <c r="I20" s="10"/>
      <c r="J20" s="11"/>
      <c r="K20" s="10">
        <v>427.19413333333267</v>
      </c>
      <c r="L20" s="10">
        <f t="shared" si="0"/>
        <v>170877.65333333306</v>
      </c>
      <c r="M20" s="12"/>
      <c r="N20" s="11"/>
    </row>
    <row r="21" spans="1:14" ht="17.25" thickTop="1" thickBot="1" x14ac:dyDescent="0.3">
      <c r="A21" s="19"/>
      <c r="B21" s="20"/>
      <c r="C21" s="4" t="s">
        <v>33</v>
      </c>
      <c r="D21" s="4"/>
      <c r="E21" s="22"/>
      <c r="F21" s="22"/>
      <c r="G21" s="28"/>
      <c r="H21" s="27"/>
      <c r="I21" s="29"/>
      <c r="J21" s="26"/>
      <c r="K21" s="26"/>
      <c r="L21" s="25">
        <f t="shared" si="0"/>
        <v>0</v>
      </c>
      <c r="M21" s="26"/>
      <c r="N21" s="26"/>
    </row>
    <row r="22" spans="1:14" ht="151.5" thickTop="1" thickBot="1" x14ac:dyDescent="0.3">
      <c r="A22" s="30">
        <v>9</v>
      </c>
      <c r="B22" s="31" t="s">
        <v>34</v>
      </c>
      <c r="C22" s="32" t="s">
        <v>35</v>
      </c>
      <c r="D22" s="7" t="s">
        <v>21</v>
      </c>
      <c r="E22" s="33">
        <v>9000</v>
      </c>
      <c r="F22" s="34" t="s">
        <v>36</v>
      </c>
      <c r="G22" s="9"/>
      <c r="H22" s="35"/>
      <c r="I22" s="12"/>
      <c r="J22" s="36"/>
      <c r="K22" s="37">
        <v>17.921097</v>
      </c>
      <c r="L22" s="10">
        <f t="shared" si="0"/>
        <v>161289.87299999999</v>
      </c>
      <c r="M22" s="37"/>
      <c r="N22" s="11"/>
    </row>
    <row r="23" spans="1:14" ht="16.5" thickTop="1" thickBot="1" x14ac:dyDescent="0.3">
      <c r="A23" s="38"/>
      <c r="B23" s="38" t="s">
        <v>37</v>
      </c>
      <c r="C23" s="39" t="s">
        <v>16</v>
      </c>
      <c r="D23" s="39"/>
      <c r="E23" s="38"/>
      <c r="F23" s="38"/>
      <c r="G23" s="40"/>
      <c r="H23" s="40"/>
      <c r="I23" s="40"/>
      <c r="J23" s="41">
        <f>SUM(J12:J22)</f>
        <v>0</v>
      </c>
      <c r="K23" s="42"/>
      <c r="L23" s="43">
        <f>SUM(L12:L22)</f>
        <v>1151411.418324901</v>
      </c>
      <c r="M23" s="43"/>
      <c r="N23" s="43">
        <f>SUM(N12:N22)</f>
        <v>0</v>
      </c>
    </row>
    <row r="24" spans="1:14" ht="15.75" thickTop="1" x14ac:dyDescent="0.25"/>
    <row r="27" spans="1:14" x14ac:dyDescent="0.25">
      <c r="L27" s="44"/>
    </row>
    <row r="28" spans="1:14" x14ac:dyDescent="0.25">
      <c r="L28" s="45"/>
    </row>
    <row r="29" spans="1:14" x14ac:dyDescent="0.25">
      <c r="L29" s="45"/>
    </row>
  </sheetData>
  <mergeCells count="6">
    <mergeCell ref="K3:N3"/>
    <mergeCell ref="K4:N4"/>
    <mergeCell ref="G9:H9"/>
    <mergeCell ref="I9:J9"/>
    <mergeCell ref="K9:L9"/>
    <mergeCell ref="M9:N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N27" sqref="N27"/>
    </sheetView>
  </sheetViews>
  <sheetFormatPr defaultRowHeight="15" x14ac:dyDescent="0.25"/>
  <cols>
    <col min="1" max="1" width="5" customWidth="1"/>
    <col min="2" max="2" width="7.85546875" customWidth="1"/>
    <col min="3" max="3" width="51.42578125" customWidth="1"/>
    <col min="10" max="10" width="13.42578125" customWidth="1"/>
    <col min="11" max="11" width="9.85546875" bestFit="1" customWidth="1"/>
    <col min="12" max="12" width="13.42578125" customWidth="1"/>
    <col min="14" max="14" width="13.4257812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K3" s="117" t="s">
        <v>38</v>
      </c>
      <c r="L3" s="117"/>
      <c r="M3" s="117"/>
      <c r="N3" s="117"/>
    </row>
    <row r="4" spans="1:14" x14ac:dyDescent="0.25">
      <c r="A4" s="2" t="s">
        <v>4</v>
      </c>
      <c r="B4" s="2"/>
      <c r="C4" s="2"/>
      <c r="D4" s="2"/>
      <c r="E4" s="2"/>
      <c r="F4" s="2"/>
      <c r="G4" s="2"/>
      <c r="H4" s="2"/>
      <c r="I4" s="2"/>
      <c r="J4" s="2"/>
      <c r="K4" s="117" t="s">
        <v>39</v>
      </c>
      <c r="L4" s="117"/>
      <c r="M4" s="117"/>
      <c r="N4" s="117"/>
    </row>
    <row r="5" spans="1:14" ht="15.75" thickBot="1" x14ac:dyDescent="0.3">
      <c r="A5" s="2" t="s">
        <v>40</v>
      </c>
      <c r="B5" s="3"/>
      <c r="C5" s="3"/>
      <c r="D5" s="3"/>
      <c r="E5" s="3"/>
      <c r="F5" s="3"/>
      <c r="G5" s="3"/>
      <c r="H5" s="3"/>
      <c r="I5" s="3"/>
      <c r="J5" s="3"/>
      <c r="K5" s="3"/>
      <c r="L5" s="3"/>
      <c r="M5" s="3"/>
      <c r="N5" s="3"/>
    </row>
    <row r="6" spans="1:14" ht="16.5" thickTop="1" thickBot="1" x14ac:dyDescent="0.3">
      <c r="A6" s="4" t="s">
        <v>7</v>
      </c>
      <c r="B6" s="4" t="s">
        <v>8</v>
      </c>
      <c r="C6" s="4" t="s">
        <v>9</v>
      </c>
      <c r="D6" s="4" t="s">
        <v>10</v>
      </c>
      <c r="E6" s="4" t="s">
        <v>11</v>
      </c>
      <c r="F6" s="4" t="s">
        <v>12</v>
      </c>
      <c r="G6" s="118" t="s">
        <v>13</v>
      </c>
      <c r="H6" s="118"/>
      <c r="I6" s="118" t="s">
        <v>14</v>
      </c>
      <c r="J6" s="118"/>
      <c r="K6" s="118" t="s">
        <v>15</v>
      </c>
      <c r="L6" s="118"/>
      <c r="M6" s="118" t="s">
        <v>16</v>
      </c>
      <c r="N6" s="118"/>
    </row>
    <row r="7" spans="1:14" ht="16.5" thickTop="1" thickBot="1" x14ac:dyDescent="0.3">
      <c r="A7" s="4"/>
      <c r="B7" s="4"/>
      <c r="C7" s="4"/>
      <c r="D7" s="4"/>
      <c r="E7" s="4"/>
      <c r="F7" s="4"/>
      <c r="G7" s="4" t="s">
        <v>17</v>
      </c>
      <c r="H7" s="4" t="s">
        <v>18</v>
      </c>
      <c r="I7" s="4" t="s">
        <v>17</v>
      </c>
      <c r="J7" s="4" t="s">
        <v>18</v>
      </c>
      <c r="K7" s="4" t="s">
        <v>17</v>
      </c>
      <c r="L7" s="4" t="s">
        <v>18</v>
      </c>
      <c r="M7" s="4" t="s">
        <v>17</v>
      </c>
      <c r="N7" s="4" t="s">
        <v>18</v>
      </c>
    </row>
    <row r="8" spans="1:14" ht="16.5" thickTop="1" thickBot="1" x14ac:dyDescent="0.3">
      <c r="A8" s="4"/>
      <c r="B8" s="4"/>
      <c r="C8" s="4" t="s">
        <v>19</v>
      </c>
      <c r="D8" s="4"/>
      <c r="E8" s="4"/>
      <c r="F8" s="4"/>
      <c r="G8" s="4"/>
      <c r="H8" s="4"/>
      <c r="I8" s="4"/>
      <c r="J8" s="4"/>
      <c r="K8" s="4"/>
      <c r="L8" s="4"/>
      <c r="M8" s="4"/>
      <c r="N8" s="4"/>
    </row>
    <row r="9" spans="1:14" ht="61.5" thickTop="1" thickBot="1" x14ac:dyDescent="0.3">
      <c r="A9" s="5">
        <v>1</v>
      </c>
      <c r="B9" s="6">
        <v>1</v>
      </c>
      <c r="C9" s="7" t="s">
        <v>20</v>
      </c>
      <c r="D9" s="7" t="s">
        <v>41</v>
      </c>
      <c r="E9" s="8">
        <v>180</v>
      </c>
      <c r="F9" s="8" t="s">
        <v>22</v>
      </c>
      <c r="G9" s="9"/>
      <c r="H9" s="9"/>
      <c r="I9" s="10">
        <v>1550.67</v>
      </c>
      <c r="J9" s="11">
        <f>I9*E9</f>
        <v>279120.60000000003</v>
      </c>
      <c r="K9" s="10"/>
      <c r="L9" s="10">
        <f>K9*E9</f>
        <v>0</v>
      </c>
      <c r="M9" s="12">
        <f>I9+K9</f>
        <v>1550.67</v>
      </c>
      <c r="N9" s="11">
        <f>M9*E9</f>
        <v>279120.60000000003</v>
      </c>
    </row>
    <row r="10" spans="1:14" ht="61.5" thickTop="1" thickBot="1" x14ac:dyDescent="0.3">
      <c r="A10" s="5">
        <v>2</v>
      </c>
      <c r="B10" s="6">
        <v>2</v>
      </c>
      <c r="C10" s="7" t="s">
        <v>23</v>
      </c>
      <c r="D10" s="7" t="s">
        <v>41</v>
      </c>
      <c r="E10" s="8">
        <v>220</v>
      </c>
      <c r="F10" s="8" t="s">
        <v>22</v>
      </c>
      <c r="G10" s="9"/>
      <c r="H10" s="13"/>
      <c r="I10" s="14">
        <v>46.003210000006597</v>
      </c>
      <c r="J10" s="15">
        <f t="shared" ref="J10:J13" si="0">I10*E10</f>
        <v>10120.706200001452</v>
      </c>
      <c r="K10" s="10"/>
      <c r="L10" s="10">
        <f t="shared" ref="L10:L13" si="1">K10*E10</f>
        <v>0</v>
      </c>
      <c r="M10" s="12">
        <f>I10+K10</f>
        <v>46.003210000006597</v>
      </c>
      <c r="N10" s="11">
        <f t="shared" ref="N10:N13" si="2">M10*E10</f>
        <v>10120.706200001452</v>
      </c>
    </row>
    <row r="11" spans="1:14" ht="31.5" thickTop="1" thickBot="1" x14ac:dyDescent="0.3">
      <c r="A11" s="5">
        <v>3</v>
      </c>
      <c r="B11" s="6">
        <v>46</v>
      </c>
      <c r="C11" s="18" t="s">
        <v>24</v>
      </c>
      <c r="D11" s="7" t="s">
        <v>41</v>
      </c>
      <c r="E11" s="8">
        <v>25</v>
      </c>
      <c r="F11" s="8" t="s">
        <v>25</v>
      </c>
      <c r="G11" s="9"/>
      <c r="H11" s="9"/>
      <c r="I11" s="10">
        <v>516.89</v>
      </c>
      <c r="J11" s="11">
        <f t="shared" si="0"/>
        <v>12922.25</v>
      </c>
      <c r="K11" s="46">
        <v>57.1</v>
      </c>
      <c r="L11" s="10">
        <f t="shared" si="1"/>
        <v>1427.5</v>
      </c>
      <c r="M11" s="12">
        <f>I11+K11</f>
        <v>573.99</v>
      </c>
      <c r="N11" s="11">
        <f t="shared" si="2"/>
        <v>14349.75</v>
      </c>
    </row>
    <row r="12" spans="1:14" ht="31.5" thickTop="1" thickBot="1" x14ac:dyDescent="0.3">
      <c r="A12" s="5">
        <v>4</v>
      </c>
      <c r="B12" s="6">
        <v>9</v>
      </c>
      <c r="C12" s="18" t="s">
        <v>26</v>
      </c>
      <c r="D12" s="7" t="s">
        <v>41</v>
      </c>
      <c r="E12" s="8">
        <v>1180</v>
      </c>
      <c r="F12" s="8" t="s">
        <v>22</v>
      </c>
      <c r="G12" s="9"/>
      <c r="H12" s="9"/>
      <c r="I12" s="10">
        <v>4.3480499999999997</v>
      </c>
      <c r="J12" s="11">
        <f t="shared" si="0"/>
        <v>5130.6989999999996</v>
      </c>
      <c r="K12" s="10">
        <v>5.71</v>
      </c>
      <c r="L12" s="10">
        <f t="shared" si="1"/>
        <v>6737.8</v>
      </c>
      <c r="M12" s="12">
        <f>K12+I12</f>
        <v>10.05805</v>
      </c>
      <c r="N12" s="11">
        <f t="shared" si="2"/>
        <v>11868.499</v>
      </c>
    </row>
    <row r="13" spans="1:14" ht="31.5" thickTop="1" thickBot="1" x14ac:dyDescent="0.3">
      <c r="A13" s="5"/>
      <c r="B13" s="6"/>
      <c r="C13" s="18" t="s">
        <v>42</v>
      </c>
      <c r="D13" s="7" t="s">
        <v>41</v>
      </c>
      <c r="E13" s="8">
        <v>1050</v>
      </c>
      <c r="F13" s="8" t="s">
        <v>22</v>
      </c>
      <c r="G13" s="9"/>
      <c r="H13" s="9"/>
      <c r="I13" s="10">
        <v>0</v>
      </c>
      <c r="J13" s="11">
        <f t="shared" si="0"/>
        <v>0</v>
      </c>
      <c r="K13" s="10"/>
      <c r="L13" s="10">
        <f t="shared" si="1"/>
        <v>0</v>
      </c>
      <c r="M13" s="12">
        <f>K13+I13</f>
        <v>0</v>
      </c>
      <c r="N13" s="11">
        <f t="shared" si="2"/>
        <v>0</v>
      </c>
    </row>
    <row r="14" spans="1:14" ht="17.25" thickTop="1" thickBot="1" x14ac:dyDescent="0.3">
      <c r="A14" s="19"/>
      <c r="B14" s="20"/>
      <c r="C14" s="21" t="s">
        <v>27</v>
      </c>
      <c r="D14" s="21"/>
      <c r="E14" s="22"/>
      <c r="F14" s="22"/>
      <c r="G14" s="23"/>
      <c r="H14" s="23"/>
      <c r="I14" s="20"/>
      <c r="J14" s="20"/>
      <c r="K14" s="24"/>
      <c r="L14" s="25"/>
      <c r="M14" s="26"/>
      <c r="N14" s="26"/>
    </row>
    <row r="15" spans="1:14" ht="121.5" thickTop="1" thickBot="1" x14ac:dyDescent="0.3">
      <c r="A15" s="5">
        <v>5</v>
      </c>
      <c r="B15" s="6">
        <v>25</v>
      </c>
      <c r="C15" s="18" t="s">
        <v>28</v>
      </c>
      <c r="D15" s="7" t="s">
        <v>41</v>
      </c>
      <c r="E15" s="34">
        <v>2599</v>
      </c>
      <c r="F15" s="8" t="s">
        <v>22</v>
      </c>
      <c r="G15" s="9"/>
      <c r="H15" s="9"/>
      <c r="I15" s="10">
        <v>30.218500000000006</v>
      </c>
      <c r="J15" s="11">
        <f>I15*E15</f>
        <v>78537.881500000018</v>
      </c>
      <c r="K15" s="10">
        <f>M15-I15</f>
        <v>-3.3240350000000056</v>
      </c>
      <c r="L15" s="10">
        <f>K15*E15</f>
        <v>-8639.1669650000149</v>
      </c>
      <c r="M15" s="12">
        <v>26.894465</v>
      </c>
      <c r="N15" s="11">
        <f>M15*E15</f>
        <v>69898.714535000006</v>
      </c>
    </row>
    <row r="16" spans="1:14" ht="121.5" thickTop="1" thickBot="1" x14ac:dyDescent="0.3">
      <c r="A16" s="5"/>
      <c r="B16" s="6"/>
      <c r="C16" s="18" t="s">
        <v>43</v>
      </c>
      <c r="D16" s="7" t="s">
        <v>41</v>
      </c>
      <c r="E16" s="34">
        <v>2300</v>
      </c>
      <c r="F16" s="8" t="s">
        <v>22</v>
      </c>
      <c r="G16" s="9"/>
      <c r="H16" s="9"/>
      <c r="I16" s="10"/>
      <c r="J16" s="11"/>
      <c r="K16" s="46">
        <f>M16-I16</f>
        <v>3.324035000000003</v>
      </c>
      <c r="L16" s="10">
        <f>K16*E16</f>
        <v>7645.2805000000071</v>
      </c>
      <c r="M16" s="12">
        <v>3.324035000000003</v>
      </c>
      <c r="N16" s="11">
        <f t="shared" ref="N16:N17" si="3">M16*E16</f>
        <v>7645.2805000000071</v>
      </c>
    </row>
    <row r="17" spans="1:14" ht="46.5" thickTop="1" thickBot="1" x14ac:dyDescent="0.3">
      <c r="A17" s="5">
        <v>6</v>
      </c>
      <c r="B17" s="6" t="s">
        <v>29</v>
      </c>
      <c r="C17" s="7" t="s">
        <v>30</v>
      </c>
      <c r="D17" s="7" t="s">
        <v>41</v>
      </c>
      <c r="E17" s="8">
        <v>2750</v>
      </c>
      <c r="F17" s="8" t="s">
        <v>22</v>
      </c>
      <c r="G17" s="9"/>
      <c r="H17" s="9"/>
      <c r="I17" s="10">
        <v>185.99548863875148</v>
      </c>
      <c r="J17" s="11">
        <f>I17*E17</f>
        <v>511487.59375656658</v>
      </c>
      <c r="K17" s="46">
        <v>3.7543099999999185</v>
      </c>
      <c r="L17" s="10">
        <f>K17*E17</f>
        <v>10324.352499999775</v>
      </c>
      <c r="M17" s="12">
        <f>K17+I17</f>
        <v>189.7497986387514</v>
      </c>
      <c r="N17" s="11">
        <f t="shared" si="3"/>
        <v>521811.94625656633</v>
      </c>
    </row>
    <row r="18" spans="1:14" ht="17.25" thickTop="1" thickBot="1" x14ac:dyDescent="0.3">
      <c r="A18" s="19"/>
      <c r="B18" s="20"/>
      <c r="C18" s="21" t="s">
        <v>31</v>
      </c>
      <c r="D18" s="21"/>
      <c r="E18" s="22"/>
      <c r="F18" s="22"/>
      <c r="G18" s="27"/>
      <c r="H18" s="27"/>
      <c r="I18" s="26"/>
      <c r="J18" s="26"/>
      <c r="K18" s="25"/>
      <c r="L18" s="25"/>
      <c r="M18" s="26"/>
      <c r="N18" s="26"/>
    </row>
    <row r="19" spans="1:14" ht="136.5" thickTop="1" thickBot="1" x14ac:dyDescent="0.3">
      <c r="A19" s="5">
        <v>7</v>
      </c>
      <c r="B19" s="6">
        <v>23</v>
      </c>
      <c r="C19" s="18" t="s">
        <v>32</v>
      </c>
      <c r="D19" s="7" t="s">
        <v>41</v>
      </c>
      <c r="E19" s="8">
        <v>400</v>
      </c>
      <c r="F19" s="8" t="s">
        <v>25</v>
      </c>
      <c r="G19" s="9"/>
      <c r="H19" s="9"/>
      <c r="I19" s="10">
        <v>552.58979999999951</v>
      </c>
      <c r="J19" s="11">
        <f>I19*E19</f>
        <v>221035.91999999981</v>
      </c>
      <c r="K19" s="46">
        <f>M19-I19</f>
        <v>128.69976333333318</v>
      </c>
      <c r="L19" s="10">
        <f>K19*E19</f>
        <v>51479.90533333327</v>
      </c>
      <c r="M19" s="12">
        <v>681.28956333333269</v>
      </c>
      <c r="N19" s="11">
        <f>M19*E19</f>
        <v>272515.82533333305</v>
      </c>
    </row>
    <row r="20" spans="1:14" ht="136.5" thickTop="1" thickBot="1" x14ac:dyDescent="0.3">
      <c r="A20" s="5"/>
      <c r="B20" s="6"/>
      <c r="C20" s="18" t="s">
        <v>44</v>
      </c>
      <c r="D20" s="7" t="s">
        <v>41</v>
      </c>
      <c r="E20" s="8">
        <v>452</v>
      </c>
      <c r="F20" s="8" t="s">
        <v>25</v>
      </c>
      <c r="G20" s="47"/>
      <c r="H20" s="9"/>
      <c r="I20" s="48"/>
      <c r="J20" s="11"/>
      <c r="K20" s="10"/>
      <c r="L20" s="10"/>
      <c r="M20" s="12">
        <v>2.8732000000000024</v>
      </c>
      <c r="N20" s="11">
        <f>M20*E20</f>
        <v>1298.6864000000012</v>
      </c>
    </row>
    <row r="21" spans="1:14" ht="17.25" thickTop="1" thickBot="1" x14ac:dyDescent="0.3">
      <c r="A21" s="19"/>
      <c r="B21" s="20"/>
      <c r="C21" s="4" t="s">
        <v>33</v>
      </c>
      <c r="D21" s="4"/>
      <c r="E21" s="22"/>
      <c r="F21" s="22"/>
      <c r="G21" s="28"/>
      <c r="H21" s="27"/>
      <c r="I21" s="29"/>
      <c r="J21" s="26"/>
      <c r="K21" s="26"/>
      <c r="L21" s="25"/>
      <c r="M21" s="26"/>
      <c r="N21" s="26"/>
    </row>
    <row r="22" spans="1:14" ht="151.5" thickTop="1" thickBot="1" x14ac:dyDescent="0.3">
      <c r="A22" s="30">
        <v>9</v>
      </c>
      <c r="B22" s="31" t="s">
        <v>34</v>
      </c>
      <c r="C22" s="32" t="s">
        <v>35</v>
      </c>
      <c r="D22" s="7" t="s">
        <v>41</v>
      </c>
      <c r="E22" s="33">
        <v>9000</v>
      </c>
      <c r="F22" s="34" t="s">
        <v>36</v>
      </c>
      <c r="G22" s="9"/>
      <c r="H22" s="35"/>
      <c r="I22" s="37">
        <v>21.398833999999994</v>
      </c>
      <c r="J22" s="36">
        <f>I22*E22</f>
        <v>192589.50599999994</v>
      </c>
      <c r="K22" s="37">
        <v>5.25</v>
      </c>
      <c r="L22" s="10">
        <f>K22*E22</f>
        <v>47250</v>
      </c>
      <c r="M22" s="12">
        <f>I22+K22</f>
        <v>26.648833999999994</v>
      </c>
      <c r="N22" s="11">
        <f>M22*E22</f>
        <v>239839.50599999994</v>
      </c>
    </row>
    <row r="23" spans="1:14" ht="16.5" thickTop="1" thickBot="1" x14ac:dyDescent="0.3">
      <c r="A23" s="38"/>
      <c r="B23" s="38" t="s">
        <v>37</v>
      </c>
      <c r="C23" s="39" t="s">
        <v>16</v>
      </c>
      <c r="D23" s="39"/>
      <c r="E23" s="38"/>
      <c r="F23" s="38"/>
      <c r="G23" s="40"/>
      <c r="H23" s="40"/>
      <c r="I23" s="40"/>
      <c r="J23" s="41">
        <f>SUM(J9:J22)</f>
        <v>1310945.1564565678</v>
      </c>
      <c r="K23" s="42"/>
      <c r="L23" s="43">
        <f>SUM(L9:L22)</f>
        <v>116225.67136833305</v>
      </c>
      <c r="M23" s="43"/>
      <c r="N23" s="43">
        <f>SUM(N9:N22)</f>
        <v>1428469.5142249009</v>
      </c>
    </row>
    <row r="24" spans="1:14" ht="15.75" thickTop="1" x14ac:dyDescent="0.25"/>
  </sheetData>
  <mergeCells count="6">
    <mergeCell ref="K3:N3"/>
    <mergeCell ref="K4:N4"/>
    <mergeCell ref="G6:H6"/>
    <mergeCell ref="I6:J6"/>
    <mergeCell ref="K6:L6"/>
    <mergeCell ref="M6:N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sqref="A1:N26"/>
    </sheetView>
  </sheetViews>
  <sheetFormatPr defaultRowHeight="15" x14ac:dyDescent="0.25"/>
  <cols>
    <col min="1" max="1" width="5" customWidth="1"/>
    <col min="2" max="2" width="7.85546875" customWidth="1"/>
    <col min="3" max="3" width="51.42578125" customWidth="1"/>
    <col min="10" max="10" width="13.42578125" customWidth="1"/>
    <col min="11" max="11" width="9.85546875" bestFit="1" customWidth="1"/>
    <col min="12" max="12" width="13.42578125" customWidth="1"/>
    <col min="14" max="14" width="13.4257812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
    </row>
    <row r="3" spans="1:14" x14ac:dyDescent="0.25">
      <c r="A3" s="2" t="s">
        <v>2</v>
      </c>
      <c r="B3" s="2"/>
      <c r="C3" s="2"/>
      <c r="D3" s="2"/>
      <c r="E3" s="2"/>
      <c r="F3" s="2"/>
      <c r="G3" s="2"/>
      <c r="H3" s="2"/>
      <c r="I3" s="2"/>
      <c r="J3" s="2"/>
      <c r="K3" s="117" t="s">
        <v>45</v>
      </c>
      <c r="L3" s="117"/>
      <c r="M3" s="117"/>
      <c r="N3" s="117"/>
    </row>
    <row r="4" spans="1:14" x14ac:dyDescent="0.25">
      <c r="A4" s="2" t="s">
        <v>4</v>
      </c>
      <c r="B4" s="2"/>
      <c r="C4" s="2"/>
      <c r="D4" s="2"/>
      <c r="E4" s="2"/>
      <c r="F4" s="2"/>
      <c r="G4" s="2"/>
      <c r="H4" s="2"/>
      <c r="I4" s="2"/>
      <c r="J4" s="2"/>
      <c r="K4" s="117" t="s">
        <v>46</v>
      </c>
      <c r="L4" s="117"/>
      <c r="M4" s="117"/>
      <c r="N4" s="117"/>
    </row>
    <row r="5" spans="1:14" ht="15.75" thickBot="1" x14ac:dyDescent="0.3">
      <c r="A5" s="2" t="s">
        <v>47</v>
      </c>
      <c r="B5" s="3"/>
      <c r="C5" s="3"/>
      <c r="D5" s="3"/>
      <c r="E5" s="3"/>
      <c r="F5" s="3"/>
      <c r="G5" s="3"/>
      <c r="H5" s="3"/>
      <c r="I5" s="3"/>
      <c r="J5" s="3"/>
      <c r="K5" s="3"/>
      <c r="L5" s="3"/>
      <c r="M5" s="3"/>
      <c r="N5" s="3"/>
    </row>
    <row r="6" spans="1:14" ht="16.5" thickTop="1" thickBot="1" x14ac:dyDescent="0.3">
      <c r="A6" s="4" t="s">
        <v>7</v>
      </c>
      <c r="B6" s="4" t="s">
        <v>8</v>
      </c>
      <c r="C6" s="4" t="s">
        <v>9</v>
      </c>
      <c r="D6" s="4" t="s">
        <v>10</v>
      </c>
      <c r="E6" s="4" t="s">
        <v>11</v>
      </c>
      <c r="F6" s="4" t="s">
        <v>12</v>
      </c>
      <c r="G6" s="118" t="s">
        <v>13</v>
      </c>
      <c r="H6" s="118"/>
      <c r="I6" s="118" t="s">
        <v>14</v>
      </c>
      <c r="J6" s="118"/>
      <c r="K6" s="118" t="s">
        <v>15</v>
      </c>
      <c r="L6" s="118"/>
      <c r="M6" s="118" t="s">
        <v>16</v>
      </c>
      <c r="N6" s="118"/>
    </row>
    <row r="7" spans="1:14" ht="16.5" thickTop="1" thickBot="1" x14ac:dyDescent="0.3">
      <c r="A7" s="4"/>
      <c r="B7" s="4"/>
      <c r="C7" s="4"/>
      <c r="D7" s="4"/>
      <c r="E7" s="4"/>
      <c r="F7" s="4"/>
      <c r="G7" s="4" t="s">
        <v>17</v>
      </c>
      <c r="H7" s="4" t="s">
        <v>18</v>
      </c>
      <c r="I7" s="4" t="s">
        <v>17</v>
      </c>
      <c r="J7" s="4" t="s">
        <v>18</v>
      </c>
      <c r="K7" s="4" t="s">
        <v>17</v>
      </c>
      <c r="L7" s="4" t="s">
        <v>18</v>
      </c>
      <c r="M7" s="4" t="s">
        <v>17</v>
      </c>
      <c r="N7" s="4" t="s">
        <v>18</v>
      </c>
    </row>
    <row r="8" spans="1:14" ht="16.5" thickTop="1" thickBot="1" x14ac:dyDescent="0.3">
      <c r="A8" s="4"/>
      <c r="B8" s="4"/>
      <c r="C8" s="4" t="s">
        <v>19</v>
      </c>
      <c r="D8" s="4"/>
      <c r="E8" s="4"/>
      <c r="F8" s="4"/>
      <c r="G8" s="4"/>
      <c r="H8" s="4"/>
      <c r="I8" s="4"/>
      <c r="J8" s="4"/>
      <c r="K8" s="4"/>
      <c r="L8" s="4"/>
      <c r="M8" s="4"/>
      <c r="N8" s="4"/>
    </row>
    <row r="9" spans="1:14" ht="61.5" thickTop="1" thickBot="1" x14ac:dyDescent="0.3">
      <c r="A9" s="5">
        <v>1</v>
      </c>
      <c r="B9" s="6">
        <v>1</v>
      </c>
      <c r="C9" s="7" t="s">
        <v>20</v>
      </c>
      <c r="D9" s="7" t="s">
        <v>41</v>
      </c>
      <c r="E9" s="8">
        <v>180</v>
      </c>
      <c r="F9" s="8" t="s">
        <v>22</v>
      </c>
      <c r="G9" s="9"/>
      <c r="H9" s="9"/>
      <c r="I9" s="10">
        <v>1550.67</v>
      </c>
      <c r="J9" s="11">
        <f>I9*E9</f>
        <v>279120.60000000003</v>
      </c>
      <c r="K9" s="10"/>
      <c r="L9" s="10"/>
      <c r="M9" s="12">
        <f>I9+K9</f>
        <v>1550.67</v>
      </c>
      <c r="N9" s="11">
        <f>M9*E9</f>
        <v>279120.60000000003</v>
      </c>
    </row>
    <row r="10" spans="1:14" ht="61.5" thickTop="1" thickBot="1" x14ac:dyDescent="0.3">
      <c r="A10" s="5">
        <v>2</v>
      </c>
      <c r="B10" s="6">
        <v>2</v>
      </c>
      <c r="C10" s="7" t="s">
        <v>23</v>
      </c>
      <c r="D10" s="7" t="s">
        <v>41</v>
      </c>
      <c r="E10" s="8">
        <v>220</v>
      </c>
      <c r="F10" s="8" t="s">
        <v>22</v>
      </c>
      <c r="G10" s="9"/>
      <c r="H10" s="13"/>
      <c r="I10" s="14">
        <v>46.003210000006597</v>
      </c>
      <c r="J10" s="15">
        <f t="shared" ref="J10:J14" si="0">I10*E10</f>
        <v>10120.706200001452</v>
      </c>
      <c r="K10" s="10"/>
      <c r="L10" s="10"/>
      <c r="M10" s="12">
        <f t="shared" ref="M10:M14" si="1">I10+K10</f>
        <v>46.003210000006597</v>
      </c>
      <c r="N10" s="11">
        <f t="shared" ref="N10:N14" si="2">M10*E10</f>
        <v>10120.706200001452</v>
      </c>
    </row>
    <row r="11" spans="1:14" ht="31.5" thickTop="1" thickBot="1" x14ac:dyDescent="0.3">
      <c r="A11" s="5">
        <v>3</v>
      </c>
      <c r="B11" s="6">
        <v>46</v>
      </c>
      <c r="C11" s="18" t="s">
        <v>24</v>
      </c>
      <c r="D11" s="7" t="s">
        <v>41</v>
      </c>
      <c r="E11" s="8">
        <v>25</v>
      </c>
      <c r="F11" s="8" t="s">
        <v>25</v>
      </c>
      <c r="G11" s="9"/>
      <c r="H11" s="9"/>
      <c r="I11" s="10">
        <v>573.99</v>
      </c>
      <c r="J11" s="11">
        <f t="shared" si="0"/>
        <v>14349.75</v>
      </c>
      <c r="K11" s="46"/>
      <c r="L11" s="10"/>
      <c r="M11" s="12">
        <f t="shared" si="1"/>
        <v>573.99</v>
      </c>
      <c r="N11" s="11">
        <f t="shared" si="2"/>
        <v>14349.75</v>
      </c>
    </row>
    <row r="12" spans="1:14" ht="31.5" thickTop="1" thickBot="1" x14ac:dyDescent="0.3">
      <c r="A12" s="5"/>
      <c r="B12" s="6"/>
      <c r="C12" s="18" t="s">
        <v>48</v>
      </c>
      <c r="D12" s="7" t="s">
        <v>41</v>
      </c>
      <c r="E12" s="8">
        <v>80</v>
      </c>
      <c r="F12" s="8"/>
      <c r="G12" s="9"/>
      <c r="H12" s="9"/>
      <c r="I12" s="10"/>
      <c r="J12" s="11"/>
      <c r="K12" s="46">
        <v>556.42100000000005</v>
      </c>
      <c r="L12" s="10">
        <f>K12*E12</f>
        <v>44513.680000000008</v>
      </c>
      <c r="M12" s="12">
        <f t="shared" si="1"/>
        <v>556.42100000000005</v>
      </c>
      <c r="N12" s="11">
        <f t="shared" si="2"/>
        <v>44513.680000000008</v>
      </c>
    </row>
    <row r="13" spans="1:14" ht="31.5" thickTop="1" thickBot="1" x14ac:dyDescent="0.3">
      <c r="A13" s="5">
        <v>4</v>
      </c>
      <c r="B13" s="6">
        <v>9</v>
      </c>
      <c r="C13" s="18" t="s">
        <v>26</v>
      </c>
      <c r="D13" s="7" t="s">
        <v>41</v>
      </c>
      <c r="E13" s="8">
        <v>1180</v>
      </c>
      <c r="F13" s="8" t="s">
        <v>22</v>
      </c>
      <c r="G13" s="9"/>
      <c r="H13" s="9"/>
      <c r="I13" s="10">
        <v>10.05805</v>
      </c>
      <c r="J13" s="11">
        <f t="shared" si="0"/>
        <v>11868.499</v>
      </c>
      <c r="K13" s="10"/>
      <c r="L13" s="10"/>
      <c r="M13" s="12">
        <f t="shared" si="1"/>
        <v>10.05805</v>
      </c>
      <c r="N13" s="11">
        <f t="shared" si="2"/>
        <v>11868.499</v>
      </c>
    </row>
    <row r="14" spans="1:14" ht="31.5" thickTop="1" thickBot="1" x14ac:dyDescent="0.3">
      <c r="A14" s="5"/>
      <c r="B14" s="6"/>
      <c r="C14" s="18" t="s">
        <v>42</v>
      </c>
      <c r="D14" s="7" t="s">
        <v>41</v>
      </c>
      <c r="E14" s="8">
        <v>1050</v>
      </c>
      <c r="F14" s="8" t="s">
        <v>22</v>
      </c>
      <c r="G14" s="9"/>
      <c r="H14" s="9"/>
      <c r="I14" s="10">
        <v>0</v>
      </c>
      <c r="J14" s="11">
        <f t="shared" si="0"/>
        <v>0</v>
      </c>
      <c r="K14" s="10">
        <v>51.067399999999999</v>
      </c>
      <c r="L14" s="10">
        <f t="shared" ref="L14" si="3">K14*E14</f>
        <v>53620.77</v>
      </c>
      <c r="M14" s="12">
        <f t="shared" si="1"/>
        <v>51.067399999999999</v>
      </c>
      <c r="N14" s="11">
        <f t="shared" si="2"/>
        <v>53620.77</v>
      </c>
    </row>
    <row r="15" spans="1:14" ht="17.25" thickTop="1" thickBot="1" x14ac:dyDescent="0.3">
      <c r="A15" s="19"/>
      <c r="B15" s="20"/>
      <c r="C15" s="21" t="s">
        <v>27</v>
      </c>
      <c r="D15" s="21"/>
      <c r="E15" s="22"/>
      <c r="F15" s="22"/>
      <c r="G15" s="23"/>
      <c r="H15" s="23"/>
      <c r="I15" s="20"/>
      <c r="J15" s="20"/>
      <c r="K15" s="24"/>
      <c r="L15" s="25"/>
      <c r="M15" s="26"/>
      <c r="N15" s="26"/>
    </row>
    <row r="16" spans="1:14" ht="121.5" thickTop="1" thickBot="1" x14ac:dyDescent="0.3">
      <c r="A16" s="5">
        <v>5</v>
      </c>
      <c r="B16" s="6">
        <v>25</v>
      </c>
      <c r="C16" s="18" t="s">
        <v>28</v>
      </c>
      <c r="D16" s="7" t="s">
        <v>41</v>
      </c>
      <c r="E16" s="34">
        <v>2599</v>
      </c>
      <c r="F16" s="8" t="s">
        <v>22</v>
      </c>
      <c r="G16" s="9"/>
      <c r="H16" s="9"/>
      <c r="I16" s="10">
        <v>26.894465</v>
      </c>
      <c r="J16" s="11">
        <f>I16*E16</f>
        <v>69898.714535000006</v>
      </c>
      <c r="K16" s="10"/>
      <c r="L16" s="10"/>
      <c r="M16" s="12">
        <f>K16+I16</f>
        <v>26.894465</v>
      </c>
      <c r="N16" s="11">
        <f>M16*E16</f>
        <v>69898.714535000006</v>
      </c>
    </row>
    <row r="17" spans="1:14" ht="121.5" thickTop="1" thickBot="1" x14ac:dyDescent="0.3">
      <c r="A17" s="5"/>
      <c r="B17" s="6"/>
      <c r="C17" s="18" t="s">
        <v>43</v>
      </c>
      <c r="D17" s="7" t="s">
        <v>41</v>
      </c>
      <c r="E17" s="34">
        <v>2300</v>
      </c>
      <c r="F17" s="8" t="s">
        <v>22</v>
      </c>
      <c r="G17" s="9"/>
      <c r="H17" s="9"/>
      <c r="I17" s="10">
        <v>3.324035000000003</v>
      </c>
      <c r="J17" s="11">
        <f>I17*E17</f>
        <v>7645.2805000000071</v>
      </c>
      <c r="K17" s="49"/>
      <c r="L17" s="10"/>
      <c r="M17" s="12">
        <f>K18+I17</f>
        <v>21.594035000000002</v>
      </c>
      <c r="N17" s="11">
        <f t="shared" ref="N17:N18" si="4">M17*E17</f>
        <v>49666.280500000001</v>
      </c>
    </row>
    <row r="18" spans="1:14" ht="46.5" thickTop="1" thickBot="1" x14ac:dyDescent="0.3">
      <c r="A18" s="5">
        <v>6</v>
      </c>
      <c r="B18" s="6" t="s">
        <v>29</v>
      </c>
      <c r="C18" s="7" t="s">
        <v>30</v>
      </c>
      <c r="D18" s="7" t="s">
        <v>41</v>
      </c>
      <c r="E18" s="8">
        <v>2750</v>
      </c>
      <c r="F18" s="8" t="s">
        <v>22</v>
      </c>
      <c r="G18" s="9"/>
      <c r="H18" s="9"/>
      <c r="I18" s="10">
        <v>189.7497986387514</v>
      </c>
      <c r="J18" s="11">
        <f>I18*E18</f>
        <v>521811.94625656633</v>
      </c>
      <c r="K18" s="46">
        <f>11.55+6.72</f>
        <v>18.27</v>
      </c>
      <c r="L18" s="10">
        <f>K18*E18</f>
        <v>50242.5</v>
      </c>
      <c r="M18" s="12">
        <f>K19+I18</f>
        <v>191.8207986387514</v>
      </c>
      <c r="N18" s="11">
        <f t="shared" si="4"/>
        <v>527507.19625656633</v>
      </c>
    </row>
    <row r="19" spans="1:14" ht="46.5" thickTop="1" thickBot="1" x14ac:dyDescent="0.3">
      <c r="A19" s="5"/>
      <c r="B19" s="6"/>
      <c r="C19" s="7" t="s">
        <v>49</v>
      </c>
      <c r="D19" s="7" t="s">
        <v>41</v>
      </c>
      <c r="E19" s="8">
        <f>E18+(E18*13%)</f>
        <v>3107.5</v>
      </c>
      <c r="F19" s="8" t="str">
        <f>F18</f>
        <v>m3</v>
      </c>
      <c r="G19" s="9"/>
      <c r="H19" s="9"/>
      <c r="I19" s="10"/>
      <c r="J19" s="11"/>
      <c r="K19" s="46">
        <v>2.0710000000000002</v>
      </c>
      <c r="L19" s="10">
        <f>K19*E19</f>
        <v>6435.6325000000006</v>
      </c>
      <c r="M19" s="12"/>
      <c r="N19" s="11"/>
    </row>
    <row r="20" spans="1:14" ht="17.25" thickTop="1" thickBot="1" x14ac:dyDescent="0.3">
      <c r="A20" s="19"/>
      <c r="B20" s="20"/>
      <c r="C20" s="21" t="s">
        <v>31</v>
      </c>
      <c r="D20" s="21"/>
      <c r="E20" s="22"/>
      <c r="F20" s="22"/>
      <c r="G20" s="27"/>
      <c r="H20" s="27"/>
      <c r="I20" s="26"/>
      <c r="J20" s="26"/>
      <c r="K20" s="25"/>
      <c r="L20" s="25"/>
      <c r="M20" s="26"/>
      <c r="N20" s="26"/>
    </row>
    <row r="21" spans="1:14" ht="136.5" thickTop="1" thickBot="1" x14ac:dyDescent="0.3">
      <c r="A21" s="5">
        <v>7</v>
      </c>
      <c r="B21" s="6">
        <v>23</v>
      </c>
      <c r="C21" s="18" t="s">
        <v>32</v>
      </c>
      <c r="D21" s="7" t="s">
        <v>41</v>
      </c>
      <c r="E21" s="8">
        <v>400</v>
      </c>
      <c r="F21" s="8" t="s">
        <v>25</v>
      </c>
      <c r="G21" s="9"/>
      <c r="H21" s="9"/>
      <c r="I21" s="10">
        <v>681.28956333333269</v>
      </c>
      <c r="J21" s="11">
        <f>I21*E21</f>
        <v>272515.82533333305</v>
      </c>
      <c r="K21" s="46">
        <f>75+52.8</f>
        <v>127.8</v>
      </c>
      <c r="L21" s="10">
        <f>K21*E21</f>
        <v>51120</v>
      </c>
      <c r="M21" s="12">
        <f>K21+I21</f>
        <v>809.08956333333265</v>
      </c>
      <c r="N21" s="11">
        <f>M21*E21</f>
        <v>323635.82533333305</v>
      </c>
    </row>
    <row r="22" spans="1:14" ht="136.5" thickTop="1" thickBot="1" x14ac:dyDescent="0.3">
      <c r="A22" s="5"/>
      <c r="B22" s="6"/>
      <c r="C22" s="18" t="s">
        <v>44</v>
      </c>
      <c r="D22" s="7" t="s">
        <v>41</v>
      </c>
      <c r="E22" s="8">
        <v>452</v>
      </c>
      <c r="F22" s="8" t="s">
        <v>25</v>
      </c>
      <c r="G22" s="47"/>
      <c r="H22" s="9"/>
      <c r="I22" s="48">
        <v>2.8732000000000024</v>
      </c>
      <c r="J22" s="11">
        <f>I22*E22</f>
        <v>1298.6864000000012</v>
      </c>
      <c r="K22" s="10">
        <v>14.484</v>
      </c>
      <c r="L22" s="10">
        <f>K22*E22</f>
        <v>6546.768</v>
      </c>
      <c r="M22" s="12">
        <f>K22+I22</f>
        <v>17.357200000000002</v>
      </c>
      <c r="N22" s="11">
        <f>M22*E22</f>
        <v>7845.4544000000014</v>
      </c>
    </row>
    <row r="23" spans="1:14" ht="17.25" thickTop="1" thickBot="1" x14ac:dyDescent="0.3">
      <c r="A23" s="19"/>
      <c r="B23" s="20"/>
      <c r="C23" s="4" t="s">
        <v>33</v>
      </c>
      <c r="D23" s="4"/>
      <c r="E23" s="22"/>
      <c r="F23" s="22"/>
      <c r="G23" s="28"/>
      <c r="H23" s="27"/>
      <c r="I23" s="29"/>
      <c r="J23" s="26"/>
      <c r="K23" s="26"/>
      <c r="L23" s="25"/>
      <c r="M23" s="26"/>
      <c r="N23" s="26"/>
    </row>
    <row r="24" spans="1:14" ht="106.5" thickTop="1" thickBot="1" x14ac:dyDescent="0.3">
      <c r="A24" s="30">
        <v>9</v>
      </c>
      <c r="B24" s="31" t="s">
        <v>34</v>
      </c>
      <c r="C24" s="32" t="s">
        <v>50</v>
      </c>
      <c r="D24" s="7" t="s">
        <v>41</v>
      </c>
      <c r="E24" s="33">
        <v>9000</v>
      </c>
      <c r="F24" s="34" t="s">
        <v>36</v>
      </c>
      <c r="G24" s="9"/>
      <c r="H24" s="35"/>
      <c r="I24" s="37">
        <v>26.648833999999994</v>
      </c>
      <c r="J24" s="36">
        <f>I24*E24</f>
        <v>239839.50599999994</v>
      </c>
      <c r="K24" s="37">
        <v>4.18</v>
      </c>
      <c r="L24" s="10">
        <f>K24*E24</f>
        <v>37620</v>
      </c>
      <c r="M24" s="12">
        <f>K24+I24</f>
        <v>30.828833999999993</v>
      </c>
      <c r="N24" s="11">
        <f>M24*E24</f>
        <v>277459.50599999994</v>
      </c>
    </row>
    <row r="25" spans="1:14" ht="106.5" thickTop="1" thickBot="1" x14ac:dyDescent="0.3">
      <c r="A25" s="30"/>
      <c r="B25" s="31"/>
      <c r="C25" s="32" t="s">
        <v>51</v>
      </c>
      <c r="D25" s="7" t="str">
        <f>D24</f>
        <v>DRI 3rd Bill</v>
      </c>
      <c r="E25" s="33">
        <f>E24+(E24*13%)</f>
        <v>10170</v>
      </c>
      <c r="F25" s="34"/>
      <c r="G25" s="9"/>
      <c r="H25" s="35"/>
      <c r="I25" s="37"/>
      <c r="J25" s="36"/>
      <c r="K25" s="37">
        <v>1.9550000000000001</v>
      </c>
      <c r="L25" s="10">
        <f>K25*E25</f>
        <v>19882.350000000002</v>
      </c>
      <c r="M25" s="12">
        <f>K25+I25</f>
        <v>1.9550000000000001</v>
      </c>
      <c r="N25" s="11">
        <f>M25*E25</f>
        <v>19882.350000000002</v>
      </c>
    </row>
    <row r="26" spans="1:14" ht="16.5" thickTop="1" thickBot="1" x14ac:dyDescent="0.3">
      <c r="A26" s="38"/>
      <c r="B26" s="38" t="s">
        <v>37</v>
      </c>
      <c r="C26" s="39" t="s">
        <v>16</v>
      </c>
      <c r="D26" s="39"/>
      <c r="E26" s="38"/>
      <c r="F26" s="38"/>
      <c r="G26" s="40"/>
      <c r="H26" s="40"/>
      <c r="I26" s="40"/>
      <c r="J26" s="41">
        <f>SUM(J9:J25)</f>
        <v>1428469.5142249009</v>
      </c>
      <c r="K26" s="42"/>
      <c r="L26" s="43">
        <f>SUM(L9:L25)</f>
        <v>269981.70050000004</v>
      </c>
      <c r="M26" s="43"/>
      <c r="N26" s="43">
        <f>SUM(N9:N25)</f>
        <v>1689489.3322249008</v>
      </c>
    </row>
    <row r="27" spans="1:14" ht="15.75" thickTop="1" x14ac:dyDescent="0.25"/>
  </sheetData>
  <mergeCells count="6">
    <mergeCell ref="K3:N3"/>
    <mergeCell ref="K4:N4"/>
    <mergeCell ref="G6:H6"/>
    <mergeCell ref="I6:J6"/>
    <mergeCell ref="K6:L6"/>
    <mergeCell ref="M6:N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pane ySplit="7" topLeftCell="A8" activePane="bottomLeft" state="frozen"/>
      <selection pane="bottomLeft" activeCell="O19" sqref="O19"/>
    </sheetView>
  </sheetViews>
  <sheetFormatPr defaultRowHeight="15" x14ac:dyDescent="0.25"/>
  <cols>
    <col min="1" max="1" width="5" customWidth="1"/>
    <col min="2" max="2" width="7.85546875" customWidth="1"/>
    <col min="3" max="3" width="51.42578125" customWidth="1"/>
    <col min="10" max="10" width="13.42578125" customWidth="1"/>
    <col min="11" max="11" width="9.85546875" bestFit="1" customWidth="1"/>
    <col min="12" max="12" width="13.42578125" customWidth="1"/>
    <col min="14" max="14" width="13.42578125" customWidth="1"/>
  </cols>
  <sheetData>
    <row r="1" spans="1:14" x14ac:dyDescent="0.25">
      <c r="A1" s="1" t="s">
        <v>0</v>
      </c>
      <c r="B1" s="1"/>
      <c r="C1" s="1"/>
      <c r="D1" s="1"/>
      <c r="E1" s="1"/>
      <c r="F1" s="1"/>
      <c r="G1" s="1"/>
      <c r="H1" s="1"/>
      <c r="I1" s="1"/>
      <c r="J1" s="1"/>
      <c r="K1" s="1"/>
      <c r="L1" s="1"/>
      <c r="M1" s="1"/>
      <c r="N1" s="1"/>
    </row>
    <row r="2" spans="1:14" x14ac:dyDescent="0.25">
      <c r="A2" s="1" t="s">
        <v>1</v>
      </c>
      <c r="B2" s="1"/>
      <c r="C2" s="1"/>
      <c r="D2" s="1"/>
      <c r="E2" s="1"/>
      <c r="F2" s="1"/>
      <c r="G2" s="1"/>
      <c r="H2" s="1"/>
      <c r="I2" s="1"/>
      <c r="J2" s="1"/>
      <c r="K2" s="1"/>
      <c r="L2" s="1"/>
      <c r="M2" s="1"/>
      <c r="N2" s="105" t="s">
        <v>110</v>
      </c>
    </row>
    <row r="3" spans="1:14" x14ac:dyDescent="0.25">
      <c r="A3" s="2" t="s">
        <v>2</v>
      </c>
      <c r="B3" s="2"/>
      <c r="C3" s="2"/>
      <c r="D3" s="2"/>
      <c r="E3" s="2"/>
      <c r="F3" s="2"/>
      <c r="G3" s="2"/>
      <c r="H3" s="2"/>
      <c r="I3" s="2"/>
      <c r="J3" s="2"/>
      <c r="K3" s="117" t="s">
        <v>45</v>
      </c>
      <c r="L3" s="117"/>
      <c r="M3" s="117"/>
      <c r="N3" s="117"/>
    </row>
    <row r="4" spans="1:14" x14ac:dyDescent="0.25">
      <c r="A4" s="2" t="s">
        <v>4</v>
      </c>
      <c r="B4" s="2"/>
      <c r="C4" s="2"/>
      <c r="D4" s="2"/>
      <c r="E4" s="2"/>
      <c r="F4" s="2"/>
      <c r="G4" s="2"/>
      <c r="H4" s="2"/>
      <c r="I4" s="2"/>
      <c r="J4" s="2"/>
      <c r="K4" s="117" t="s">
        <v>46</v>
      </c>
      <c r="L4" s="117"/>
      <c r="M4" s="117"/>
      <c r="N4" s="117"/>
    </row>
    <row r="5" spans="1:14" x14ac:dyDescent="0.25">
      <c r="A5" s="2" t="s">
        <v>47</v>
      </c>
      <c r="B5" s="3"/>
      <c r="C5" s="3"/>
      <c r="D5" s="3"/>
      <c r="E5" s="3"/>
      <c r="F5" s="3"/>
      <c r="G5" s="3"/>
      <c r="H5" s="3"/>
      <c r="I5" s="3"/>
      <c r="J5" s="3"/>
      <c r="K5" s="3"/>
      <c r="L5" s="3"/>
      <c r="M5" s="3"/>
      <c r="N5" s="3"/>
    </row>
    <row r="6" spans="1:14" x14ac:dyDescent="0.25">
      <c r="A6" s="67" t="s">
        <v>7</v>
      </c>
      <c r="B6" s="67" t="s">
        <v>8</v>
      </c>
      <c r="C6" s="67" t="s">
        <v>9</v>
      </c>
      <c r="D6" s="67" t="s">
        <v>10</v>
      </c>
      <c r="E6" s="67" t="s">
        <v>11</v>
      </c>
      <c r="F6" s="67" t="s">
        <v>12</v>
      </c>
      <c r="G6" s="119" t="s">
        <v>13</v>
      </c>
      <c r="H6" s="119"/>
      <c r="I6" s="119" t="s">
        <v>14</v>
      </c>
      <c r="J6" s="119"/>
      <c r="K6" s="119" t="s">
        <v>15</v>
      </c>
      <c r="L6" s="119"/>
      <c r="M6" s="119" t="s">
        <v>16</v>
      </c>
      <c r="N6" s="119"/>
    </row>
    <row r="7" spans="1:14" x14ac:dyDescent="0.25">
      <c r="A7" s="67"/>
      <c r="B7" s="67"/>
      <c r="C7" s="67"/>
      <c r="D7" s="67"/>
      <c r="E7" s="67"/>
      <c r="F7" s="67"/>
      <c r="G7" s="67" t="s">
        <v>17</v>
      </c>
      <c r="H7" s="67" t="s">
        <v>18</v>
      </c>
      <c r="I7" s="67" t="s">
        <v>17</v>
      </c>
      <c r="J7" s="67" t="s">
        <v>18</v>
      </c>
      <c r="K7" s="67" t="s">
        <v>17</v>
      </c>
      <c r="L7" s="67" t="s">
        <v>18</v>
      </c>
      <c r="M7" s="67" t="s">
        <v>17</v>
      </c>
      <c r="N7" s="67" t="s">
        <v>18</v>
      </c>
    </row>
    <row r="8" spans="1:14" x14ac:dyDescent="0.25">
      <c r="A8" s="72"/>
      <c r="B8" s="72"/>
      <c r="C8" s="72" t="s">
        <v>19</v>
      </c>
      <c r="D8" s="72"/>
      <c r="E8" s="72"/>
      <c r="F8" s="72"/>
      <c r="G8" s="72"/>
      <c r="H8" s="72"/>
      <c r="I8" s="72"/>
      <c r="J8" s="72"/>
      <c r="K8" s="72"/>
      <c r="L8" s="72"/>
      <c r="M8" s="72"/>
      <c r="N8" s="72"/>
    </row>
    <row r="9" spans="1:14" ht="15.75" x14ac:dyDescent="0.25">
      <c r="A9" s="73">
        <v>1</v>
      </c>
      <c r="B9" s="74">
        <v>1</v>
      </c>
      <c r="C9" s="75" t="s">
        <v>105</v>
      </c>
      <c r="D9" s="75" t="s">
        <v>104</v>
      </c>
      <c r="E9" s="76">
        <v>180</v>
      </c>
      <c r="F9" s="76" t="s">
        <v>22</v>
      </c>
      <c r="G9" s="77"/>
      <c r="H9" s="77"/>
      <c r="I9" s="78"/>
      <c r="J9" s="79"/>
      <c r="K9" s="78"/>
      <c r="L9" s="78"/>
      <c r="M9" s="80">
        <f>I9+K9</f>
        <v>0</v>
      </c>
      <c r="N9" s="79">
        <f>M9*E9</f>
        <v>0</v>
      </c>
    </row>
    <row r="10" spans="1:14" ht="15.75" x14ac:dyDescent="0.25">
      <c r="A10" s="73">
        <v>2</v>
      </c>
      <c r="B10" s="74">
        <v>2</v>
      </c>
      <c r="C10" s="75" t="s">
        <v>106</v>
      </c>
      <c r="D10" s="75" t="s">
        <v>104</v>
      </c>
      <c r="E10" s="76">
        <v>220</v>
      </c>
      <c r="F10" s="76" t="s">
        <v>22</v>
      </c>
      <c r="G10" s="77"/>
      <c r="H10" s="77"/>
      <c r="I10" s="81"/>
      <c r="J10" s="79"/>
      <c r="K10" s="78"/>
      <c r="L10" s="78"/>
      <c r="M10" s="80">
        <f t="shared" ref="M10:M14" si="0">I10+K10</f>
        <v>0</v>
      </c>
      <c r="N10" s="79">
        <f t="shared" ref="N10:N14" si="1">M10*E10</f>
        <v>0</v>
      </c>
    </row>
    <row r="11" spans="1:14" ht="15.75" x14ac:dyDescent="0.25">
      <c r="A11" s="73">
        <v>3</v>
      </c>
      <c r="B11" s="74">
        <v>46</v>
      </c>
      <c r="C11" s="82" t="s">
        <v>24</v>
      </c>
      <c r="D11" s="75" t="s">
        <v>104</v>
      </c>
      <c r="E11" s="76">
        <v>25</v>
      </c>
      <c r="F11" s="76" t="s">
        <v>25</v>
      </c>
      <c r="G11" s="77"/>
      <c r="H11" s="77"/>
      <c r="I11" s="78"/>
      <c r="J11" s="79"/>
      <c r="K11" s="83"/>
      <c r="L11" s="78"/>
      <c r="M11" s="80">
        <f t="shared" si="0"/>
        <v>0</v>
      </c>
      <c r="N11" s="79">
        <f t="shared" si="1"/>
        <v>0</v>
      </c>
    </row>
    <row r="12" spans="1:14" ht="15.75" x14ac:dyDescent="0.25">
      <c r="A12" s="73"/>
      <c r="B12" s="74"/>
      <c r="C12" s="82" t="s">
        <v>48</v>
      </c>
      <c r="D12" s="75" t="s">
        <v>104</v>
      </c>
      <c r="E12" s="76">
        <v>80</v>
      </c>
      <c r="F12" s="76" t="str">
        <f>F13</f>
        <v>m3</v>
      </c>
      <c r="G12" s="77"/>
      <c r="H12" s="77"/>
      <c r="I12" s="78"/>
      <c r="J12" s="79"/>
      <c r="K12" s="83"/>
      <c r="L12" s="78"/>
      <c r="M12" s="80">
        <f t="shared" si="0"/>
        <v>0</v>
      </c>
      <c r="N12" s="79">
        <f t="shared" si="1"/>
        <v>0</v>
      </c>
    </row>
    <row r="13" spans="1:14" ht="15.75" x14ac:dyDescent="0.25">
      <c r="A13" s="73">
        <v>4</v>
      </c>
      <c r="B13" s="74">
        <v>9</v>
      </c>
      <c r="C13" s="82" t="s">
        <v>26</v>
      </c>
      <c r="D13" s="75" t="s">
        <v>104</v>
      </c>
      <c r="E13" s="76">
        <v>1180</v>
      </c>
      <c r="F13" s="76" t="s">
        <v>22</v>
      </c>
      <c r="G13" s="77"/>
      <c r="H13" s="77"/>
      <c r="I13" s="78"/>
      <c r="J13" s="79"/>
      <c r="K13" s="78"/>
      <c r="L13" s="78"/>
      <c r="M13" s="80">
        <f t="shared" si="0"/>
        <v>0</v>
      </c>
      <c r="N13" s="79">
        <f t="shared" si="1"/>
        <v>0</v>
      </c>
    </row>
    <row r="14" spans="1:14" ht="15.75" x14ac:dyDescent="0.25">
      <c r="A14" s="73"/>
      <c r="B14" s="74"/>
      <c r="C14" s="82" t="s">
        <v>42</v>
      </c>
      <c r="D14" s="75" t="s">
        <v>104</v>
      </c>
      <c r="E14" s="76">
        <v>1050</v>
      </c>
      <c r="F14" s="76" t="s">
        <v>22</v>
      </c>
      <c r="G14" s="77"/>
      <c r="H14" s="77"/>
      <c r="I14" s="78"/>
      <c r="J14" s="79"/>
      <c r="K14" s="78"/>
      <c r="L14" s="78"/>
      <c r="M14" s="80">
        <f t="shared" si="0"/>
        <v>0</v>
      </c>
      <c r="N14" s="79">
        <f t="shared" si="1"/>
        <v>0</v>
      </c>
    </row>
    <row r="15" spans="1:14" ht="15.75" x14ac:dyDescent="0.25">
      <c r="A15" s="84"/>
      <c r="B15" s="85"/>
      <c r="C15" s="86" t="s">
        <v>27</v>
      </c>
      <c r="D15" s="86"/>
      <c r="E15" s="87"/>
      <c r="F15" s="87"/>
      <c r="G15" s="88"/>
      <c r="H15" s="88"/>
      <c r="I15" s="85"/>
      <c r="J15" s="85"/>
      <c r="K15" s="89"/>
      <c r="L15" s="90"/>
      <c r="M15" s="91"/>
      <c r="N15" s="91"/>
    </row>
    <row r="16" spans="1:14" ht="120" x14ac:dyDescent="0.25">
      <c r="A16" s="73">
        <v>5</v>
      </c>
      <c r="B16" s="74">
        <v>25</v>
      </c>
      <c r="C16" s="82" t="s">
        <v>28</v>
      </c>
      <c r="D16" s="75" t="s">
        <v>68</v>
      </c>
      <c r="E16" s="92">
        <v>2599</v>
      </c>
      <c r="F16" s="76" t="s">
        <v>22</v>
      </c>
      <c r="G16" s="77"/>
      <c r="H16" s="77"/>
      <c r="I16" s="78"/>
      <c r="J16" s="79"/>
      <c r="K16" s="78"/>
      <c r="L16" s="78"/>
      <c r="M16" s="80">
        <f>K16+I16</f>
        <v>0</v>
      </c>
      <c r="N16" s="79">
        <f>M16*E16</f>
        <v>0</v>
      </c>
    </row>
    <row r="17" spans="1:14" ht="120" x14ac:dyDescent="0.25">
      <c r="A17" s="73"/>
      <c r="B17" s="74"/>
      <c r="C17" s="82" t="s">
        <v>43</v>
      </c>
      <c r="D17" s="75" t="s">
        <v>68</v>
      </c>
      <c r="E17" s="92">
        <v>2300</v>
      </c>
      <c r="F17" s="76" t="s">
        <v>22</v>
      </c>
      <c r="G17" s="77"/>
      <c r="H17" s="77"/>
      <c r="I17" s="78"/>
      <c r="J17" s="79"/>
      <c r="K17" s="93"/>
      <c r="L17" s="78"/>
      <c r="M17" s="80">
        <f t="shared" ref="M17:M19" si="2">K17+I17</f>
        <v>0</v>
      </c>
      <c r="N17" s="79">
        <f t="shared" ref="N17:N19" si="3">M17*E17</f>
        <v>0</v>
      </c>
    </row>
    <row r="18" spans="1:14" ht="45" x14ac:dyDescent="0.25">
      <c r="A18" s="73">
        <v>6</v>
      </c>
      <c r="B18" s="74" t="s">
        <v>29</v>
      </c>
      <c r="C18" s="75" t="s">
        <v>30</v>
      </c>
      <c r="D18" s="75" t="s">
        <v>68</v>
      </c>
      <c r="E18" s="76">
        <v>2750</v>
      </c>
      <c r="F18" s="76" t="s">
        <v>22</v>
      </c>
      <c r="G18" s="77"/>
      <c r="H18" s="77"/>
      <c r="I18" s="78"/>
      <c r="J18" s="79"/>
      <c r="K18" s="83">
        <f>'RA 4 Measurement'!L22</f>
        <v>35.315505000000002</v>
      </c>
      <c r="L18" s="78">
        <f>K18*E18</f>
        <v>97117.638749999998</v>
      </c>
      <c r="M18" s="80">
        <f t="shared" si="2"/>
        <v>35.315505000000002</v>
      </c>
      <c r="N18" s="79">
        <f t="shared" si="3"/>
        <v>97117.638749999998</v>
      </c>
    </row>
    <row r="19" spans="1:14" ht="45" x14ac:dyDescent="0.25">
      <c r="A19" s="73"/>
      <c r="B19" s="74"/>
      <c r="C19" s="75" t="s">
        <v>49</v>
      </c>
      <c r="D19" s="75" t="s">
        <v>68</v>
      </c>
      <c r="E19" s="76">
        <f>E18+(E18*13%)</f>
        <v>3107.5</v>
      </c>
      <c r="F19" s="76" t="str">
        <f>F18</f>
        <v>m3</v>
      </c>
      <c r="G19" s="77"/>
      <c r="H19" s="77"/>
      <c r="I19" s="78"/>
      <c r="J19" s="79"/>
      <c r="K19" s="83">
        <f>'RA 4 Measurement'!L27</f>
        <v>39.152487500000007</v>
      </c>
      <c r="L19" s="78">
        <f>K19*E19</f>
        <v>121666.35490625002</v>
      </c>
      <c r="M19" s="80">
        <f t="shared" si="2"/>
        <v>39.152487500000007</v>
      </c>
      <c r="N19" s="79">
        <f t="shared" si="3"/>
        <v>121666.35490625002</v>
      </c>
    </row>
    <row r="20" spans="1:14" ht="15.75" x14ac:dyDescent="0.25">
      <c r="A20" s="84"/>
      <c r="B20" s="85"/>
      <c r="C20" s="86" t="s">
        <v>31</v>
      </c>
      <c r="D20" s="86"/>
      <c r="E20" s="87"/>
      <c r="F20" s="87"/>
      <c r="G20" s="94"/>
      <c r="H20" s="94"/>
      <c r="I20" s="91"/>
      <c r="J20" s="91"/>
      <c r="K20" s="90"/>
      <c r="L20" s="90"/>
      <c r="M20" s="91"/>
      <c r="N20" s="91"/>
    </row>
    <row r="21" spans="1:14" ht="135" x14ac:dyDescent="0.25">
      <c r="A21" s="73">
        <v>7</v>
      </c>
      <c r="B21" s="74">
        <v>23</v>
      </c>
      <c r="C21" s="82" t="s">
        <v>32</v>
      </c>
      <c r="D21" s="75" t="s">
        <v>68</v>
      </c>
      <c r="E21" s="76">
        <v>400</v>
      </c>
      <c r="F21" s="76" t="s">
        <v>25</v>
      </c>
      <c r="G21" s="77"/>
      <c r="H21" s="77"/>
      <c r="I21" s="78"/>
      <c r="J21" s="79"/>
      <c r="K21" s="83">
        <f>'RA 4 Measurement'!L59</f>
        <v>288.23045000000008</v>
      </c>
      <c r="L21" s="78">
        <f>K21*E21</f>
        <v>115292.18000000004</v>
      </c>
      <c r="M21" s="80">
        <f>K21+I21</f>
        <v>288.23045000000008</v>
      </c>
      <c r="N21" s="79">
        <f>M21*E21</f>
        <v>115292.18000000004</v>
      </c>
    </row>
    <row r="22" spans="1:14" ht="135" x14ac:dyDescent="0.25">
      <c r="A22" s="73"/>
      <c r="B22" s="74"/>
      <c r="C22" s="82" t="s">
        <v>44</v>
      </c>
      <c r="D22" s="75" t="s">
        <v>68</v>
      </c>
      <c r="E22" s="76">
        <v>452</v>
      </c>
      <c r="F22" s="76" t="s">
        <v>25</v>
      </c>
      <c r="G22" s="77"/>
      <c r="H22" s="77"/>
      <c r="I22" s="78"/>
      <c r="J22" s="79"/>
      <c r="K22" s="78"/>
      <c r="L22" s="78"/>
      <c r="M22" s="80">
        <f>K22+I22</f>
        <v>0</v>
      </c>
      <c r="N22" s="79">
        <f>M22*E22</f>
        <v>0</v>
      </c>
    </row>
    <row r="23" spans="1:14" ht="15.75" x14ac:dyDescent="0.25">
      <c r="A23" s="84"/>
      <c r="B23" s="85"/>
      <c r="C23" s="72" t="s">
        <v>33</v>
      </c>
      <c r="D23" s="72"/>
      <c r="E23" s="87"/>
      <c r="F23" s="87"/>
      <c r="G23" s="94"/>
      <c r="H23" s="94"/>
      <c r="I23" s="91"/>
      <c r="J23" s="91"/>
      <c r="K23" s="91"/>
      <c r="L23" s="90"/>
      <c r="M23" s="91"/>
      <c r="N23" s="91"/>
    </row>
    <row r="24" spans="1:14" ht="99.95" customHeight="1" x14ac:dyDescent="0.25">
      <c r="A24" s="95">
        <v>9</v>
      </c>
      <c r="B24" s="96" t="s">
        <v>34</v>
      </c>
      <c r="C24" s="82" t="s">
        <v>50</v>
      </c>
      <c r="D24" s="75" t="s">
        <v>68</v>
      </c>
      <c r="E24" s="92">
        <v>9000</v>
      </c>
      <c r="F24" s="92" t="s">
        <v>36</v>
      </c>
      <c r="G24" s="77"/>
      <c r="H24" s="77"/>
      <c r="I24" s="77"/>
      <c r="J24" s="77"/>
      <c r="K24" s="77"/>
      <c r="L24" s="78"/>
      <c r="M24" s="80">
        <f>K24+I24</f>
        <v>0</v>
      </c>
      <c r="N24" s="79">
        <f>M24*E24</f>
        <v>0</v>
      </c>
    </row>
    <row r="25" spans="1:14" ht="99.95" customHeight="1" x14ac:dyDescent="0.25">
      <c r="A25" s="95"/>
      <c r="B25" s="96"/>
      <c r="C25" s="82" t="s">
        <v>51</v>
      </c>
      <c r="D25" s="75" t="s">
        <v>68</v>
      </c>
      <c r="E25" s="92">
        <f>E24+(E24*13%)</f>
        <v>10170</v>
      </c>
      <c r="F25" s="92"/>
      <c r="G25" s="77"/>
      <c r="H25" s="77"/>
      <c r="I25" s="77"/>
      <c r="J25" s="77"/>
      <c r="K25" s="77"/>
      <c r="L25" s="78"/>
      <c r="M25" s="80">
        <f>K25+I25</f>
        <v>0</v>
      </c>
      <c r="N25" s="79">
        <f>M25*E25</f>
        <v>0</v>
      </c>
    </row>
    <row r="26" spans="1:14" ht="15.75" x14ac:dyDescent="0.25">
      <c r="A26" s="84"/>
      <c r="B26" s="85"/>
      <c r="C26" s="72" t="s">
        <v>102</v>
      </c>
      <c r="D26" s="72"/>
      <c r="E26" s="87"/>
      <c r="F26" s="87"/>
      <c r="G26" s="94"/>
      <c r="H26" s="94"/>
      <c r="I26" s="91"/>
      <c r="J26" s="91"/>
      <c r="K26" s="91"/>
      <c r="L26" s="90"/>
      <c r="M26" s="91"/>
      <c r="N26" s="91"/>
    </row>
    <row r="27" spans="1:14" ht="15" customHeight="1" x14ac:dyDescent="0.25">
      <c r="A27" s="95">
        <v>9</v>
      </c>
      <c r="B27" s="96" t="s">
        <v>34</v>
      </c>
      <c r="C27" s="82" t="s">
        <v>103</v>
      </c>
      <c r="D27" s="75" t="s">
        <v>68</v>
      </c>
      <c r="E27" s="92">
        <v>21000</v>
      </c>
      <c r="F27" s="92" t="s">
        <v>36</v>
      </c>
      <c r="G27" s="77"/>
      <c r="H27" s="77"/>
      <c r="I27" s="77"/>
      <c r="J27" s="77"/>
      <c r="K27" s="77">
        <f>'RA 4 Measurement'!L78</f>
        <v>1.3158800000000002</v>
      </c>
      <c r="L27" s="78"/>
      <c r="M27" s="80">
        <f>K27+I27</f>
        <v>1.3158800000000002</v>
      </c>
      <c r="N27" s="79">
        <f>M27*E27</f>
        <v>27633.480000000003</v>
      </c>
    </row>
    <row r="28" spans="1:14" x14ac:dyDescent="0.25">
      <c r="A28" s="68"/>
      <c r="B28" s="68" t="s">
        <v>37</v>
      </c>
      <c r="C28" s="67" t="s">
        <v>16</v>
      </c>
      <c r="D28" s="67"/>
      <c r="E28" s="68"/>
      <c r="F28" s="68"/>
      <c r="G28" s="69"/>
      <c r="H28" s="69"/>
      <c r="I28" s="69"/>
      <c r="J28" s="70">
        <f>SUM(J9:J25)</f>
        <v>0</v>
      </c>
      <c r="K28" s="71"/>
      <c r="L28" s="70">
        <f>SUM(L9:L27)</f>
        <v>334076.17365625006</v>
      </c>
      <c r="M28" s="70"/>
      <c r="N28" s="70">
        <f>SUM(N9:N25)</f>
        <v>334076.17365625006</v>
      </c>
    </row>
  </sheetData>
  <mergeCells count="6">
    <mergeCell ref="K3:N3"/>
    <mergeCell ref="K4:N4"/>
    <mergeCell ref="G6:H6"/>
    <mergeCell ref="I6:J6"/>
    <mergeCell ref="K6:L6"/>
    <mergeCell ref="M6:N6"/>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view="pageBreakPreview" topLeftCell="A43" zoomScaleNormal="100" zoomScaleSheetLayoutView="100" workbookViewId="0">
      <selection activeCell="J89" sqref="J89"/>
    </sheetView>
  </sheetViews>
  <sheetFormatPr defaultRowHeight="15" x14ac:dyDescent="0.25"/>
  <cols>
    <col min="1" max="1" width="6.140625" customWidth="1"/>
    <col min="2" max="2" width="16.85546875" customWidth="1"/>
    <col min="3" max="3" width="9.28515625" customWidth="1"/>
    <col min="4" max="4" width="13.42578125" customWidth="1"/>
    <col min="5" max="5" width="24.7109375" customWidth="1"/>
    <col min="8" max="11" width="8.140625" customWidth="1"/>
    <col min="12" max="12" width="12.28515625" customWidth="1"/>
    <col min="13" max="13" width="6.7109375" customWidth="1"/>
    <col min="14" max="14" width="10.140625" customWidth="1"/>
  </cols>
  <sheetData>
    <row r="1" spans="1:17" ht="17.25" x14ac:dyDescent="0.35">
      <c r="A1" s="50" t="s">
        <v>55</v>
      </c>
      <c r="B1" s="50"/>
      <c r="C1" s="50"/>
      <c r="D1" s="50"/>
      <c r="E1" s="50"/>
      <c r="F1" s="50"/>
      <c r="G1" s="50"/>
      <c r="H1" s="50"/>
      <c r="I1" s="50"/>
      <c r="J1" s="50"/>
      <c r="K1" s="50"/>
      <c r="L1" s="50"/>
      <c r="M1" s="50"/>
      <c r="N1" s="51" t="s">
        <v>56</v>
      </c>
    </row>
    <row r="2" spans="1:17" ht="17.25" x14ac:dyDescent="0.35">
      <c r="A2" s="50" t="s">
        <v>57</v>
      </c>
      <c r="B2" s="50"/>
      <c r="C2" s="50"/>
      <c r="D2" s="50"/>
      <c r="E2" s="50"/>
      <c r="F2" s="50"/>
      <c r="G2" s="50"/>
      <c r="H2" s="50"/>
      <c r="I2" s="50"/>
      <c r="J2" s="50"/>
      <c r="K2" s="50"/>
      <c r="L2" s="50"/>
      <c r="M2" s="50"/>
      <c r="N2" s="51" t="s">
        <v>107</v>
      </c>
    </row>
    <row r="3" spans="1:17" ht="17.25" x14ac:dyDescent="0.35">
      <c r="A3" s="50" t="s">
        <v>58</v>
      </c>
      <c r="B3" s="50"/>
      <c r="C3" s="50"/>
      <c r="D3" s="50"/>
      <c r="E3" s="50"/>
      <c r="F3" s="50"/>
      <c r="G3" s="50"/>
      <c r="H3" s="50"/>
      <c r="I3" s="50"/>
      <c r="J3" s="50"/>
      <c r="K3" s="50"/>
      <c r="L3" s="50"/>
      <c r="M3" s="50"/>
      <c r="N3" s="51" t="s">
        <v>59</v>
      </c>
    </row>
    <row r="5" spans="1:17" s="99" customFormat="1" ht="38.25" thickBot="1" x14ac:dyDescent="0.3">
      <c r="A5" s="66" t="s">
        <v>7</v>
      </c>
      <c r="B5" s="66" t="s">
        <v>9</v>
      </c>
      <c r="C5" s="66" t="s">
        <v>10</v>
      </c>
      <c r="D5" s="66" t="s">
        <v>54</v>
      </c>
      <c r="E5" s="66" t="s">
        <v>60</v>
      </c>
      <c r="F5" s="120" t="s">
        <v>61</v>
      </c>
      <c r="G5" s="120"/>
      <c r="H5" s="66" t="s">
        <v>62</v>
      </c>
      <c r="I5" s="66" t="s">
        <v>63</v>
      </c>
      <c r="J5" s="66" t="s">
        <v>64</v>
      </c>
      <c r="K5" s="66" t="s">
        <v>52</v>
      </c>
      <c r="L5" s="100" t="s">
        <v>17</v>
      </c>
      <c r="M5" s="66" t="s">
        <v>53</v>
      </c>
      <c r="N5" s="66" t="s">
        <v>65</v>
      </c>
    </row>
    <row r="6" spans="1:17" s="104" customFormat="1" ht="20.25" thickTop="1" thickBot="1" x14ac:dyDescent="0.3">
      <c r="A6" s="101"/>
      <c r="B6" s="101"/>
      <c r="C6" s="101"/>
      <c r="D6" s="101"/>
      <c r="E6" s="101"/>
      <c r="F6" s="102" t="s">
        <v>108</v>
      </c>
      <c r="G6" s="102" t="s">
        <v>109</v>
      </c>
      <c r="H6" s="101"/>
      <c r="I6" s="101"/>
      <c r="J6" s="101"/>
      <c r="K6" s="101"/>
      <c r="L6" s="103"/>
      <c r="M6" s="101"/>
      <c r="N6" s="101"/>
    </row>
    <row r="7" spans="1:17" ht="17.25" thickTop="1" thickBot="1" x14ac:dyDescent="0.3">
      <c r="A7" s="52"/>
      <c r="B7" s="52" t="s">
        <v>66</v>
      </c>
      <c r="C7" s="52"/>
      <c r="D7" s="52"/>
      <c r="E7" s="52"/>
      <c r="F7" s="52"/>
      <c r="G7" s="52"/>
      <c r="H7" s="52"/>
      <c r="I7" s="52"/>
      <c r="J7" s="52"/>
      <c r="K7" s="52"/>
      <c r="L7" s="52"/>
      <c r="M7" s="52"/>
      <c r="N7" s="52"/>
      <c r="P7" s="110" t="s">
        <v>111</v>
      </c>
      <c r="Q7" s="110" t="s">
        <v>112</v>
      </c>
    </row>
    <row r="8" spans="1:17" ht="15.75" thickTop="1" x14ac:dyDescent="0.25">
      <c r="A8" s="53">
        <v>1</v>
      </c>
      <c r="B8" s="106" t="s">
        <v>67</v>
      </c>
      <c r="C8" s="54" t="s">
        <v>68</v>
      </c>
      <c r="D8" s="54" t="s">
        <v>69</v>
      </c>
      <c r="E8" s="54"/>
      <c r="F8" s="54">
        <f>G8-J8</f>
        <v>93.274999999999991</v>
      </c>
      <c r="G8" s="54">
        <v>93.85</v>
      </c>
      <c r="H8" s="54">
        <f>2.5+2.6+2.74-(0.15+0.15)</f>
        <v>7.54</v>
      </c>
      <c r="I8" s="54">
        <v>0.35</v>
      </c>
      <c r="J8" s="54">
        <f>0.7-0.125</f>
        <v>0.57499999999999996</v>
      </c>
      <c r="K8" s="54">
        <v>9</v>
      </c>
      <c r="L8" s="61">
        <f t="shared" ref="L8:L15" si="0">PRODUCT(H8:K8)</f>
        <v>13.656824999999998</v>
      </c>
      <c r="M8" s="54" t="s">
        <v>70</v>
      </c>
      <c r="N8" s="53" t="s">
        <v>71</v>
      </c>
      <c r="O8">
        <v>95.54</v>
      </c>
      <c r="P8">
        <f>O8+3</f>
        <v>98.54</v>
      </c>
      <c r="Q8">
        <f>O8-3</f>
        <v>92.54</v>
      </c>
    </row>
    <row r="9" spans="1:17" x14ac:dyDescent="0.25">
      <c r="A9" s="55">
        <v>2</v>
      </c>
      <c r="B9" s="107" t="s">
        <v>67</v>
      </c>
      <c r="C9" s="56" t="s">
        <v>68</v>
      </c>
      <c r="D9" s="56" t="s">
        <v>72</v>
      </c>
      <c r="E9" s="56" t="s">
        <v>73</v>
      </c>
      <c r="F9" s="56">
        <f>G9-J9</f>
        <v>93.524999999999991</v>
      </c>
      <c r="G9" s="56">
        <v>93.85</v>
      </c>
      <c r="H9" s="56">
        <f>1.33-(0.7-0.15)</f>
        <v>0.78000000000000014</v>
      </c>
      <c r="I9" s="56">
        <v>0.3</v>
      </c>
      <c r="J9" s="56">
        <f>0.45-0.125</f>
        <v>0.32500000000000001</v>
      </c>
      <c r="K9" s="56">
        <v>18</v>
      </c>
      <c r="L9" s="97">
        <f t="shared" si="0"/>
        <v>1.3689000000000004</v>
      </c>
      <c r="M9" s="56" t="s">
        <v>70</v>
      </c>
      <c r="N9" s="55" t="s">
        <v>71</v>
      </c>
      <c r="O9">
        <v>95.54</v>
      </c>
      <c r="P9">
        <f t="shared" ref="P9:P21" si="1">O9+3</f>
        <v>98.54</v>
      </c>
      <c r="Q9">
        <f t="shared" ref="Q9:Q21" si="2">O9-3</f>
        <v>92.54</v>
      </c>
    </row>
    <row r="10" spans="1:17" x14ac:dyDescent="0.25">
      <c r="A10" s="53">
        <v>3</v>
      </c>
      <c r="B10" s="108" t="s">
        <v>67</v>
      </c>
      <c r="C10" s="57" t="s">
        <v>68</v>
      </c>
      <c r="D10" s="57" t="str">
        <f>D9</f>
        <v>B2</v>
      </c>
      <c r="E10" s="57" t="str">
        <f>E9</f>
        <v>A1 (Cantilever)</v>
      </c>
      <c r="F10" s="57">
        <f>G10-J10</f>
        <v>94.524999999999991</v>
      </c>
      <c r="G10" s="57">
        <v>94.85</v>
      </c>
      <c r="H10" s="57">
        <f>1.365-0.275</f>
        <v>1.0899999999999999</v>
      </c>
      <c r="I10" s="57">
        <f>I9</f>
        <v>0.3</v>
      </c>
      <c r="J10" s="57">
        <f>J9</f>
        <v>0.32500000000000001</v>
      </c>
      <c r="K10" s="57">
        <v>4</v>
      </c>
      <c r="L10" s="62">
        <f t="shared" si="0"/>
        <v>0.42509999999999998</v>
      </c>
      <c r="M10" s="57" t="s">
        <v>70</v>
      </c>
      <c r="N10" s="55" t="s">
        <v>71</v>
      </c>
      <c r="O10">
        <v>95.54</v>
      </c>
      <c r="P10">
        <f t="shared" si="1"/>
        <v>98.54</v>
      </c>
      <c r="Q10">
        <f t="shared" si="2"/>
        <v>92.54</v>
      </c>
    </row>
    <row r="11" spans="1:17" x14ac:dyDescent="0.25">
      <c r="A11" s="55">
        <v>4</v>
      </c>
      <c r="B11" s="108" t="s">
        <v>67</v>
      </c>
      <c r="C11" s="57" t="s">
        <v>68</v>
      </c>
      <c r="D11" s="57" t="s">
        <v>72</v>
      </c>
      <c r="E11" s="57" t="s">
        <v>74</v>
      </c>
      <c r="F11" s="57">
        <v>93.3</v>
      </c>
      <c r="G11" s="57">
        <v>93.85</v>
      </c>
      <c r="H11" s="57">
        <f>3-0.3</f>
        <v>2.7</v>
      </c>
      <c r="I11" s="57">
        <f>I9</f>
        <v>0.3</v>
      </c>
      <c r="J11" s="57">
        <f>J10</f>
        <v>0.32500000000000001</v>
      </c>
      <c r="K11" s="57">
        <v>2</v>
      </c>
      <c r="L11" s="62">
        <f t="shared" si="0"/>
        <v>0.52650000000000008</v>
      </c>
      <c r="M11" s="57" t="s">
        <v>70</v>
      </c>
      <c r="N11" s="55" t="s">
        <v>71</v>
      </c>
      <c r="O11">
        <v>95.54</v>
      </c>
      <c r="P11">
        <f t="shared" si="1"/>
        <v>98.54</v>
      </c>
      <c r="Q11">
        <f t="shared" si="2"/>
        <v>92.54</v>
      </c>
    </row>
    <row r="12" spans="1:17" x14ac:dyDescent="0.25">
      <c r="A12" s="53">
        <v>5</v>
      </c>
      <c r="B12" s="108" t="s">
        <v>67</v>
      </c>
      <c r="C12" s="57" t="s">
        <v>68</v>
      </c>
      <c r="D12" s="57" t="s">
        <v>72</v>
      </c>
      <c r="E12" s="57" t="s">
        <v>75</v>
      </c>
      <c r="F12" s="57">
        <v>93.3</v>
      </c>
      <c r="G12" s="57">
        <v>93.85</v>
      </c>
      <c r="H12" s="57">
        <f>5-0.35</f>
        <v>4.6500000000000004</v>
      </c>
      <c r="I12" s="57">
        <f>I11</f>
        <v>0.3</v>
      </c>
      <c r="J12" s="57">
        <f>J10</f>
        <v>0.32500000000000001</v>
      </c>
      <c r="K12" s="57">
        <v>18</v>
      </c>
      <c r="L12" s="62">
        <f t="shared" si="0"/>
        <v>8.1607500000000002</v>
      </c>
      <c r="M12" s="57" t="s">
        <v>70</v>
      </c>
      <c r="N12" s="55" t="s">
        <v>71</v>
      </c>
      <c r="O12">
        <v>95.54</v>
      </c>
      <c r="P12">
        <f t="shared" si="1"/>
        <v>98.54</v>
      </c>
      <c r="Q12">
        <f t="shared" si="2"/>
        <v>92.54</v>
      </c>
    </row>
    <row r="13" spans="1:17" x14ac:dyDescent="0.25">
      <c r="A13" s="55">
        <v>6</v>
      </c>
      <c r="B13" s="108" t="s">
        <v>67</v>
      </c>
      <c r="C13" s="57" t="s">
        <v>68</v>
      </c>
      <c r="D13" s="57" t="str">
        <f>D12</f>
        <v>B2</v>
      </c>
      <c r="E13" s="57" t="s">
        <v>76</v>
      </c>
      <c r="F13" s="57">
        <v>93.3</v>
      </c>
      <c r="G13" s="57">
        <v>93.85</v>
      </c>
      <c r="H13" s="57">
        <f>3-0.3</f>
        <v>2.7</v>
      </c>
      <c r="I13" s="57">
        <f>I12</f>
        <v>0.3</v>
      </c>
      <c r="J13" s="57">
        <f>J12</f>
        <v>0.32500000000000001</v>
      </c>
      <c r="K13" s="57">
        <v>2</v>
      </c>
      <c r="L13" s="62">
        <f t="shared" si="0"/>
        <v>0.52650000000000008</v>
      </c>
      <c r="M13" s="57" t="s">
        <v>70</v>
      </c>
      <c r="N13" s="55" t="s">
        <v>71</v>
      </c>
      <c r="O13">
        <v>95.54</v>
      </c>
      <c r="P13">
        <f t="shared" si="1"/>
        <v>98.54</v>
      </c>
      <c r="Q13">
        <f t="shared" si="2"/>
        <v>92.54</v>
      </c>
    </row>
    <row r="14" spans="1:17" x14ac:dyDescent="0.25">
      <c r="A14" s="53">
        <v>7</v>
      </c>
      <c r="B14" s="108" t="s">
        <v>67</v>
      </c>
      <c r="C14" s="57" t="s">
        <v>68</v>
      </c>
      <c r="D14" s="57" t="str">
        <f>D13</f>
        <v>B2</v>
      </c>
      <c r="E14" s="57" t="s">
        <v>77</v>
      </c>
      <c r="F14" s="57">
        <v>93.3</v>
      </c>
      <c r="G14" s="57">
        <v>93.85</v>
      </c>
      <c r="H14" s="57">
        <f>4-0.3</f>
        <v>3.7</v>
      </c>
      <c r="I14" s="57">
        <f>I13</f>
        <v>0.3</v>
      </c>
      <c r="J14" s="57">
        <f>J13</f>
        <v>0.32500000000000001</v>
      </c>
      <c r="K14" s="57">
        <v>2</v>
      </c>
      <c r="L14" s="62">
        <f t="shared" si="0"/>
        <v>0.72150000000000014</v>
      </c>
      <c r="M14" s="57" t="s">
        <v>70</v>
      </c>
      <c r="N14" s="55" t="s">
        <v>71</v>
      </c>
      <c r="O14">
        <v>95.54</v>
      </c>
      <c r="P14">
        <f t="shared" si="1"/>
        <v>98.54</v>
      </c>
      <c r="Q14">
        <f t="shared" si="2"/>
        <v>92.54</v>
      </c>
    </row>
    <row r="15" spans="1:17" x14ac:dyDescent="0.25">
      <c r="A15" s="55">
        <v>8</v>
      </c>
      <c r="B15" s="108" t="s">
        <v>67</v>
      </c>
      <c r="C15" s="57" t="s">
        <v>68</v>
      </c>
      <c r="D15" s="57" t="str">
        <f>D14</f>
        <v>B2</v>
      </c>
      <c r="E15" s="57" t="s">
        <v>78</v>
      </c>
      <c r="F15" s="57">
        <v>93.3</v>
      </c>
      <c r="G15" s="57">
        <v>93.85</v>
      </c>
      <c r="H15" s="57">
        <f>(4.65*5)+(2*(3-(0.2+0.275)))+(4-(0.2+0.275))</f>
        <v>31.824999999999999</v>
      </c>
      <c r="I15" s="57">
        <f>I14</f>
        <v>0.3</v>
      </c>
      <c r="J15" s="57">
        <f>J14</f>
        <v>0.32500000000000001</v>
      </c>
      <c r="K15" s="57">
        <v>2</v>
      </c>
      <c r="L15" s="62">
        <f t="shared" si="0"/>
        <v>6.2058749999999998</v>
      </c>
      <c r="M15" s="57" t="s">
        <v>70</v>
      </c>
      <c r="N15" s="55" t="s">
        <v>71</v>
      </c>
      <c r="O15">
        <v>95.54</v>
      </c>
      <c r="P15">
        <f t="shared" si="1"/>
        <v>98.54</v>
      </c>
      <c r="Q15">
        <f t="shared" si="2"/>
        <v>92.54</v>
      </c>
    </row>
    <row r="16" spans="1:17" x14ac:dyDescent="0.25">
      <c r="A16" s="53">
        <v>9</v>
      </c>
      <c r="B16" s="108" t="s">
        <v>67</v>
      </c>
      <c r="C16" s="58" t="s">
        <v>68</v>
      </c>
      <c r="D16" s="58" t="s">
        <v>82</v>
      </c>
      <c r="E16" s="58" t="s">
        <v>83</v>
      </c>
      <c r="F16" s="58" t="s">
        <v>84</v>
      </c>
      <c r="G16" s="58" t="s">
        <v>84</v>
      </c>
      <c r="H16" s="58">
        <v>4.2</v>
      </c>
      <c r="I16" s="58">
        <v>1.2</v>
      </c>
      <c r="J16" s="58">
        <v>0.15</v>
      </c>
      <c r="K16" s="58">
        <v>2</v>
      </c>
      <c r="L16" s="98">
        <v>1.512</v>
      </c>
      <c r="M16" s="58" t="s">
        <v>70</v>
      </c>
      <c r="N16" s="55" t="s">
        <v>71</v>
      </c>
      <c r="O16">
        <v>95.54</v>
      </c>
      <c r="P16">
        <f t="shared" si="1"/>
        <v>98.54</v>
      </c>
      <c r="Q16">
        <f t="shared" si="2"/>
        <v>92.54</v>
      </c>
    </row>
    <row r="17" spans="1:17" x14ac:dyDescent="0.25">
      <c r="A17" s="55">
        <v>10</v>
      </c>
      <c r="B17" s="108" t="s">
        <v>67</v>
      </c>
      <c r="C17" s="58" t="s">
        <v>68</v>
      </c>
      <c r="D17" s="58" t="s">
        <v>82</v>
      </c>
      <c r="E17" s="58" t="s">
        <v>85</v>
      </c>
      <c r="F17" s="58" t="s">
        <v>84</v>
      </c>
      <c r="G17" s="58" t="s">
        <v>84</v>
      </c>
      <c r="H17" s="58">
        <v>2.65</v>
      </c>
      <c r="I17" s="58">
        <v>0.9</v>
      </c>
      <c r="J17" s="58">
        <v>0.15</v>
      </c>
      <c r="K17" s="58">
        <v>1</v>
      </c>
      <c r="L17" s="98">
        <v>0.35774999999999996</v>
      </c>
      <c r="M17" s="58" t="s">
        <v>70</v>
      </c>
      <c r="N17" s="55" t="s">
        <v>71</v>
      </c>
      <c r="O17">
        <v>95.54</v>
      </c>
      <c r="P17">
        <f t="shared" si="1"/>
        <v>98.54</v>
      </c>
      <c r="Q17">
        <f t="shared" si="2"/>
        <v>92.54</v>
      </c>
    </row>
    <row r="18" spans="1:17" x14ac:dyDescent="0.25">
      <c r="A18" s="53">
        <v>11</v>
      </c>
      <c r="B18" s="108" t="s">
        <v>67</v>
      </c>
      <c r="C18" s="58" t="s">
        <v>68</v>
      </c>
      <c r="D18" s="58" t="s">
        <v>82</v>
      </c>
      <c r="E18" s="58" t="s">
        <v>86</v>
      </c>
      <c r="F18" s="58" t="s">
        <v>84</v>
      </c>
      <c r="G18" s="58" t="s">
        <v>84</v>
      </c>
      <c r="H18" s="58">
        <v>2.65</v>
      </c>
      <c r="I18" s="58">
        <v>2.17</v>
      </c>
      <c r="J18" s="58">
        <v>0.15</v>
      </c>
      <c r="K18" s="58">
        <v>1</v>
      </c>
      <c r="L18" s="98">
        <v>0.86257499999999998</v>
      </c>
      <c r="M18" s="58" t="s">
        <v>70</v>
      </c>
      <c r="N18" s="55" t="s">
        <v>71</v>
      </c>
      <c r="O18">
        <v>95.54</v>
      </c>
      <c r="P18">
        <f t="shared" si="1"/>
        <v>98.54</v>
      </c>
      <c r="Q18">
        <f t="shared" si="2"/>
        <v>92.54</v>
      </c>
    </row>
    <row r="19" spans="1:17" x14ac:dyDescent="0.25">
      <c r="A19" s="55">
        <v>12</v>
      </c>
      <c r="B19" s="108" t="s">
        <v>67</v>
      </c>
      <c r="C19" s="58" t="s">
        <v>68</v>
      </c>
      <c r="D19" s="58" t="s">
        <v>82</v>
      </c>
      <c r="E19" s="58" t="s">
        <v>87</v>
      </c>
      <c r="F19" s="58" t="s">
        <v>84</v>
      </c>
      <c r="G19" s="58" t="s">
        <v>84</v>
      </c>
      <c r="H19" s="58">
        <v>8.7499999999999994E-2</v>
      </c>
      <c r="I19" s="58">
        <v>0.3</v>
      </c>
      <c r="J19" s="58">
        <v>1.2</v>
      </c>
      <c r="K19" s="58">
        <v>14</v>
      </c>
      <c r="L19" s="98">
        <v>0.441</v>
      </c>
      <c r="M19" s="58" t="s">
        <v>70</v>
      </c>
      <c r="N19" s="55" t="s">
        <v>71</v>
      </c>
      <c r="O19">
        <v>95.54</v>
      </c>
      <c r="P19">
        <f t="shared" si="1"/>
        <v>98.54</v>
      </c>
      <c r="Q19">
        <f t="shared" si="2"/>
        <v>92.54</v>
      </c>
    </row>
    <row r="20" spans="1:17" x14ac:dyDescent="0.25">
      <c r="A20" s="53">
        <v>13</v>
      </c>
      <c r="B20" s="108" t="s">
        <v>67</v>
      </c>
      <c r="C20" s="58" t="s">
        <v>68</v>
      </c>
      <c r="D20" s="58" t="s">
        <v>82</v>
      </c>
      <c r="E20" s="58" t="s">
        <v>87</v>
      </c>
      <c r="F20" s="58" t="s">
        <v>84</v>
      </c>
      <c r="G20" s="58" t="s">
        <v>84</v>
      </c>
      <c r="H20" s="58">
        <v>7.85E-2</v>
      </c>
      <c r="I20" s="58">
        <v>0.3</v>
      </c>
      <c r="J20" s="58">
        <v>1.2</v>
      </c>
      <c r="K20" s="58">
        <v>13</v>
      </c>
      <c r="L20" s="98">
        <v>0.36737999999999998</v>
      </c>
      <c r="M20" s="58" t="s">
        <v>70</v>
      </c>
      <c r="N20" s="55" t="s">
        <v>71</v>
      </c>
      <c r="O20">
        <v>95.54</v>
      </c>
      <c r="P20">
        <f t="shared" si="1"/>
        <v>98.54</v>
      </c>
      <c r="Q20">
        <f t="shared" si="2"/>
        <v>92.54</v>
      </c>
    </row>
    <row r="21" spans="1:17" x14ac:dyDescent="0.25">
      <c r="A21" s="55">
        <v>14</v>
      </c>
      <c r="B21" s="108" t="s">
        <v>67</v>
      </c>
      <c r="C21" s="58" t="s">
        <v>68</v>
      </c>
      <c r="D21" s="58" t="s">
        <v>82</v>
      </c>
      <c r="E21" s="58" t="s">
        <v>88</v>
      </c>
      <c r="F21" s="58" t="s">
        <v>84</v>
      </c>
      <c r="G21" s="58" t="s">
        <v>84</v>
      </c>
      <c r="H21" s="58">
        <v>2.65</v>
      </c>
      <c r="I21" s="58">
        <v>0.23</v>
      </c>
      <c r="J21" s="58">
        <v>0.3</v>
      </c>
      <c r="K21" s="58">
        <v>1</v>
      </c>
      <c r="L21" s="58">
        <v>0.18285000000000001</v>
      </c>
      <c r="M21" s="58" t="s">
        <v>70</v>
      </c>
      <c r="N21" s="55" t="s">
        <v>71</v>
      </c>
      <c r="O21">
        <v>95.54</v>
      </c>
      <c r="P21">
        <f t="shared" si="1"/>
        <v>98.54</v>
      </c>
      <c r="Q21">
        <f t="shared" si="2"/>
        <v>92.54</v>
      </c>
    </row>
    <row r="22" spans="1:17" ht="17.25" x14ac:dyDescent="0.35">
      <c r="A22" s="59"/>
      <c r="B22" s="109" t="s">
        <v>89</v>
      </c>
      <c r="C22" s="59"/>
      <c r="D22" s="59"/>
      <c r="E22" s="59"/>
      <c r="F22" s="59"/>
      <c r="G22" s="59"/>
      <c r="H22" s="59"/>
      <c r="I22" s="59"/>
      <c r="J22" s="59"/>
      <c r="K22" s="59"/>
      <c r="L22" s="59">
        <f>SUM(L8:L21)</f>
        <v>35.315505000000002</v>
      </c>
      <c r="M22" s="59" t="str">
        <f>M21</f>
        <v>Cum</v>
      </c>
      <c r="N22" s="59" t="str">
        <f>N21</f>
        <v>RA 4</v>
      </c>
    </row>
    <row r="23" spans="1:17" s="49" customFormat="1" x14ac:dyDescent="0.25">
      <c r="A23" s="113">
        <v>15</v>
      </c>
      <c r="B23" s="114" t="s">
        <v>115</v>
      </c>
      <c r="C23" s="113" t="s">
        <v>68</v>
      </c>
      <c r="D23" s="113" t="s">
        <v>79</v>
      </c>
      <c r="E23" s="113"/>
      <c r="F23" s="113">
        <v>102.35</v>
      </c>
      <c r="G23" s="113">
        <v>102.5</v>
      </c>
      <c r="H23" s="113">
        <v>37.730000000000004</v>
      </c>
      <c r="I23" s="113">
        <v>10.23</v>
      </c>
      <c r="J23" s="113">
        <v>0.125</v>
      </c>
      <c r="K23" s="113">
        <v>1</v>
      </c>
      <c r="L23" s="113">
        <v>48.247237500000004</v>
      </c>
      <c r="M23" s="113" t="s">
        <v>70</v>
      </c>
      <c r="N23" s="113" t="s">
        <v>71</v>
      </c>
    </row>
    <row r="24" spans="1:17" s="49" customFormat="1" x14ac:dyDescent="0.25">
      <c r="A24" s="113">
        <v>16</v>
      </c>
      <c r="B24" s="114" t="s">
        <v>115</v>
      </c>
      <c r="C24" s="113" t="s">
        <v>68</v>
      </c>
      <c r="D24" s="113"/>
      <c r="E24" s="113" t="s">
        <v>80</v>
      </c>
      <c r="F24" s="113">
        <v>102.35</v>
      </c>
      <c r="G24" s="113">
        <v>102.5</v>
      </c>
      <c r="H24" s="113">
        <v>4.7</v>
      </c>
      <c r="I24" s="113">
        <v>1</v>
      </c>
      <c r="J24" s="113">
        <v>0.125</v>
      </c>
      <c r="K24" s="113">
        <v>10</v>
      </c>
      <c r="L24" s="113">
        <v>5.875</v>
      </c>
      <c r="M24" s="113" t="s">
        <v>70</v>
      </c>
      <c r="N24" s="113" t="s">
        <v>71</v>
      </c>
    </row>
    <row r="25" spans="1:17" s="49" customFormat="1" x14ac:dyDescent="0.25">
      <c r="A25" s="113">
        <v>17</v>
      </c>
      <c r="B25" s="114" t="s">
        <v>115</v>
      </c>
      <c r="C25" s="113" t="s">
        <v>68</v>
      </c>
      <c r="D25" s="113"/>
      <c r="E25" s="113" t="s">
        <v>80</v>
      </c>
      <c r="F25" s="113">
        <v>102.35</v>
      </c>
      <c r="G25" s="113">
        <v>102.5</v>
      </c>
      <c r="H25" s="113">
        <v>2.7</v>
      </c>
      <c r="I25" s="113">
        <v>1</v>
      </c>
      <c r="J25" s="113">
        <v>0.125</v>
      </c>
      <c r="K25" s="113">
        <v>2</v>
      </c>
      <c r="L25" s="113">
        <v>0.67500000000000004</v>
      </c>
      <c r="M25" s="113" t="s">
        <v>70</v>
      </c>
      <c r="N25" s="113" t="s">
        <v>71</v>
      </c>
    </row>
    <row r="26" spans="1:17" s="49" customFormat="1" x14ac:dyDescent="0.25">
      <c r="A26" s="113">
        <v>18</v>
      </c>
      <c r="B26" s="114" t="s">
        <v>115</v>
      </c>
      <c r="C26" s="113" t="s">
        <v>68</v>
      </c>
      <c r="D26" s="113"/>
      <c r="E26" s="113" t="s">
        <v>81</v>
      </c>
      <c r="F26" s="113">
        <v>102.35</v>
      </c>
      <c r="G26" s="113">
        <v>102.5</v>
      </c>
      <c r="H26" s="113">
        <v>7.54</v>
      </c>
      <c r="I26" s="113">
        <v>2.7</v>
      </c>
      <c r="J26" s="113">
        <v>0.125</v>
      </c>
      <c r="K26" s="113">
        <v>1</v>
      </c>
      <c r="L26" s="113">
        <v>2.5447500000000001</v>
      </c>
      <c r="M26" s="113" t="s">
        <v>70</v>
      </c>
      <c r="N26" s="113" t="s">
        <v>71</v>
      </c>
    </row>
    <row r="27" spans="1:17" s="49" customFormat="1" ht="18" thickBot="1" x14ac:dyDescent="0.4">
      <c r="A27" s="59"/>
      <c r="B27" s="109" t="s">
        <v>113</v>
      </c>
      <c r="C27" s="59"/>
      <c r="D27" s="59"/>
      <c r="E27" s="59"/>
      <c r="F27" s="59"/>
      <c r="G27" s="59"/>
      <c r="H27" s="59"/>
      <c r="I27" s="59"/>
      <c r="J27" s="59"/>
      <c r="K27" s="59"/>
      <c r="L27" s="59">
        <f>L23-L24-L26-L25</f>
        <v>39.152487500000007</v>
      </c>
      <c r="M27" s="59" t="s">
        <v>114</v>
      </c>
      <c r="N27" s="59" t="str">
        <f>N26</f>
        <v>RA 4</v>
      </c>
    </row>
    <row r="28" spans="1:17" ht="17.25" thickTop="1" thickBot="1" x14ac:dyDescent="0.3">
      <c r="A28" s="52"/>
      <c r="B28" s="52" t="s">
        <v>90</v>
      </c>
      <c r="C28" s="52"/>
      <c r="D28" s="52"/>
      <c r="E28" s="52"/>
      <c r="F28" s="52"/>
      <c r="G28" s="52"/>
      <c r="H28" s="52"/>
      <c r="I28" s="52"/>
      <c r="J28" s="52"/>
      <c r="K28" s="52"/>
      <c r="L28" s="52"/>
      <c r="M28" s="52"/>
      <c r="N28" s="52"/>
    </row>
    <row r="29" spans="1:17" ht="15.75" thickTop="1" x14ac:dyDescent="0.25">
      <c r="A29" s="60">
        <v>17</v>
      </c>
      <c r="B29" s="106" t="s">
        <v>67</v>
      </c>
      <c r="C29" s="54" t="s">
        <v>68</v>
      </c>
      <c r="D29" s="54" t="s">
        <v>69</v>
      </c>
      <c r="E29" s="54"/>
      <c r="F29" s="54">
        <v>93.274999999999991</v>
      </c>
      <c r="G29" s="54">
        <v>93.85</v>
      </c>
      <c r="H29" s="54">
        <v>7.54</v>
      </c>
      <c r="I29" s="54"/>
      <c r="J29" s="54">
        <v>0.57499999999999996</v>
      </c>
      <c r="K29" s="54">
        <v>9</v>
      </c>
      <c r="L29" s="61">
        <f>PRODUCT(H29:K29)</f>
        <v>39.019499999999994</v>
      </c>
      <c r="M29" s="54" t="s">
        <v>91</v>
      </c>
      <c r="N29" s="53" t="s">
        <v>71</v>
      </c>
    </row>
    <row r="30" spans="1:17" x14ac:dyDescent="0.25">
      <c r="A30" s="58">
        <v>18</v>
      </c>
      <c r="B30" s="108" t="s">
        <v>67</v>
      </c>
      <c r="C30" s="57" t="s">
        <v>68</v>
      </c>
      <c r="D30" s="57" t="s">
        <v>72</v>
      </c>
      <c r="E30" s="57" t="s">
        <v>73</v>
      </c>
      <c r="F30" s="57">
        <v>93.524999999999991</v>
      </c>
      <c r="G30" s="57">
        <v>93.85</v>
      </c>
      <c r="H30" s="57">
        <v>0.78000000000000014</v>
      </c>
      <c r="I30" s="57"/>
      <c r="J30" s="57">
        <v>0.32500000000000001</v>
      </c>
      <c r="K30" s="57">
        <v>18</v>
      </c>
      <c r="L30" s="62">
        <f>PRODUCT(H30:K30)</f>
        <v>4.5630000000000006</v>
      </c>
      <c r="M30" s="57" t="s">
        <v>91</v>
      </c>
      <c r="N30" s="55" t="s">
        <v>71</v>
      </c>
    </row>
    <row r="31" spans="1:17" x14ac:dyDescent="0.25">
      <c r="A31" s="58">
        <v>19</v>
      </c>
      <c r="B31" s="108" t="s">
        <v>67</v>
      </c>
      <c r="C31" s="57" t="s">
        <v>68</v>
      </c>
      <c r="D31" s="57" t="s">
        <v>72</v>
      </c>
      <c r="E31" s="57" t="s">
        <v>73</v>
      </c>
      <c r="F31" s="57">
        <v>94.524999999999991</v>
      </c>
      <c r="G31" s="57">
        <v>94.85</v>
      </c>
      <c r="H31" s="57">
        <v>1.0899999999999999</v>
      </c>
      <c r="I31" s="57"/>
      <c r="J31" s="57">
        <v>0.32500000000000001</v>
      </c>
      <c r="K31" s="57">
        <v>4</v>
      </c>
      <c r="L31" s="62">
        <f t="shared" ref="L31:L36" si="3">PRODUCT(H31:K31)</f>
        <v>1.4169999999999998</v>
      </c>
      <c r="M31" s="57" t="s">
        <v>91</v>
      </c>
      <c r="N31" s="55" t="s">
        <v>71</v>
      </c>
    </row>
    <row r="32" spans="1:17" x14ac:dyDescent="0.25">
      <c r="A32" s="58">
        <v>20</v>
      </c>
      <c r="B32" s="108" t="s">
        <v>67</v>
      </c>
      <c r="C32" s="57" t="s">
        <v>68</v>
      </c>
      <c r="D32" s="57" t="s">
        <v>72</v>
      </c>
      <c r="E32" s="57" t="s">
        <v>74</v>
      </c>
      <c r="F32" s="57">
        <v>93.3</v>
      </c>
      <c r="G32" s="57">
        <v>93.85</v>
      </c>
      <c r="H32" s="57">
        <v>2.7</v>
      </c>
      <c r="I32" s="57"/>
      <c r="J32" s="57">
        <v>0.32500000000000001</v>
      </c>
      <c r="K32" s="57">
        <v>2</v>
      </c>
      <c r="L32" s="62">
        <f t="shared" si="3"/>
        <v>1.7550000000000001</v>
      </c>
      <c r="M32" s="57" t="s">
        <v>91</v>
      </c>
      <c r="N32" s="55" t="s">
        <v>71</v>
      </c>
    </row>
    <row r="33" spans="1:14" x14ac:dyDescent="0.25">
      <c r="A33" s="58">
        <v>21</v>
      </c>
      <c r="B33" s="108" t="s">
        <v>67</v>
      </c>
      <c r="C33" s="57" t="s">
        <v>68</v>
      </c>
      <c r="D33" s="57" t="s">
        <v>72</v>
      </c>
      <c r="E33" s="57" t="s">
        <v>75</v>
      </c>
      <c r="F33" s="57">
        <v>93.3</v>
      </c>
      <c r="G33" s="57">
        <v>93.85</v>
      </c>
      <c r="H33" s="57">
        <v>4.6500000000000004</v>
      </c>
      <c r="I33" s="57"/>
      <c r="J33" s="57">
        <v>0.32500000000000001</v>
      </c>
      <c r="K33" s="57">
        <v>18</v>
      </c>
      <c r="L33" s="62">
        <f t="shared" si="3"/>
        <v>27.202500000000004</v>
      </c>
      <c r="M33" s="57" t="s">
        <v>91</v>
      </c>
      <c r="N33" s="55" t="s">
        <v>71</v>
      </c>
    </row>
    <row r="34" spans="1:14" x14ac:dyDescent="0.25">
      <c r="A34" s="58">
        <v>22</v>
      </c>
      <c r="B34" s="108" t="s">
        <v>67</v>
      </c>
      <c r="C34" s="57" t="s">
        <v>68</v>
      </c>
      <c r="D34" s="57" t="s">
        <v>72</v>
      </c>
      <c r="E34" s="57" t="s">
        <v>76</v>
      </c>
      <c r="F34" s="57">
        <v>93.3</v>
      </c>
      <c r="G34" s="57">
        <v>93.85</v>
      </c>
      <c r="H34" s="57">
        <v>2.7</v>
      </c>
      <c r="I34" s="57"/>
      <c r="J34" s="57">
        <v>0.32500000000000001</v>
      </c>
      <c r="K34" s="57">
        <v>2</v>
      </c>
      <c r="L34" s="62">
        <f t="shared" si="3"/>
        <v>1.7550000000000001</v>
      </c>
      <c r="M34" s="57" t="s">
        <v>91</v>
      </c>
      <c r="N34" s="55" t="s">
        <v>71</v>
      </c>
    </row>
    <row r="35" spans="1:14" x14ac:dyDescent="0.25">
      <c r="A35" s="58">
        <v>23</v>
      </c>
      <c r="B35" s="108" t="s">
        <v>67</v>
      </c>
      <c r="C35" s="57" t="s">
        <v>68</v>
      </c>
      <c r="D35" s="57" t="s">
        <v>72</v>
      </c>
      <c r="E35" s="57" t="s">
        <v>77</v>
      </c>
      <c r="F35" s="57">
        <v>93.3</v>
      </c>
      <c r="G35" s="57">
        <v>93.85</v>
      </c>
      <c r="H35" s="57">
        <v>3.7</v>
      </c>
      <c r="I35" s="57"/>
      <c r="J35" s="57">
        <v>0.32500000000000001</v>
      </c>
      <c r="K35" s="57">
        <v>2</v>
      </c>
      <c r="L35" s="62">
        <f t="shared" si="3"/>
        <v>2.4050000000000002</v>
      </c>
      <c r="M35" s="57" t="s">
        <v>91</v>
      </c>
      <c r="N35" s="55" t="s">
        <v>71</v>
      </c>
    </row>
    <row r="36" spans="1:14" x14ac:dyDescent="0.25">
      <c r="A36" s="58">
        <v>24</v>
      </c>
      <c r="B36" s="108" t="s">
        <v>67</v>
      </c>
      <c r="C36" s="57" t="s">
        <v>68</v>
      </c>
      <c r="D36" s="57" t="s">
        <v>72</v>
      </c>
      <c r="E36" s="57" t="s">
        <v>78</v>
      </c>
      <c r="F36" s="57">
        <v>93.3</v>
      </c>
      <c r="G36" s="57">
        <v>93.85</v>
      </c>
      <c r="H36" s="57">
        <v>31.824999999999999</v>
      </c>
      <c r="I36" s="57"/>
      <c r="J36" s="57">
        <v>0.32500000000000001</v>
      </c>
      <c r="K36" s="57">
        <v>2</v>
      </c>
      <c r="L36" s="62">
        <f t="shared" si="3"/>
        <v>20.686250000000001</v>
      </c>
      <c r="M36" s="57" t="s">
        <v>91</v>
      </c>
      <c r="N36" s="55" t="s">
        <v>71</v>
      </c>
    </row>
    <row r="37" spans="1:14" x14ac:dyDescent="0.25">
      <c r="B37" s="99"/>
    </row>
    <row r="38" spans="1:14" x14ac:dyDescent="0.25">
      <c r="A38" s="58">
        <v>27</v>
      </c>
      <c r="B38" s="108" t="s">
        <v>67</v>
      </c>
      <c r="C38" s="57" t="s">
        <v>68</v>
      </c>
      <c r="D38" s="57" t="s">
        <v>82</v>
      </c>
      <c r="E38" s="57" t="s">
        <v>94</v>
      </c>
      <c r="F38" s="57" t="s">
        <v>84</v>
      </c>
      <c r="G38" s="57" t="s">
        <v>84</v>
      </c>
      <c r="H38" s="57">
        <v>4.2</v>
      </c>
      <c r="I38" s="57">
        <v>1.2</v>
      </c>
      <c r="J38" s="57"/>
      <c r="K38" s="57">
        <v>2</v>
      </c>
      <c r="L38" s="62">
        <f>PRODUCT(H38:K38)</f>
        <v>10.08</v>
      </c>
      <c r="M38" s="57" t="s">
        <v>91</v>
      </c>
      <c r="N38" s="55" t="s">
        <v>71</v>
      </c>
    </row>
    <row r="39" spans="1:14" x14ac:dyDescent="0.25">
      <c r="A39" s="58">
        <v>28</v>
      </c>
      <c r="B39" s="108" t="s">
        <v>67</v>
      </c>
      <c r="C39" s="57" t="s">
        <v>68</v>
      </c>
      <c r="D39" s="57" t="s">
        <v>82</v>
      </c>
      <c r="E39" s="57" t="s">
        <v>85</v>
      </c>
      <c r="F39" s="57" t="s">
        <v>84</v>
      </c>
      <c r="G39" s="57" t="s">
        <v>84</v>
      </c>
      <c r="H39" s="57">
        <v>2.65</v>
      </c>
      <c r="I39" s="57">
        <v>0.9</v>
      </c>
      <c r="J39" s="57"/>
      <c r="K39" s="57">
        <v>1</v>
      </c>
      <c r="L39" s="62">
        <f t="shared" ref="L39:L51" si="4">PRODUCT(H39:K39)</f>
        <v>2.3849999999999998</v>
      </c>
      <c r="M39" s="57" t="s">
        <v>91</v>
      </c>
      <c r="N39" s="55" t="s">
        <v>71</v>
      </c>
    </row>
    <row r="40" spans="1:14" x14ac:dyDescent="0.25">
      <c r="A40" s="58">
        <v>29</v>
      </c>
      <c r="B40" s="108" t="s">
        <v>67</v>
      </c>
      <c r="C40" s="57" t="s">
        <v>68</v>
      </c>
      <c r="D40" s="57" t="s">
        <v>82</v>
      </c>
      <c r="E40" s="57" t="s">
        <v>86</v>
      </c>
      <c r="F40" s="57" t="s">
        <v>84</v>
      </c>
      <c r="G40" s="57" t="s">
        <v>84</v>
      </c>
      <c r="H40" s="57">
        <v>2.65</v>
      </c>
      <c r="I40" s="57">
        <v>2.17</v>
      </c>
      <c r="J40" s="57"/>
      <c r="K40" s="57">
        <v>1</v>
      </c>
      <c r="L40" s="62">
        <f t="shared" si="4"/>
        <v>5.7504999999999997</v>
      </c>
      <c r="M40" s="57" t="s">
        <v>91</v>
      </c>
      <c r="N40" s="55" t="s">
        <v>71</v>
      </c>
    </row>
    <row r="41" spans="1:14" x14ac:dyDescent="0.25">
      <c r="A41" s="58">
        <v>30</v>
      </c>
      <c r="B41" s="108" t="s">
        <v>67</v>
      </c>
      <c r="C41" s="57" t="s">
        <v>68</v>
      </c>
      <c r="D41" s="57" t="s">
        <v>82</v>
      </c>
      <c r="E41" s="57" t="s">
        <v>95</v>
      </c>
      <c r="F41" s="57" t="s">
        <v>84</v>
      </c>
      <c r="G41" s="57" t="s">
        <v>84</v>
      </c>
      <c r="H41" s="57">
        <v>0.17499999999999999</v>
      </c>
      <c r="I41" s="57"/>
      <c r="J41" s="57">
        <v>1.2</v>
      </c>
      <c r="K41" s="57">
        <v>14</v>
      </c>
      <c r="L41" s="62">
        <f t="shared" si="4"/>
        <v>2.94</v>
      </c>
      <c r="M41" s="57" t="s">
        <v>91</v>
      </c>
      <c r="N41" s="55" t="s">
        <v>71</v>
      </c>
    </row>
    <row r="42" spans="1:14" x14ac:dyDescent="0.25">
      <c r="A42" s="58">
        <v>31</v>
      </c>
      <c r="B42" s="108" t="s">
        <v>67</v>
      </c>
      <c r="C42" s="57" t="s">
        <v>68</v>
      </c>
      <c r="D42" s="57" t="s">
        <v>82</v>
      </c>
      <c r="E42" s="57" t="s">
        <v>95</v>
      </c>
      <c r="F42" s="57" t="s">
        <v>84</v>
      </c>
      <c r="G42" s="57" t="s">
        <v>84</v>
      </c>
      <c r="H42" s="57">
        <v>0.157</v>
      </c>
      <c r="I42" s="57"/>
      <c r="J42" s="57">
        <v>1.2</v>
      </c>
      <c r="K42" s="57">
        <v>13</v>
      </c>
      <c r="L42" s="62">
        <f t="shared" si="4"/>
        <v>2.4491999999999998</v>
      </c>
      <c r="M42" s="57" t="s">
        <v>91</v>
      </c>
      <c r="N42" s="55" t="s">
        <v>71</v>
      </c>
    </row>
    <row r="43" spans="1:14" x14ac:dyDescent="0.25">
      <c r="A43" s="58">
        <v>32</v>
      </c>
      <c r="B43" s="108" t="s">
        <v>67</v>
      </c>
      <c r="C43" s="57" t="s">
        <v>68</v>
      </c>
      <c r="D43" s="57" t="s">
        <v>82</v>
      </c>
      <c r="E43" s="57" t="s">
        <v>88</v>
      </c>
      <c r="F43" s="57" t="s">
        <v>84</v>
      </c>
      <c r="G43" s="57" t="s">
        <v>84</v>
      </c>
      <c r="H43" s="57">
        <v>2.65</v>
      </c>
      <c r="I43" s="57"/>
      <c r="J43" s="57">
        <v>0.3</v>
      </c>
      <c r="K43" s="57">
        <v>2</v>
      </c>
      <c r="L43" s="62">
        <f t="shared" si="4"/>
        <v>1.5899999999999999</v>
      </c>
      <c r="M43" s="57" t="s">
        <v>91</v>
      </c>
      <c r="N43" s="55" t="s">
        <v>71</v>
      </c>
    </row>
    <row r="44" spans="1:14" x14ac:dyDescent="0.25">
      <c r="A44" s="58">
        <v>33</v>
      </c>
      <c r="B44" s="108" t="s">
        <v>67</v>
      </c>
      <c r="C44" s="57" t="s">
        <v>68</v>
      </c>
      <c r="D44" s="57" t="s">
        <v>69</v>
      </c>
      <c r="E44" s="57"/>
      <c r="F44" s="57">
        <v>93.274999999999991</v>
      </c>
      <c r="G44" s="57">
        <v>93.85</v>
      </c>
      <c r="H44" s="57">
        <v>7.54</v>
      </c>
      <c r="I44" s="57">
        <v>0.35</v>
      </c>
      <c r="J44" s="57"/>
      <c r="K44" s="57">
        <v>18</v>
      </c>
      <c r="L44" s="62">
        <f t="shared" si="4"/>
        <v>47.501999999999995</v>
      </c>
      <c r="M44" s="57" t="s">
        <v>91</v>
      </c>
      <c r="N44" s="55" t="s">
        <v>71</v>
      </c>
    </row>
    <row r="45" spans="1:14" x14ac:dyDescent="0.25">
      <c r="A45" s="58">
        <v>34</v>
      </c>
      <c r="B45" s="108" t="s">
        <v>67</v>
      </c>
      <c r="C45" s="57" t="s">
        <v>68</v>
      </c>
      <c r="D45" s="57" t="s">
        <v>72</v>
      </c>
      <c r="E45" s="57" t="s">
        <v>73</v>
      </c>
      <c r="F45" s="57">
        <v>93.524999999999991</v>
      </c>
      <c r="G45" s="57">
        <v>93.85</v>
      </c>
      <c r="H45" s="57">
        <v>0.78000000000000014</v>
      </c>
      <c r="I45" s="57">
        <v>0.3</v>
      </c>
      <c r="J45" s="57"/>
      <c r="K45" s="57">
        <v>36</v>
      </c>
      <c r="L45" s="62">
        <f t="shared" si="4"/>
        <v>8.4240000000000013</v>
      </c>
      <c r="M45" s="57" t="s">
        <v>91</v>
      </c>
      <c r="N45" s="55" t="s">
        <v>71</v>
      </c>
    </row>
    <row r="46" spans="1:14" x14ac:dyDescent="0.25">
      <c r="A46" s="58">
        <v>35</v>
      </c>
      <c r="B46" s="108" t="s">
        <v>67</v>
      </c>
      <c r="C46" s="57" t="s">
        <v>68</v>
      </c>
      <c r="D46" s="57" t="s">
        <v>72</v>
      </c>
      <c r="E46" s="57" t="s">
        <v>73</v>
      </c>
      <c r="F46" s="57">
        <v>94.524999999999991</v>
      </c>
      <c r="G46" s="57">
        <v>94.85</v>
      </c>
      <c r="H46" s="57">
        <v>1.0899999999999999</v>
      </c>
      <c r="I46" s="57">
        <v>0.3</v>
      </c>
      <c r="J46" s="57"/>
      <c r="K46" s="57">
        <v>8</v>
      </c>
      <c r="L46" s="62">
        <f t="shared" si="4"/>
        <v>2.6159999999999997</v>
      </c>
      <c r="M46" s="57" t="s">
        <v>91</v>
      </c>
      <c r="N46" s="55" t="s">
        <v>71</v>
      </c>
    </row>
    <row r="47" spans="1:14" x14ac:dyDescent="0.25">
      <c r="A47" s="58">
        <v>36</v>
      </c>
      <c r="B47" s="108" t="s">
        <v>67</v>
      </c>
      <c r="C47" s="57" t="s">
        <v>68</v>
      </c>
      <c r="D47" s="57" t="s">
        <v>72</v>
      </c>
      <c r="E47" s="57" t="s">
        <v>74</v>
      </c>
      <c r="F47" s="57">
        <v>93.3</v>
      </c>
      <c r="G47" s="57">
        <v>93.85</v>
      </c>
      <c r="H47" s="57">
        <v>2.7</v>
      </c>
      <c r="I47" s="57">
        <v>0.3</v>
      </c>
      <c r="J47" s="57"/>
      <c r="K47" s="57">
        <v>4</v>
      </c>
      <c r="L47" s="62">
        <f t="shared" si="4"/>
        <v>3.24</v>
      </c>
      <c r="M47" s="57" t="s">
        <v>91</v>
      </c>
      <c r="N47" s="55" t="s">
        <v>71</v>
      </c>
    </row>
    <row r="48" spans="1:14" x14ac:dyDescent="0.25">
      <c r="A48" s="58">
        <v>37</v>
      </c>
      <c r="B48" s="108" t="s">
        <v>67</v>
      </c>
      <c r="C48" s="57" t="s">
        <v>68</v>
      </c>
      <c r="D48" s="57" t="s">
        <v>72</v>
      </c>
      <c r="E48" s="57" t="s">
        <v>75</v>
      </c>
      <c r="F48" s="57">
        <v>93.3</v>
      </c>
      <c r="G48" s="57">
        <v>93.85</v>
      </c>
      <c r="H48" s="57">
        <v>4.6500000000000004</v>
      </c>
      <c r="I48" s="57">
        <v>0.3</v>
      </c>
      <c r="J48" s="57"/>
      <c r="K48" s="57">
        <v>36</v>
      </c>
      <c r="L48" s="62">
        <f t="shared" si="4"/>
        <v>50.22</v>
      </c>
      <c r="M48" s="57" t="s">
        <v>91</v>
      </c>
      <c r="N48" s="55" t="s">
        <v>71</v>
      </c>
    </row>
    <row r="49" spans="1:14" x14ac:dyDescent="0.25">
      <c r="A49" s="58">
        <v>38</v>
      </c>
      <c r="B49" s="108" t="s">
        <v>67</v>
      </c>
      <c r="C49" s="57" t="s">
        <v>68</v>
      </c>
      <c r="D49" s="57" t="s">
        <v>72</v>
      </c>
      <c r="E49" s="57" t="s">
        <v>76</v>
      </c>
      <c r="F49" s="57">
        <v>93.3</v>
      </c>
      <c r="G49" s="57">
        <v>93.85</v>
      </c>
      <c r="H49" s="57">
        <v>2.7</v>
      </c>
      <c r="I49" s="57">
        <v>0.3</v>
      </c>
      <c r="J49" s="57"/>
      <c r="K49" s="57">
        <v>4</v>
      </c>
      <c r="L49" s="62">
        <f t="shared" si="4"/>
        <v>3.24</v>
      </c>
      <c r="M49" s="57" t="s">
        <v>91</v>
      </c>
      <c r="N49" s="55" t="s">
        <v>71</v>
      </c>
    </row>
    <row r="50" spans="1:14" x14ac:dyDescent="0.25">
      <c r="A50" s="58">
        <v>39</v>
      </c>
      <c r="B50" s="108" t="s">
        <v>67</v>
      </c>
      <c r="C50" s="57" t="s">
        <v>68</v>
      </c>
      <c r="D50" s="57" t="s">
        <v>72</v>
      </c>
      <c r="E50" s="57" t="s">
        <v>77</v>
      </c>
      <c r="F50" s="57">
        <v>93.3</v>
      </c>
      <c r="G50" s="57">
        <v>93.85</v>
      </c>
      <c r="H50" s="57">
        <v>3.7</v>
      </c>
      <c r="I50" s="57">
        <v>0.3</v>
      </c>
      <c r="J50" s="57"/>
      <c r="K50" s="57">
        <v>4</v>
      </c>
      <c r="L50" s="62">
        <f t="shared" si="4"/>
        <v>4.4400000000000004</v>
      </c>
      <c r="M50" s="57" t="s">
        <v>91</v>
      </c>
      <c r="N50" s="55" t="s">
        <v>71</v>
      </c>
    </row>
    <row r="51" spans="1:14" x14ac:dyDescent="0.25">
      <c r="A51" s="58">
        <v>40</v>
      </c>
      <c r="B51" s="108" t="s">
        <v>67</v>
      </c>
      <c r="C51" s="57" t="s">
        <v>68</v>
      </c>
      <c r="D51" s="57" t="s">
        <v>72</v>
      </c>
      <c r="E51" s="57" t="s">
        <v>78</v>
      </c>
      <c r="F51" s="57">
        <v>93.3</v>
      </c>
      <c r="G51" s="57">
        <v>93.85</v>
      </c>
      <c r="H51" s="57">
        <v>31.824999999999999</v>
      </c>
      <c r="I51" s="57">
        <v>0.3</v>
      </c>
      <c r="J51" s="57"/>
      <c r="K51" s="57">
        <v>4</v>
      </c>
      <c r="L51" s="62">
        <f t="shared" si="4"/>
        <v>38.19</v>
      </c>
      <c r="M51" s="57" t="s">
        <v>91</v>
      </c>
      <c r="N51" s="55" t="s">
        <v>71</v>
      </c>
    </row>
    <row r="52" spans="1:14" x14ac:dyDescent="0.25">
      <c r="A52" s="58">
        <v>47</v>
      </c>
      <c r="B52" s="108" t="s">
        <v>67</v>
      </c>
      <c r="C52" s="57" t="s">
        <v>68</v>
      </c>
      <c r="D52" s="57" t="s">
        <v>82</v>
      </c>
      <c r="E52" s="57" t="s">
        <v>94</v>
      </c>
      <c r="F52" s="57" t="s">
        <v>84</v>
      </c>
      <c r="G52" s="57" t="s">
        <v>84</v>
      </c>
      <c r="H52" s="57">
        <v>4.2</v>
      </c>
      <c r="I52" s="57"/>
      <c r="J52" s="57">
        <v>0.15</v>
      </c>
      <c r="K52" s="57">
        <v>4</v>
      </c>
      <c r="L52" s="62">
        <f>PRODUCT(H52:K52)</f>
        <v>2.52</v>
      </c>
      <c r="M52" s="57" t="s">
        <v>91</v>
      </c>
      <c r="N52" s="55" t="s">
        <v>71</v>
      </c>
    </row>
    <row r="53" spans="1:14" x14ac:dyDescent="0.25">
      <c r="A53" s="58">
        <v>48</v>
      </c>
      <c r="B53" s="108" t="s">
        <v>67</v>
      </c>
      <c r="C53" s="57" t="s">
        <v>68</v>
      </c>
      <c r="D53" s="57" t="s">
        <v>82</v>
      </c>
      <c r="E53" s="57" t="s">
        <v>94</v>
      </c>
      <c r="F53" s="57" t="s">
        <v>84</v>
      </c>
      <c r="G53" s="57" t="s">
        <v>84</v>
      </c>
      <c r="H53" s="57"/>
      <c r="I53" s="57">
        <v>1.2</v>
      </c>
      <c r="J53" s="57">
        <v>0.15</v>
      </c>
      <c r="K53" s="57">
        <v>4</v>
      </c>
      <c r="L53" s="62">
        <f>PRODUCT(H53:K53)</f>
        <v>0.72</v>
      </c>
      <c r="M53" s="57" t="s">
        <v>91</v>
      </c>
      <c r="N53" s="55" t="s">
        <v>71</v>
      </c>
    </row>
    <row r="54" spans="1:14" x14ac:dyDescent="0.25">
      <c r="A54" s="58">
        <v>49</v>
      </c>
      <c r="B54" s="108" t="s">
        <v>67</v>
      </c>
      <c r="C54" s="57" t="s">
        <v>68</v>
      </c>
      <c r="D54" s="57" t="s">
        <v>82</v>
      </c>
      <c r="E54" s="57" t="s">
        <v>85</v>
      </c>
      <c r="F54" s="57" t="s">
        <v>84</v>
      </c>
      <c r="G54" s="57" t="s">
        <v>84</v>
      </c>
      <c r="H54" s="57">
        <v>2.65</v>
      </c>
      <c r="I54" s="57"/>
      <c r="J54" s="57">
        <v>0.15</v>
      </c>
      <c r="K54" s="57">
        <v>2</v>
      </c>
      <c r="L54" s="62">
        <f t="shared" ref="L54:L58" si="5">PRODUCT(H54:K54)</f>
        <v>0.79499999999999993</v>
      </c>
      <c r="M54" s="57" t="s">
        <v>91</v>
      </c>
      <c r="N54" s="55" t="s">
        <v>71</v>
      </c>
    </row>
    <row r="55" spans="1:14" x14ac:dyDescent="0.25">
      <c r="A55" s="58">
        <v>50</v>
      </c>
      <c r="B55" s="108" t="s">
        <v>67</v>
      </c>
      <c r="C55" s="57" t="s">
        <v>68</v>
      </c>
      <c r="D55" s="57" t="s">
        <v>82</v>
      </c>
      <c r="E55" s="57" t="s">
        <v>85</v>
      </c>
      <c r="F55" s="57" t="s">
        <v>84</v>
      </c>
      <c r="G55" s="57" t="s">
        <v>84</v>
      </c>
      <c r="H55" s="57"/>
      <c r="I55" s="57">
        <v>0.9</v>
      </c>
      <c r="J55" s="57">
        <v>0.15</v>
      </c>
      <c r="K55" s="57">
        <v>2</v>
      </c>
      <c r="L55" s="62">
        <f t="shared" si="5"/>
        <v>0.27</v>
      </c>
      <c r="M55" s="57" t="s">
        <v>91</v>
      </c>
      <c r="N55" s="55" t="s">
        <v>71</v>
      </c>
    </row>
    <row r="56" spans="1:14" x14ac:dyDescent="0.25">
      <c r="A56" s="58">
        <v>51</v>
      </c>
      <c r="B56" s="108" t="s">
        <v>67</v>
      </c>
      <c r="C56" s="57" t="s">
        <v>68</v>
      </c>
      <c r="D56" s="57" t="s">
        <v>82</v>
      </c>
      <c r="E56" s="57" t="s">
        <v>86</v>
      </c>
      <c r="F56" s="57" t="s">
        <v>84</v>
      </c>
      <c r="G56" s="57" t="s">
        <v>84</v>
      </c>
      <c r="H56" s="57">
        <v>2.65</v>
      </c>
      <c r="I56" s="57"/>
      <c r="J56" s="57">
        <v>0.15</v>
      </c>
      <c r="K56" s="57">
        <v>2</v>
      </c>
      <c r="L56" s="62">
        <f t="shared" si="5"/>
        <v>0.79499999999999993</v>
      </c>
      <c r="M56" s="57" t="s">
        <v>91</v>
      </c>
      <c r="N56" s="55" t="s">
        <v>71</v>
      </c>
    </row>
    <row r="57" spans="1:14" x14ac:dyDescent="0.25">
      <c r="A57" s="58">
        <v>52</v>
      </c>
      <c r="B57" s="108" t="s">
        <v>67</v>
      </c>
      <c r="C57" s="57" t="s">
        <v>68</v>
      </c>
      <c r="D57" s="57" t="s">
        <v>82</v>
      </c>
      <c r="E57" s="57" t="s">
        <v>86</v>
      </c>
      <c r="F57" s="57" t="s">
        <v>84</v>
      </c>
      <c r="G57" s="57" t="s">
        <v>84</v>
      </c>
      <c r="H57" s="57"/>
      <c r="I57" s="57">
        <v>2.17</v>
      </c>
      <c r="J57" s="57">
        <v>0.15</v>
      </c>
      <c r="K57" s="57">
        <v>2</v>
      </c>
      <c r="L57" s="62">
        <f t="shared" si="5"/>
        <v>0.65099999999999991</v>
      </c>
      <c r="M57" s="57" t="s">
        <v>91</v>
      </c>
      <c r="N57" s="55" t="s">
        <v>71</v>
      </c>
    </row>
    <row r="58" spans="1:14" x14ac:dyDescent="0.25">
      <c r="A58" s="58">
        <v>53</v>
      </c>
      <c r="B58" s="108" t="s">
        <v>67</v>
      </c>
      <c r="C58" s="57" t="s">
        <v>68</v>
      </c>
      <c r="D58" s="57" t="s">
        <v>82</v>
      </c>
      <c r="E58" s="57" t="s">
        <v>88</v>
      </c>
      <c r="F58" s="57" t="s">
        <v>84</v>
      </c>
      <c r="G58" s="57" t="s">
        <v>84</v>
      </c>
      <c r="H58" s="57">
        <v>2.65</v>
      </c>
      <c r="I58" s="57">
        <v>0.23</v>
      </c>
      <c r="J58" s="57"/>
      <c r="K58" s="57">
        <v>1</v>
      </c>
      <c r="L58" s="62">
        <f t="shared" si="5"/>
        <v>0.60950000000000004</v>
      </c>
      <c r="M58" s="57" t="s">
        <v>91</v>
      </c>
      <c r="N58" s="55" t="s">
        <v>71</v>
      </c>
    </row>
    <row r="59" spans="1:14" ht="17.25" x14ac:dyDescent="0.35">
      <c r="A59" s="59"/>
      <c r="B59" s="109" t="s">
        <v>98</v>
      </c>
      <c r="C59" s="59"/>
      <c r="D59" s="59"/>
      <c r="E59" s="59"/>
      <c r="F59" s="59"/>
      <c r="G59" s="59"/>
      <c r="H59" s="59"/>
      <c r="I59" s="59"/>
      <c r="J59" s="59"/>
      <c r="K59" s="59"/>
      <c r="L59" s="63">
        <f>SUM(L29:L58)</f>
        <v>288.23045000000008</v>
      </c>
      <c r="M59" s="59" t="str">
        <f>M58</f>
        <v>Sqm</v>
      </c>
      <c r="N59" s="59" t="str">
        <f>N58</f>
        <v>RA 4</v>
      </c>
    </row>
    <row r="60" spans="1:14" s="49" customFormat="1" x14ac:dyDescent="0.25">
      <c r="A60" s="113">
        <v>25</v>
      </c>
      <c r="B60" s="114" t="s">
        <v>67</v>
      </c>
      <c r="C60" s="113" t="s">
        <v>68</v>
      </c>
      <c r="D60" s="113" t="s">
        <v>92</v>
      </c>
      <c r="E60" s="113"/>
      <c r="F60" s="113">
        <v>102.35</v>
      </c>
      <c r="G60" s="113">
        <v>102.5</v>
      </c>
      <c r="H60" s="113">
        <v>37.730000000000004</v>
      </c>
      <c r="I60" s="113">
        <v>10.23</v>
      </c>
      <c r="J60" s="113"/>
      <c r="K60" s="113">
        <v>1</v>
      </c>
      <c r="L60" s="116">
        <v>385.97790000000003</v>
      </c>
      <c r="M60" s="113" t="s">
        <v>91</v>
      </c>
      <c r="N60" s="113" t="s">
        <v>71</v>
      </c>
    </row>
    <row r="61" spans="1:14" s="49" customFormat="1" x14ac:dyDescent="0.25">
      <c r="A61" s="113"/>
      <c r="B61" s="114"/>
      <c r="C61" s="113"/>
      <c r="D61" s="113"/>
      <c r="E61" s="113" t="s">
        <v>80</v>
      </c>
      <c r="F61" s="113">
        <v>102.35</v>
      </c>
      <c r="G61" s="113">
        <v>102.5</v>
      </c>
      <c r="H61" s="113">
        <v>4.7</v>
      </c>
      <c r="I61" s="113">
        <v>1</v>
      </c>
      <c r="J61" s="113"/>
      <c r="K61" s="113">
        <v>10</v>
      </c>
      <c r="L61" s="116">
        <v>47</v>
      </c>
      <c r="M61" s="113" t="s">
        <v>91</v>
      </c>
      <c r="N61" s="113" t="s">
        <v>71</v>
      </c>
    </row>
    <row r="62" spans="1:14" s="49" customFormat="1" x14ac:dyDescent="0.25">
      <c r="A62" s="113"/>
      <c r="B62" s="114"/>
      <c r="C62" s="113"/>
      <c r="D62" s="113"/>
      <c r="E62" s="113" t="s">
        <v>80</v>
      </c>
      <c r="F62" s="113">
        <v>102.35</v>
      </c>
      <c r="G62" s="113">
        <v>102.5</v>
      </c>
      <c r="H62" s="113">
        <v>2.7</v>
      </c>
      <c r="I62" s="113">
        <v>1</v>
      </c>
      <c r="J62" s="113"/>
      <c r="K62" s="113">
        <v>2</v>
      </c>
      <c r="L62" s="116">
        <v>5.4</v>
      </c>
      <c r="M62" s="113" t="s">
        <v>91</v>
      </c>
      <c r="N62" s="113" t="s">
        <v>71</v>
      </c>
    </row>
    <row r="63" spans="1:14" s="49" customFormat="1" x14ac:dyDescent="0.25">
      <c r="A63" s="113"/>
      <c r="B63" s="114"/>
      <c r="C63" s="113"/>
      <c r="D63" s="113"/>
      <c r="E63" s="113"/>
      <c r="F63" s="113"/>
      <c r="G63" s="113"/>
      <c r="H63" s="113"/>
      <c r="I63" s="113"/>
      <c r="J63" s="113"/>
      <c r="K63" s="113"/>
      <c r="L63" s="116"/>
      <c r="M63" s="113"/>
      <c r="N63" s="113"/>
    </row>
    <row r="64" spans="1:14" s="49" customFormat="1" x14ac:dyDescent="0.25">
      <c r="A64" s="113"/>
      <c r="B64" s="114"/>
      <c r="C64" s="113"/>
      <c r="D64" s="113"/>
      <c r="E64" s="113" t="s">
        <v>81</v>
      </c>
      <c r="F64" s="113">
        <v>102.35</v>
      </c>
      <c r="G64" s="113">
        <v>102.5</v>
      </c>
      <c r="H64" s="113">
        <v>7.54</v>
      </c>
      <c r="I64" s="113">
        <v>2.7</v>
      </c>
      <c r="J64" s="113"/>
      <c r="K64" s="113">
        <v>1</v>
      </c>
      <c r="L64" s="116">
        <v>20.358000000000001</v>
      </c>
      <c r="M64" s="113" t="s">
        <v>91</v>
      </c>
      <c r="N64" s="113" t="s">
        <v>71</v>
      </c>
    </row>
    <row r="65" spans="1:14" s="49" customFormat="1" x14ac:dyDescent="0.25">
      <c r="A65" s="113">
        <v>26</v>
      </c>
      <c r="B65" s="114"/>
      <c r="C65" s="113"/>
      <c r="D65" s="113" t="s">
        <v>93</v>
      </c>
      <c r="E65" s="113"/>
      <c r="F65" s="113"/>
      <c r="G65" s="113"/>
      <c r="H65" s="113"/>
      <c r="I65" s="113"/>
      <c r="J65" s="113"/>
      <c r="K65" s="113"/>
      <c r="L65" s="116">
        <v>313.21990000000005</v>
      </c>
      <c r="M65" s="113" t="s">
        <v>91</v>
      </c>
      <c r="N65" s="113" t="s">
        <v>71</v>
      </c>
    </row>
    <row r="66" spans="1:14" s="49" customFormat="1" ht="17.25" x14ac:dyDescent="0.35">
      <c r="A66" s="111"/>
      <c r="B66" s="112"/>
      <c r="C66" s="111"/>
      <c r="D66" s="111"/>
      <c r="E66" s="111"/>
      <c r="F66" s="111"/>
      <c r="G66" s="111"/>
      <c r="H66" s="111"/>
      <c r="I66" s="111"/>
      <c r="J66" s="111"/>
      <c r="K66" s="111"/>
      <c r="L66" s="115"/>
      <c r="M66" s="111"/>
      <c r="N66" s="111"/>
    </row>
    <row r="67" spans="1:14" s="113" customFormat="1" ht="12.75" x14ac:dyDescent="0.2">
      <c r="A67" s="113">
        <v>41</v>
      </c>
      <c r="B67" s="114" t="s">
        <v>67</v>
      </c>
      <c r="C67" s="113" t="s">
        <v>68</v>
      </c>
      <c r="D67" s="113" t="s">
        <v>92</v>
      </c>
      <c r="E67" s="113" t="s">
        <v>96</v>
      </c>
      <c r="F67" s="113">
        <v>102.35</v>
      </c>
      <c r="G67" s="113">
        <v>102.5</v>
      </c>
      <c r="H67" s="113">
        <v>37.730000000000004</v>
      </c>
      <c r="J67" s="113">
        <v>0.125</v>
      </c>
      <c r="K67" s="113">
        <v>2</v>
      </c>
      <c r="L67" s="116">
        <v>9.432500000000001</v>
      </c>
      <c r="M67" s="113" t="s">
        <v>91</v>
      </c>
      <c r="N67" s="113" t="s">
        <v>71</v>
      </c>
    </row>
    <row r="68" spans="1:14" s="113" customFormat="1" ht="12.75" x14ac:dyDescent="0.2">
      <c r="A68" s="113">
        <v>42</v>
      </c>
      <c r="B68" s="114" t="s">
        <v>67</v>
      </c>
      <c r="D68" s="113" t="s">
        <v>92</v>
      </c>
      <c r="E68" s="113" t="s">
        <v>96</v>
      </c>
      <c r="F68" s="113">
        <v>102.35</v>
      </c>
      <c r="G68" s="113">
        <v>102.5</v>
      </c>
      <c r="I68" s="113">
        <v>10.23</v>
      </c>
      <c r="J68" s="113">
        <v>0.125</v>
      </c>
      <c r="K68" s="113">
        <v>2</v>
      </c>
      <c r="L68" s="116">
        <v>2.5575000000000001</v>
      </c>
      <c r="M68" s="113" t="s">
        <v>91</v>
      </c>
      <c r="N68" s="113" t="s">
        <v>71</v>
      </c>
    </row>
    <row r="69" spans="1:14" s="113" customFormat="1" ht="12.75" x14ac:dyDescent="0.2">
      <c r="A69" s="113">
        <v>43</v>
      </c>
      <c r="B69" s="114" t="s">
        <v>67</v>
      </c>
      <c r="D69" s="113" t="s">
        <v>97</v>
      </c>
      <c r="E69" s="113" t="s">
        <v>96</v>
      </c>
      <c r="F69" s="113">
        <v>102.35</v>
      </c>
      <c r="G69" s="113">
        <v>102.5</v>
      </c>
      <c r="H69" s="113">
        <v>4.7</v>
      </c>
      <c r="J69" s="113">
        <v>0.125</v>
      </c>
      <c r="K69" s="113">
        <v>20</v>
      </c>
      <c r="L69" s="116">
        <v>11.75</v>
      </c>
      <c r="M69" s="113" t="s">
        <v>91</v>
      </c>
      <c r="N69" s="113" t="s">
        <v>71</v>
      </c>
    </row>
    <row r="70" spans="1:14" s="113" customFormat="1" ht="12.75" x14ac:dyDescent="0.2">
      <c r="A70" s="113">
        <v>44</v>
      </c>
      <c r="B70" s="114" t="s">
        <v>67</v>
      </c>
      <c r="D70" s="113" t="s">
        <v>97</v>
      </c>
      <c r="E70" s="113" t="s">
        <v>96</v>
      </c>
      <c r="F70" s="113">
        <v>102.35</v>
      </c>
      <c r="G70" s="113">
        <v>102.5</v>
      </c>
      <c r="I70" s="113">
        <v>1</v>
      </c>
      <c r="J70" s="113">
        <v>0.125</v>
      </c>
      <c r="K70" s="113">
        <v>20</v>
      </c>
      <c r="L70" s="116">
        <v>2.5</v>
      </c>
      <c r="M70" s="113" t="s">
        <v>91</v>
      </c>
      <c r="N70" s="113" t="s">
        <v>71</v>
      </c>
    </row>
    <row r="71" spans="1:14" s="113" customFormat="1" ht="12.75" x14ac:dyDescent="0.2">
      <c r="A71" s="113">
        <v>45</v>
      </c>
      <c r="B71" s="114" t="s">
        <v>67</v>
      </c>
      <c r="D71" s="113" t="s">
        <v>97</v>
      </c>
      <c r="E71" s="113" t="s">
        <v>96</v>
      </c>
      <c r="F71" s="113">
        <v>102.35</v>
      </c>
      <c r="G71" s="113">
        <v>102.5</v>
      </c>
      <c r="H71" s="113">
        <v>2.7</v>
      </c>
      <c r="J71" s="113">
        <v>0.125</v>
      </c>
      <c r="K71" s="113">
        <v>4</v>
      </c>
      <c r="L71" s="116">
        <v>1.35</v>
      </c>
      <c r="M71" s="113" t="s">
        <v>91</v>
      </c>
      <c r="N71" s="113" t="s">
        <v>71</v>
      </c>
    </row>
    <row r="72" spans="1:14" s="113" customFormat="1" ht="12.75" x14ac:dyDescent="0.2">
      <c r="A72" s="113">
        <v>46</v>
      </c>
      <c r="B72" s="114" t="s">
        <v>67</v>
      </c>
      <c r="D72" s="113" t="s">
        <v>97</v>
      </c>
      <c r="E72" s="113" t="s">
        <v>96</v>
      </c>
      <c r="F72" s="113">
        <v>102.35</v>
      </c>
      <c r="G72" s="113">
        <v>102.5</v>
      </c>
      <c r="I72" s="113">
        <v>1</v>
      </c>
      <c r="J72" s="113">
        <v>0.125</v>
      </c>
      <c r="K72" s="113">
        <v>4</v>
      </c>
      <c r="L72" s="116">
        <v>0.5</v>
      </c>
      <c r="M72" s="113" t="s">
        <v>91</v>
      </c>
      <c r="N72" s="113" t="s">
        <v>71</v>
      </c>
    </row>
    <row r="73" spans="1:14" ht="17.25" x14ac:dyDescent="0.35">
      <c r="A73" s="59"/>
      <c r="B73" s="109" t="s">
        <v>116</v>
      </c>
      <c r="C73" s="59"/>
      <c r="D73" s="59"/>
      <c r="E73" s="59"/>
      <c r="F73" s="59"/>
      <c r="G73" s="59"/>
      <c r="H73" s="59"/>
      <c r="I73" s="59"/>
      <c r="J73" s="59"/>
      <c r="K73" s="59"/>
      <c r="L73" s="63">
        <f>L65+(SUM(L67:L72))</f>
        <v>341.30990000000008</v>
      </c>
      <c r="M73" s="59" t="str">
        <f>M72</f>
        <v>Sqm</v>
      </c>
      <c r="N73" s="59" t="str">
        <f>N72</f>
        <v>RA 4</v>
      </c>
    </row>
    <row r="74" spans="1:14" ht="15.75" x14ac:dyDescent="0.25">
      <c r="A74" s="64"/>
      <c r="B74" s="64" t="s">
        <v>99</v>
      </c>
      <c r="C74" s="64"/>
      <c r="D74" s="64"/>
      <c r="E74" s="64"/>
      <c r="F74" s="64"/>
      <c r="G74" s="64"/>
      <c r="H74" s="64"/>
      <c r="I74" s="64"/>
      <c r="J74" s="64"/>
      <c r="K74" s="64"/>
      <c r="L74" s="64"/>
      <c r="M74" s="64"/>
      <c r="N74" s="64"/>
    </row>
    <row r="75" spans="1:14" x14ac:dyDescent="0.25">
      <c r="A75" s="65"/>
      <c r="B75" s="108" t="s">
        <v>100</v>
      </c>
      <c r="C75" s="57" t="s">
        <v>68</v>
      </c>
      <c r="D75" s="57"/>
      <c r="E75" s="57"/>
      <c r="F75" s="57"/>
      <c r="G75" s="57"/>
      <c r="H75" s="57">
        <v>0.15</v>
      </c>
      <c r="I75" s="57">
        <f>H75</f>
        <v>0.15</v>
      </c>
      <c r="J75" s="57">
        <v>1.2E-2</v>
      </c>
      <c r="K75" s="57">
        <v>80</v>
      </c>
      <c r="L75" s="62">
        <f>(PRODUCT(H75:K75)*7850)/1000</f>
        <v>0.16955999999999999</v>
      </c>
      <c r="M75" s="57" t="s">
        <v>36</v>
      </c>
      <c r="N75" s="55" t="s">
        <v>71</v>
      </c>
    </row>
    <row r="76" spans="1:14" x14ac:dyDescent="0.25">
      <c r="A76" s="65"/>
      <c r="B76" s="108" t="s">
        <v>101</v>
      </c>
      <c r="C76" s="57" t="s">
        <v>68</v>
      </c>
      <c r="D76" s="57"/>
      <c r="E76" s="57"/>
      <c r="F76" s="57"/>
      <c r="G76" s="57"/>
      <c r="H76" s="57">
        <v>7.4</v>
      </c>
      <c r="I76" s="57"/>
      <c r="J76" s="57">
        <v>8.9</v>
      </c>
      <c r="K76" s="57">
        <v>2</v>
      </c>
      <c r="L76" s="62">
        <f>(PRODUCT(H76:K76))/1000</f>
        <v>0.13172</v>
      </c>
      <c r="M76" s="57" t="str">
        <f t="shared" ref="M76:N78" si="6">M75</f>
        <v>MT</v>
      </c>
      <c r="N76" s="55" t="str">
        <f t="shared" si="6"/>
        <v>RA 4</v>
      </c>
    </row>
    <row r="77" spans="1:14" x14ac:dyDescent="0.25">
      <c r="A77" s="65"/>
      <c r="B77" s="108" t="s">
        <v>101</v>
      </c>
      <c r="C77" s="57" t="s">
        <v>68</v>
      </c>
      <c r="D77" s="57"/>
      <c r="E77" s="57"/>
      <c r="F77" s="57"/>
      <c r="G77" s="57"/>
      <c r="H77" s="57">
        <v>11.4</v>
      </c>
      <c r="I77" s="57"/>
      <c r="J77" s="57">
        <f>J76</f>
        <v>8.9</v>
      </c>
      <c r="K77" s="57">
        <v>10</v>
      </c>
      <c r="L77" s="62">
        <f>(PRODUCT(H77:K77))/1000</f>
        <v>1.0146000000000002</v>
      </c>
      <c r="M77" s="57" t="str">
        <f t="shared" si="6"/>
        <v>MT</v>
      </c>
      <c r="N77" s="55" t="str">
        <f t="shared" si="6"/>
        <v>RA 4</v>
      </c>
    </row>
    <row r="78" spans="1:14" ht="17.25" x14ac:dyDescent="0.35">
      <c r="A78" s="59"/>
      <c r="B78" s="109" t="str">
        <f>B74</f>
        <v>Fixing of Insert &amp; Jigs</v>
      </c>
      <c r="C78" s="59"/>
      <c r="D78" s="59"/>
      <c r="E78" s="59"/>
      <c r="F78" s="59"/>
      <c r="G78" s="59"/>
      <c r="H78" s="59"/>
      <c r="I78" s="59"/>
      <c r="J78" s="59"/>
      <c r="K78" s="59"/>
      <c r="L78" s="63">
        <f>SUM(L75:L77)</f>
        <v>1.3158800000000002</v>
      </c>
      <c r="M78" s="59" t="str">
        <f t="shared" si="6"/>
        <v>MT</v>
      </c>
      <c r="N78" s="59" t="str">
        <f t="shared" si="6"/>
        <v>RA 4</v>
      </c>
    </row>
  </sheetData>
  <mergeCells count="1">
    <mergeCell ref="F5:G5"/>
  </mergeCells>
  <printOptions horizontalCentered="1"/>
  <pageMargins left="0" right="0" top="0.25" bottom="0.25" header="0.3" footer="0.3"/>
  <pageSetup paperSize="9" scale="86"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RA 1</vt:lpstr>
      <vt:lpstr>RA 2</vt:lpstr>
      <vt:lpstr>RA 3</vt:lpstr>
      <vt:lpstr>RA 4</vt:lpstr>
      <vt:lpstr>RA 4 Measurement</vt:lpstr>
      <vt:lpstr>'RA 4 Measurement'!Print_Area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2023-09-09T06:53:38Z</dcterms:modified>
</cp:coreProperties>
</file>