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4"/>
  </bookViews>
  <sheets>
    <sheet name="RA 1" sheetId="1" r:id="rId1"/>
    <sheet name="RA 2" sheetId="2" r:id="rId2"/>
    <sheet name="RA 3" sheetId="3" r:id="rId3"/>
    <sheet name="RA 4" sheetId="4" r:id="rId4"/>
    <sheet name="RA 5" sheetId="5" r:id="rId5"/>
  </sheets>
  <definedNames>
    <definedName name="_xlnm.Print_Area" localSheetId="3">'RA 4'!$A$1:$M$41</definedName>
    <definedName name="_xlnm.Print_Area" localSheetId="4">'RA 5'!$A$1:$M$42</definedName>
  </definedNames>
  <calcPr calcId="162913"/>
</workbook>
</file>

<file path=xl/calcChain.xml><?xml version="1.0" encoding="utf-8"?>
<calcChain xmlns="http://schemas.openxmlformats.org/spreadsheetml/2006/main">
  <c r="E21" i="5" l="1"/>
  <c r="E18" i="5"/>
  <c r="E17" i="5"/>
  <c r="I17" i="5" s="1"/>
  <c r="E15" i="5"/>
  <c r="I15" i="5" s="1"/>
  <c r="E14" i="5"/>
  <c r="M23" i="5"/>
  <c r="J22" i="5"/>
  <c r="H22" i="5"/>
  <c r="L22" i="5" s="1"/>
  <c r="I22" i="5"/>
  <c r="J21" i="5"/>
  <c r="G21" i="5"/>
  <c r="J20" i="5"/>
  <c r="I20" i="5"/>
  <c r="H20" i="5"/>
  <c r="K20" i="5" s="1"/>
  <c r="J19" i="5"/>
  <c r="I19" i="5"/>
  <c r="H19" i="5"/>
  <c r="G18" i="5"/>
  <c r="J18" i="5" s="1"/>
  <c r="J17" i="5"/>
  <c r="H17" i="5"/>
  <c r="J16" i="5"/>
  <c r="I16" i="5"/>
  <c r="H16" i="5"/>
  <c r="J15" i="5"/>
  <c r="H15" i="5"/>
  <c r="K15" i="5" s="1"/>
  <c r="G15" i="5"/>
  <c r="J14" i="5"/>
  <c r="I14" i="5"/>
  <c r="H14" i="5"/>
  <c r="J13" i="5"/>
  <c r="I13" i="5"/>
  <c r="H13" i="5"/>
  <c r="J12" i="5"/>
  <c r="K12" i="5" s="1"/>
  <c r="I12" i="5"/>
  <c r="H12" i="5"/>
  <c r="L12" i="5" s="1"/>
  <c r="J11" i="5"/>
  <c r="K11" i="5" s="1"/>
  <c r="I11" i="5"/>
  <c r="H11" i="5"/>
  <c r="L11" i="5" s="1"/>
  <c r="K10" i="5"/>
  <c r="J10" i="5"/>
  <c r="I10" i="5"/>
  <c r="H10" i="5"/>
  <c r="L10" i="5" s="1"/>
  <c r="J9" i="5"/>
  <c r="I9" i="5"/>
  <c r="H9" i="5"/>
  <c r="K9" i="5" s="1"/>
  <c r="J8" i="5"/>
  <c r="K8" i="5" s="1"/>
  <c r="I8" i="5"/>
  <c r="H8" i="5"/>
  <c r="L8" i="5" s="1"/>
  <c r="J7" i="5"/>
  <c r="K7" i="5" s="1"/>
  <c r="I7" i="5"/>
  <c r="H7" i="5"/>
  <c r="P29" i="4"/>
  <c r="P28" i="4"/>
  <c r="K17" i="5" l="1"/>
  <c r="L14" i="5"/>
  <c r="I21" i="5"/>
  <c r="K22" i="5"/>
  <c r="K14" i="5"/>
  <c r="L17" i="5"/>
  <c r="L13" i="5"/>
  <c r="K13" i="5"/>
  <c r="L19" i="5"/>
  <c r="K19" i="5"/>
  <c r="K16" i="5"/>
  <c r="L16" i="5"/>
  <c r="L9" i="5"/>
  <c r="L15" i="5"/>
  <c r="L20" i="5"/>
  <c r="J23" i="5"/>
  <c r="L7" i="5"/>
  <c r="I18" i="5"/>
  <c r="I23" i="5" s="1"/>
  <c r="H21" i="5"/>
  <c r="H18" i="5"/>
  <c r="M23" i="4"/>
  <c r="D22" i="4"/>
  <c r="E22" i="4" s="1"/>
  <c r="D19" i="4"/>
  <c r="K21" i="5" l="1"/>
  <c r="L21" i="5"/>
  <c r="H23" i="5"/>
  <c r="L18" i="5"/>
  <c r="K18" i="5"/>
  <c r="K23" i="5" s="1"/>
  <c r="D16" i="4"/>
  <c r="D13" i="4"/>
  <c r="L23" i="5" l="1"/>
  <c r="G21" i="4"/>
  <c r="H21" i="4" s="1"/>
  <c r="G18" i="4"/>
  <c r="H18" i="4" s="1"/>
  <c r="G15" i="4"/>
  <c r="I15" i="4" s="1"/>
  <c r="I17" i="4"/>
  <c r="I19" i="4"/>
  <c r="I20" i="4"/>
  <c r="I22" i="4"/>
  <c r="H22" i="4"/>
  <c r="J22" i="4"/>
  <c r="J20" i="4"/>
  <c r="H20" i="4"/>
  <c r="J19" i="4"/>
  <c r="H19" i="4"/>
  <c r="J17" i="4"/>
  <c r="H17" i="4"/>
  <c r="J16" i="4"/>
  <c r="I16" i="4"/>
  <c r="H16" i="4"/>
  <c r="J14" i="4"/>
  <c r="H14" i="4"/>
  <c r="I14" i="4"/>
  <c r="J13" i="4"/>
  <c r="I13" i="4"/>
  <c r="H13" i="4"/>
  <c r="J12" i="4"/>
  <c r="I12" i="4"/>
  <c r="H12" i="4"/>
  <c r="J11" i="4"/>
  <c r="I11" i="4"/>
  <c r="H11" i="4"/>
  <c r="J10" i="4"/>
  <c r="I10" i="4"/>
  <c r="H10" i="4"/>
  <c r="J9" i="4"/>
  <c r="I9" i="4"/>
  <c r="H9" i="4"/>
  <c r="J8" i="4"/>
  <c r="I8" i="4"/>
  <c r="H8" i="4"/>
  <c r="J7" i="4"/>
  <c r="I7" i="4"/>
  <c r="H7" i="4"/>
  <c r="L11" i="4" l="1"/>
  <c r="K22" i="4"/>
  <c r="J21" i="4"/>
  <c r="K21" i="4" s="1"/>
  <c r="L22" i="4"/>
  <c r="I21" i="4"/>
  <c r="L21" i="4" s="1"/>
  <c r="J18" i="4"/>
  <c r="I18" i="4"/>
  <c r="L18" i="4" s="1"/>
  <c r="K10" i="4"/>
  <c r="L12" i="4"/>
  <c r="K16" i="4"/>
  <c r="J15" i="4"/>
  <c r="H15" i="4"/>
  <c r="H23" i="4" s="1"/>
  <c r="L9" i="4"/>
  <c r="L8" i="4"/>
  <c r="K11" i="4"/>
  <c r="K13" i="4"/>
  <c r="L20" i="4"/>
  <c r="L16" i="4"/>
  <c r="L13" i="4"/>
  <c r="L14" i="4"/>
  <c r="L17" i="4"/>
  <c r="L19" i="4"/>
  <c r="K7" i="4"/>
  <c r="L10" i="4"/>
  <c r="L7" i="4"/>
  <c r="K8" i="4"/>
  <c r="K12" i="4"/>
  <c r="K14" i="4"/>
  <c r="K17" i="4"/>
  <c r="K20" i="4"/>
  <c r="K9" i="4"/>
  <c r="K19" i="4"/>
  <c r="M19" i="3"/>
  <c r="J18" i="3"/>
  <c r="H18" i="3"/>
  <c r="E18" i="3"/>
  <c r="I18" i="3" s="1"/>
  <c r="J17" i="3"/>
  <c r="I17" i="3"/>
  <c r="H17" i="3"/>
  <c r="L17" i="3" s="1"/>
  <c r="E17" i="3"/>
  <c r="G16" i="3"/>
  <c r="J16" i="3" s="1"/>
  <c r="E16" i="3"/>
  <c r="J15" i="3"/>
  <c r="I15" i="3"/>
  <c r="H15" i="3"/>
  <c r="K15" i="3" s="1"/>
  <c r="G14" i="3"/>
  <c r="J14" i="3" s="1"/>
  <c r="E14" i="3"/>
  <c r="J13" i="3"/>
  <c r="I13" i="3"/>
  <c r="H13" i="3"/>
  <c r="K13" i="3" s="1"/>
  <c r="J12" i="3"/>
  <c r="I12" i="3"/>
  <c r="H12" i="3"/>
  <c r="L12" i="3" s="1"/>
  <c r="J11" i="3"/>
  <c r="I11" i="3"/>
  <c r="H11" i="3"/>
  <c r="L11" i="3" s="1"/>
  <c r="J10" i="3"/>
  <c r="I10" i="3"/>
  <c r="H10" i="3"/>
  <c r="K10" i="3" s="1"/>
  <c r="K9" i="3"/>
  <c r="J9" i="3"/>
  <c r="I9" i="3"/>
  <c r="H9" i="3"/>
  <c r="L9" i="3" s="1"/>
  <c r="J8" i="3"/>
  <c r="I8" i="3"/>
  <c r="H8" i="3"/>
  <c r="L8" i="3" s="1"/>
  <c r="J7" i="3"/>
  <c r="I7" i="3"/>
  <c r="H7" i="3"/>
  <c r="K7" i="3" s="1"/>
  <c r="H14" i="3" l="1"/>
  <c r="H16" i="3"/>
  <c r="J23" i="4"/>
  <c r="H19" i="3"/>
  <c r="J19" i="3"/>
  <c r="K11" i="3"/>
  <c r="L13" i="3"/>
  <c r="I14" i="3"/>
  <c r="I19" i="3" s="1"/>
  <c r="L15" i="3"/>
  <c r="I16" i="3"/>
  <c r="L16" i="3" s="1"/>
  <c r="K18" i="4"/>
  <c r="I23" i="4"/>
  <c r="K15" i="4"/>
  <c r="L15" i="4"/>
  <c r="L23" i="4" s="1"/>
  <c r="L18" i="3"/>
  <c r="L14" i="3"/>
  <c r="L10" i="3"/>
  <c r="L7" i="3"/>
  <c r="K8" i="3"/>
  <c r="K12" i="3"/>
  <c r="K14" i="3"/>
  <c r="K16" i="3"/>
  <c r="K18" i="3"/>
  <c r="K17" i="3"/>
  <c r="K23" i="4" l="1"/>
  <c r="K19" i="3"/>
  <c r="L19" i="3"/>
  <c r="I8" i="2" l="1"/>
  <c r="I9" i="2"/>
  <c r="I10" i="2"/>
  <c r="I11" i="2"/>
  <c r="L11" i="2" s="1"/>
  <c r="I12" i="2"/>
  <c r="I13" i="2"/>
  <c r="I14" i="2"/>
  <c r="I15" i="2"/>
  <c r="J8" i="2"/>
  <c r="J9" i="2"/>
  <c r="J10" i="2"/>
  <c r="J11" i="2"/>
  <c r="K11" i="2" s="1"/>
  <c r="J12" i="2"/>
  <c r="J13" i="2"/>
  <c r="J14" i="2"/>
  <c r="J15" i="2"/>
  <c r="H7" i="2"/>
  <c r="I7" i="2"/>
  <c r="J7" i="2"/>
  <c r="H15" i="2"/>
  <c r="K15" i="2" s="1"/>
  <c r="E15" i="2"/>
  <c r="H14" i="2"/>
  <c r="K14" i="2" s="1"/>
  <c r="H13" i="2"/>
  <c r="K13" i="2" s="1"/>
  <c r="H12" i="2"/>
  <c r="K12" i="2" s="1"/>
  <c r="H11" i="2"/>
  <c r="H10" i="2"/>
  <c r="K10" i="2" s="1"/>
  <c r="H9" i="2"/>
  <c r="K9" i="2" s="1"/>
  <c r="H8" i="2"/>
  <c r="K8" i="2" s="1"/>
  <c r="F8" i="1"/>
  <c r="F7" i="1"/>
  <c r="L15" i="2" l="1"/>
  <c r="L14" i="2"/>
  <c r="L10" i="2"/>
  <c r="I16" i="2"/>
  <c r="L13" i="2"/>
  <c r="L9" i="2"/>
  <c r="K7" i="2"/>
  <c r="L12" i="2"/>
  <c r="L8" i="2"/>
  <c r="L7" i="2"/>
  <c r="J16" i="2"/>
  <c r="H16" i="2"/>
  <c r="K16" i="2" l="1"/>
  <c r="L16" i="2"/>
  <c r="J14" i="1" l="1"/>
  <c r="I14" i="1"/>
  <c r="D14" i="1"/>
  <c r="H14" i="1" s="1"/>
  <c r="J13" i="1"/>
  <c r="I13" i="1"/>
  <c r="H13" i="1"/>
  <c r="J12" i="1"/>
  <c r="I12" i="1"/>
  <c r="H12" i="1"/>
  <c r="J11" i="1"/>
  <c r="I11" i="1"/>
  <c r="H11" i="1"/>
  <c r="L11" i="1" s="1"/>
  <c r="J10" i="1"/>
  <c r="I10" i="1"/>
  <c r="H10" i="1"/>
  <c r="L10" i="1" s="1"/>
  <c r="J9" i="1"/>
  <c r="I9" i="1"/>
  <c r="H9" i="1"/>
  <c r="J8" i="1"/>
  <c r="I8" i="1"/>
  <c r="H8" i="1"/>
  <c r="J7" i="1"/>
  <c r="I7" i="1"/>
  <c r="H7" i="1"/>
  <c r="I15" i="1" l="1"/>
  <c r="J15" i="1"/>
  <c r="K9" i="1"/>
  <c r="K11" i="1"/>
  <c r="K13" i="1"/>
  <c r="L8" i="1"/>
  <c r="L12" i="1"/>
  <c r="H15" i="1"/>
  <c r="L14" i="1"/>
  <c r="K14" i="1"/>
  <c r="L9" i="1"/>
  <c r="K10" i="1"/>
  <c r="L13" i="1"/>
  <c r="K7" i="1"/>
  <c r="L7" i="1"/>
  <c r="K8" i="1"/>
  <c r="K12" i="1"/>
  <c r="L15" i="1" l="1"/>
  <c r="K15" i="1"/>
</calcChain>
</file>

<file path=xl/sharedStrings.xml><?xml version="1.0" encoding="utf-8"?>
<sst xmlns="http://schemas.openxmlformats.org/spreadsheetml/2006/main" count="287" uniqueCount="80">
  <si>
    <t>Bill Name:- DRI Control Room</t>
  </si>
  <si>
    <t>Month - April 2023</t>
  </si>
  <si>
    <t>S.no</t>
  </si>
  <si>
    <t>DESCRIPTION</t>
  </si>
  <si>
    <t>Unit</t>
  </si>
  <si>
    <t>AQUAPLAST QTY.</t>
  </si>
  <si>
    <t>NAKODA QTY.</t>
  </si>
  <si>
    <t>ARCHCONS
 QTY.</t>
  </si>
  <si>
    <t>Rate</t>
  </si>
  <si>
    <t>AQUAPLAST
Amount</t>
  </si>
  <si>
    <t>NAKODA
Amount</t>
  </si>
  <si>
    <t>ARCHCONS 
Amount</t>
  </si>
  <si>
    <t>DIFFERENCE Amount</t>
  </si>
  <si>
    <t>Ref</t>
  </si>
  <si>
    <t>WITH ARCHCON</t>
  </si>
  <si>
    <t>WITH NAKODA</t>
  </si>
  <si>
    <t>Surface Dressing</t>
  </si>
  <si>
    <t>m2</t>
  </si>
  <si>
    <t>DRI RA1</t>
  </si>
  <si>
    <t>Excavation For Footing 0.00 to +/- 3 mtr</t>
  </si>
  <si>
    <t>m3</t>
  </si>
  <si>
    <t>Excavation For Footing 3 to +/- 6 mtr</t>
  </si>
  <si>
    <t>PCC +/-03. to +/- 6.00 mtr.</t>
  </si>
  <si>
    <t>RCC upto +/- 3.0 Mtr.</t>
  </si>
  <si>
    <t>Formwork +/-3.00 to +/- 6.00 mtr.</t>
  </si>
  <si>
    <t>Formwork upto +/-3.00 mtr.</t>
  </si>
  <si>
    <t>Reinforcement</t>
  </si>
  <si>
    <t>MT</t>
  </si>
  <si>
    <t>Bill No:- RA 1</t>
  </si>
  <si>
    <t xml:space="preserve">SHREE  NAKODA PIPE IMPEX Ltd TILDA
</t>
  </si>
  <si>
    <t>Month - may 2023</t>
  </si>
  <si>
    <t>DRI RA2</t>
  </si>
  <si>
    <t>Sand Filling</t>
  </si>
  <si>
    <t>PCC +/-3.0 to +/- 6.00 mtr.</t>
  </si>
  <si>
    <t>PCC +/-.0 to +/- 3.00 mtr.</t>
  </si>
  <si>
    <t>Bill Name:- DRI (Control Room)</t>
  </si>
  <si>
    <t>Bill No:- RA 3 (July 2023)</t>
  </si>
  <si>
    <t>ARCHCONS QTY.</t>
  </si>
  <si>
    <t>ARCHCONS Amount</t>
  </si>
  <si>
    <t>WITH ARCHCONS</t>
  </si>
  <si>
    <t>Earth Work 0-3</t>
  </si>
  <si>
    <t>RA1 TG</t>
  </si>
  <si>
    <t>Earth Work 3-6</t>
  </si>
  <si>
    <t>Backfilling</t>
  </si>
  <si>
    <t>Hard rock Excavation 0-3 Mtrs</t>
  </si>
  <si>
    <t>PCC 0-3</t>
  </si>
  <si>
    <t>PCC 3-6</t>
  </si>
  <si>
    <t>RCC 0-3</t>
  </si>
  <si>
    <t>RCC 3-6</t>
  </si>
  <si>
    <t>Shuttering 0-3</t>
  </si>
  <si>
    <t>Shuttering 3-6</t>
  </si>
  <si>
    <t>Steel 0-3</t>
  </si>
  <si>
    <t>Steel 3-6</t>
  </si>
  <si>
    <r>
      <rPr>
        <b/>
        <sz val="9"/>
        <color theme="0"/>
        <rFont val="Artifakt Element Heavy"/>
        <family val="2"/>
      </rPr>
      <t>AQUAPLAST
Amount</t>
    </r>
  </si>
  <si>
    <r>
      <rPr>
        <b/>
        <sz val="9"/>
        <color theme="0"/>
        <rFont val="Artifakt Element Heavy"/>
        <family val="2"/>
      </rPr>
      <t>NAKODA
Amount</t>
    </r>
  </si>
  <si>
    <t>RA 4</t>
  </si>
  <si>
    <t>Bill No:- RA 4 (July 2023)</t>
  </si>
  <si>
    <t>m4</t>
  </si>
  <si>
    <t>RCC 6-9</t>
  </si>
  <si>
    <t>Shuttering 6-9</t>
  </si>
  <si>
    <t>Excavation 0-3</t>
  </si>
  <si>
    <t>Excavation 3-6</t>
  </si>
  <si>
    <t>Fabrication &amp; Fixing of MS Inserts</t>
  </si>
  <si>
    <t>Abhishek Acharya</t>
  </si>
  <si>
    <t>Billing Department</t>
  </si>
  <si>
    <t>Nakoda Pipe Impex Pvt Ltd</t>
  </si>
  <si>
    <t>Rupesh verma</t>
  </si>
  <si>
    <t>Auaplast Infracon Pvt Ltd</t>
  </si>
  <si>
    <t>Anirudh Sinha</t>
  </si>
  <si>
    <t>Site Incharge</t>
  </si>
  <si>
    <t>Project manager</t>
  </si>
  <si>
    <t>Bill No:- RA 5 (September 2023)</t>
  </si>
  <si>
    <t xml:space="preserve">Abhishek Acharya </t>
  </si>
  <si>
    <t>Billing Engineer</t>
  </si>
  <si>
    <t>SNPIPL</t>
  </si>
  <si>
    <t>ER Rupesh Verma</t>
  </si>
  <si>
    <t>Sr Site Engineer</t>
  </si>
  <si>
    <t>Aquaplast</t>
  </si>
  <si>
    <t>Manager {Civil}</t>
  </si>
  <si>
    <t>RA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</si>
</sst>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0.000"/>
    <numFmt numFmtId="165" formatCode="0.00;[Red]0.00"/>
  </numFmts>
  <fonts count="37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0"/>
      <color rgb="FFFF0000"/>
      <name val="Algerian"/>
      <family val="5"/>
    </font>
    <font>
      <b/>
      <sz val="9"/>
      <name val="Book Antiqua"/>
      <family val="1"/>
    </font>
    <font>
      <b/>
      <sz val="9"/>
      <name val="Calibri"/>
      <family val="2"/>
      <scheme val="minor"/>
    </font>
    <font>
      <sz val="9"/>
      <name val="Calibri"/>
      <family val="2"/>
      <scheme val="minor"/>
    </font>
    <font>
      <sz val="10"/>
      <color rgb="FF000000"/>
      <name val="Times New Roman"/>
      <family val="1"/>
    </font>
    <font>
      <b/>
      <sz val="10"/>
      <color theme="0"/>
      <name val="Artifakt Element Heavy"/>
      <family val="2"/>
    </font>
    <font>
      <sz val="10"/>
      <name val="Artifakt Element Heavy"/>
      <family val="2"/>
    </font>
    <font>
      <sz val="11"/>
      <color theme="1"/>
      <name val="Artifakt Element Heavy"/>
      <family val="2"/>
    </font>
    <font>
      <sz val="10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rgb="FF000000"/>
      <name val="Times New Roman"/>
      <family val="1"/>
    </font>
    <font>
      <sz val="9"/>
      <color rgb="FF000000"/>
      <name val="Times New Roman"/>
      <family val="1"/>
    </font>
    <font>
      <b/>
      <sz val="9"/>
      <name val="Times New Roman"/>
      <family val="1"/>
    </font>
    <font>
      <b/>
      <sz val="9"/>
      <color rgb="FF000000"/>
      <name val="Times New Roman"/>
      <family val="2"/>
    </font>
    <font>
      <sz val="11"/>
      <name val="Times New Roman"/>
      <family val="1"/>
    </font>
    <font>
      <sz val="10"/>
      <name val="Times New Roman"/>
      <family val="1"/>
    </font>
    <font>
      <sz val="10"/>
      <color theme="1"/>
      <name val="Times New Roman"/>
      <family val="1"/>
    </font>
    <font>
      <sz val="9"/>
      <color rgb="FF000000"/>
      <name val="Times New Roman"/>
      <family val="2"/>
    </font>
    <font>
      <sz val="9"/>
      <color rgb="FF000000"/>
      <name val="Arial"/>
      <family val="2"/>
    </font>
    <font>
      <sz val="10"/>
      <color rgb="FF000000"/>
      <name val="Times New Roman"/>
      <family val="2"/>
    </font>
    <font>
      <sz val="9"/>
      <name val="Times New Roman"/>
      <family val="1"/>
    </font>
    <font>
      <b/>
      <sz val="9"/>
      <color theme="0"/>
      <name val="Artifakt Element Heavy"/>
      <family val="2"/>
    </font>
    <font>
      <sz val="9"/>
      <color theme="0"/>
      <name val="Artifakt Element Heavy"/>
      <family val="2"/>
    </font>
    <font>
      <sz val="11"/>
      <color theme="0"/>
      <name val="Artifakt Element Heavy"/>
      <family val="2"/>
    </font>
    <font>
      <sz val="10"/>
      <color theme="0"/>
      <name val="Artifakt Element Heavy"/>
      <family val="2"/>
    </font>
    <font>
      <b/>
      <sz val="9"/>
      <color rgb="FFFF0000"/>
      <name val="Artifakt Element Heavy"/>
      <family val="2"/>
    </font>
    <font>
      <sz val="9"/>
      <color rgb="FF000000"/>
      <name val="Artifakt Element Heavy"/>
      <family val="2"/>
    </font>
    <font>
      <sz val="10"/>
      <name val="Bahnschrift SemiBold"/>
      <family val="2"/>
    </font>
    <font>
      <sz val="10"/>
      <color theme="1"/>
      <name val="Bahnschrift SemiBold"/>
      <family val="2"/>
    </font>
    <font>
      <sz val="10"/>
      <color rgb="FF000000"/>
      <name val="Bahnschrift SemiBold"/>
      <family val="2"/>
    </font>
    <font>
      <b/>
      <sz val="10"/>
      <color rgb="FF000000"/>
      <name val="Bahnschrift SemiBold"/>
      <family val="2"/>
    </font>
    <font>
      <b/>
      <sz val="10"/>
      <name val="Bahnschrift SemiBold"/>
      <family val="2"/>
    </font>
    <font>
      <sz val="10"/>
      <color theme="1"/>
      <name val="Artifakt Element Heavy"/>
      <family val="2"/>
    </font>
    <font>
      <sz val="11"/>
      <color theme="1"/>
      <name val="Berlin Sans FB Dem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theme="1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double">
        <color theme="0"/>
      </bottom>
      <diagonal/>
    </border>
    <border>
      <left/>
      <right/>
      <top style="double">
        <color theme="0"/>
      </top>
      <bottom style="double">
        <color theme="0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/>
      <right/>
      <top style="double">
        <color theme="0"/>
      </top>
      <bottom/>
      <diagonal/>
    </border>
  </borders>
  <cellStyleXfs count="3">
    <xf numFmtId="0" fontId="0" fillId="0" borderId="0"/>
    <xf numFmtId="43" fontId="12" fillId="0" borderId="0" applyFont="0" applyFill="0" applyBorder="0" applyAlignment="0" applyProtection="0"/>
    <xf numFmtId="0" fontId="7" fillId="0" borderId="0"/>
  </cellStyleXfs>
  <cellXfs count="93">
    <xf numFmtId="0" fontId="0" fillId="0" borderId="0" xfId="0"/>
    <xf numFmtId="0" fontId="2" fillId="0" borderId="0" xfId="0" applyFont="1" applyBorder="1"/>
    <xf numFmtId="0" fontId="9" fillId="0" borderId="0" xfId="0" applyFont="1" applyBorder="1"/>
    <xf numFmtId="0" fontId="10" fillId="0" borderId="0" xfId="0" applyFont="1"/>
    <xf numFmtId="0" fontId="9" fillId="0" borderId="0" xfId="0" applyFont="1" applyBorder="1" applyAlignment="1">
      <alignment horizontal="right"/>
    </xf>
    <xf numFmtId="0" fontId="8" fillId="3" borderId="2" xfId="0" applyFont="1" applyFill="1" applyBorder="1" applyAlignment="1">
      <alignment horizontal="center" vertical="center" wrapText="1"/>
    </xf>
    <xf numFmtId="0" fontId="0" fillId="0" borderId="2" xfId="0" applyBorder="1"/>
    <xf numFmtId="0" fontId="8" fillId="3" borderId="2" xfId="0" applyFont="1" applyFill="1" applyBorder="1"/>
    <xf numFmtId="0" fontId="1" fillId="0" borderId="3" xfId="0" applyFont="1" applyBorder="1"/>
    <xf numFmtId="0" fontId="4" fillId="0" borderId="3" xfId="0" applyFont="1" applyBorder="1"/>
    <xf numFmtId="0" fontId="5" fillId="0" borderId="3" xfId="0" applyFont="1" applyBorder="1"/>
    <xf numFmtId="0" fontId="6" fillId="0" borderId="3" xfId="0" applyFont="1" applyBorder="1"/>
    <xf numFmtId="0" fontId="6" fillId="0" borderId="3" xfId="0" applyFont="1" applyBorder="1" applyAlignment="1">
      <alignment horizontal="center" vertical="center"/>
    </xf>
    <xf numFmtId="2" fontId="7" fillId="2" borderId="3" xfId="0" applyNumberFormat="1" applyFont="1" applyFill="1" applyBorder="1" applyAlignment="1">
      <alignment horizontal="center" vertical="center" wrapText="1"/>
    </xf>
    <xf numFmtId="0" fontId="2" fillId="0" borderId="0" xfId="0" applyFont="1" applyFill="1" applyBorder="1"/>
    <xf numFmtId="0" fontId="1" fillId="0" borderId="4" xfId="0" applyFont="1" applyFill="1" applyBorder="1"/>
    <xf numFmtId="0" fontId="4" fillId="0" borderId="4" xfId="0" applyFont="1" applyFill="1" applyBorder="1"/>
    <xf numFmtId="0" fontId="5" fillId="0" borderId="4" xfId="0" applyFont="1" applyFill="1" applyBorder="1"/>
    <xf numFmtId="0" fontId="6" fillId="0" borderId="4" xfId="0" applyFont="1" applyFill="1" applyBorder="1"/>
    <xf numFmtId="0" fontId="6" fillId="0" borderId="4" xfId="0" applyFont="1" applyFill="1" applyBorder="1" applyAlignment="1">
      <alignment horizontal="right"/>
    </xf>
    <xf numFmtId="0" fontId="6" fillId="0" borderId="4" xfId="0" applyFont="1" applyFill="1" applyBorder="1" applyAlignment="1">
      <alignment horizontal="center" vertical="center"/>
    </xf>
    <xf numFmtId="2" fontId="11" fillId="0" borderId="4" xfId="0" applyNumberFormat="1" applyFont="1" applyFill="1" applyBorder="1" applyAlignment="1">
      <alignment horizontal="right" vertical="center" wrapText="1"/>
    </xf>
    <xf numFmtId="0" fontId="1" fillId="0" borderId="0" xfId="0" applyFont="1" applyBorder="1"/>
    <xf numFmtId="0" fontId="0" fillId="0" borderId="0" xfId="0" applyFont="1" applyBorder="1"/>
    <xf numFmtId="0" fontId="14" fillId="0" borderId="0" xfId="2" applyFont="1" applyBorder="1" applyAlignment="1">
      <alignment horizontal="left" wrapText="1"/>
    </xf>
    <xf numFmtId="1" fontId="16" fillId="0" borderId="0" xfId="2" applyNumberFormat="1" applyFont="1" applyBorder="1" applyAlignment="1">
      <alignment horizontal="center" vertical="top" shrinkToFit="1"/>
    </xf>
    <xf numFmtId="0" fontId="17" fillId="0" borderId="0" xfId="0" applyFont="1" applyFill="1" applyBorder="1" applyAlignment="1">
      <alignment horizontal="justify" vertical="top"/>
    </xf>
    <xf numFmtId="0" fontId="15" fillId="0" borderId="0" xfId="2" applyFont="1" applyBorder="1" applyAlignment="1">
      <alignment horizontal="left" vertical="center" wrapText="1"/>
    </xf>
    <xf numFmtId="2" fontId="18" fillId="0" borderId="0" xfId="0" applyNumberFormat="1" applyFont="1" applyFill="1" applyBorder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164" fontId="20" fillId="0" borderId="0" xfId="2" applyNumberFormat="1" applyFont="1" applyBorder="1" applyAlignment="1">
      <alignment horizontal="left" vertical="center" shrinkToFit="1"/>
    </xf>
    <xf numFmtId="2" fontId="13" fillId="0" borderId="0" xfId="2" applyNumberFormat="1" applyFont="1" applyFill="1" applyBorder="1" applyAlignment="1">
      <alignment horizontal="left" vertical="center" shrinkToFit="1"/>
    </xf>
    <xf numFmtId="0" fontId="20" fillId="0" borderId="0" xfId="1" applyNumberFormat="1" applyFont="1" applyFill="1" applyBorder="1" applyAlignment="1">
      <alignment vertical="center" shrinkToFit="1"/>
    </xf>
    <xf numFmtId="0" fontId="21" fillId="0" borderId="0" xfId="1" applyNumberFormat="1" applyFont="1" applyFill="1" applyBorder="1" applyAlignment="1">
      <alignment vertical="center" shrinkToFit="1"/>
    </xf>
    <xf numFmtId="165" fontId="21" fillId="0" borderId="0" xfId="1" applyNumberFormat="1" applyFont="1" applyFill="1" applyBorder="1" applyAlignment="1">
      <alignment vertical="center" shrinkToFit="1"/>
    </xf>
    <xf numFmtId="0" fontId="14" fillId="0" borderId="0" xfId="2" applyFont="1" applyBorder="1" applyAlignment="1">
      <alignment horizontal="left" vertical="center" wrapText="1"/>
    </xf>
    <xf numFmtId="0" fontId="15" fillId="0" borderId="0" xfId="2" applyFont="1" applyBorder="1" applyAlignment="1">
      <alignment horizontal="left" vertical="top" wrapText="1"/>
    </xf>
    <xf numFmtId="164" fontId="22" fillId="0" borderId="0" xfId="2" applyNumberFormat="1" applyFont="1" applyBorder="1" applyAlignment="1">
      <alignment horizontal="center" vertical="top" shrinkToFit="1"/>
    </xf>
    <xf numFmtId="164" fontId="20" fillId="0" borderId="0" xfId="2" applyNumberFormat="1" applyFont="1" applyBorder="1" applyAlignment="1">
      <alignment horizontal="left" vertical="top" shrinkToFit="1"/>
    </xf>
    <xf numFmtId="2" fontId="13" fillId="0" borderId="0" xfId="2" applyNumberFormat="1" applyFont="1" applyFill="1" applyBorder="1" applyAlignment="1">
      <alignment horizontal="left" vertical="top" shrinkToFit="1"/>
    </xf>
    <xf numFmtId="0" fontId="20" fillId="0" borderId="0" xfId="1" applyNumberFormat="1" applyFont="1" applyFill="1" applyBorder="1" applyAlignment="1">
      <alignment vertical="top" shrinkToFit="1"/>
    </xf>
    <xf numFmtId="0" fontId="21" fillId="0" borderId="0" xfId="1" applyNumberFormat="1" applyFont="1" applyFill="1" applyBorder="1" applyAlignment="1">
      <alignment vertical="top" shrinkToFit="1"/>
    </xf>
    <xf numFmtId="2" fontId="18" fillId="0" borderId="0" xfId="0" applyNumberFormat="1" applyFont="1" applyFill="1" applyBorder="1" applyAlignment="1">
      <alignment horizontal="center"/>
    </xf>
    <xf numFmtId="164" fontId="22" fillId="0" borderId="0" xfId="2" applyNumberFormat="1" applyFont="1" applyBorder="1" applyAlignment="1">
      <alignment horizontal="center" vertical="center" shrinkToFit="1"/>
    </xf>
    <xf numFmtId="0" fontId="23" fillId="0" borderId="0" xfId="2" applyFont="1" applyFill="1" applyBorder="1" applyAlignment="1">
      <alignment horizontal="left" vertical="top" wrapText="1"/>
    </xf>
    <xf numFmtId="2" fontId="13" fillId="0" borderId="0" xfId="2" applyNumberFormat="1" applyFont="1" applyFill="1" applyBorder="1" applyAlignment="1">
      <alignment horizontal="left" wrapText="1"/>
    </xf>
    <xf numFmtId="164" fontId="20" fillId="0" borderId="0" xfId="2" applyNumberFormat="1" applyFont="1" applyFill="1" applyBorder="1" applyAlignment="1">
      <alignment horizontal="left" vertical="top" shrinkToFit="1"/>
    </xf>
    <xf numFmtId="0" fontId="15" fillId="0" borderId="0" xfId="2" applyFont="1" applyFill="1" applyBorder="1" applyAlignment="1">
      <alignment horizontal="left" vertical="top" wrapText="1"/>
    </xf>
    <xf numFmtId="2" fontId="14" fillId="0" borderId="0" xfId="2" applyNumberFormat="1" applyFont="1" applyFill="1" applyBorder="1" applyAlignment="1">
      <alignment horizontal="left" wrapText="1"/>
    </xf>
    <xf numFmtId="0" fontId="14" fillId="0" borderId="0" xfId="2" applyFont="1" applyFill="1" applyBorder="1" applyAlignment="1">
      <alignment horizontal="left" wrapText="1"/>
    </xf>
    <xf numFmtId="0" fontId="24" fillId="3" borderId="2" xfId="2" applyFont="1" applyFill="1" applyBorder="1" applyAlignment="1">
      <alignment horizontal="center" vertical="center" wrapText="1"/>
    </xf>
    <xf numFmtId="0" fontId="24" fillId="3" borderId="2" xfId="2" applyFont="1" applyFill="1" applyBorder="1" applyAlignment="1">
      <alignment horizontal="center" vertical="top" wrapText="1"/>
    </xf>
    <xf numFmtId="0" fontId="25" fillId="3" borderId="2" xfId="2" applyFont="1" applyFill="1" applyBorder="1" applyAlignment="1">
      <alignment horizontal="center" vertical="top" wrapText="1"/>
    </xf>
    <xf numFmtId="0" fontId="24" fillId="3" borderId="2" xfId="2" applyFont="1" applyFill="1" applyBorder="1" applyAlignment="1">
      <alignment horizontal="center" vertical="center" wrapText="1"/>
    </xf>
    <xf numFmtId="0" fontId="25" fillId="3" borderId="2" xfId="2" applyFont="1" applyFill="1" applyBorder="1" applyAlignment="1">
      <alignment horizontal="left" wrapText="1"/>
    </xf>
    <xf numFmtId="0" fontId="24" fillId="3" borderId="2" xfId="2" applyFont="1" applyFill="1" applyBorder="1" applyAlignment="1">
      <alignment horizontal="left" vertical="top" wrapText="1"/>
    </xf>
    <xf numFmtId="0" fontId="26" fillId="3" borderId="2" xfId="0" applyFont="1" applyFill="1" applyBorder="1"/>
    <xf numFmtId="0" fontId="27" fillId="3" borderId="2" xfId="0" applyFont="1" applyFill="1" applyBorder="1"/>
    <xf numFmtId="0" fontId="0" fillId="0" borderId="0" xfId="0" applyAlignment="1">
      <alignment vertical="center"/>
    </xf>
    <xf numFmtId="0" fontId="35" fillId="0" borderId="0" xfId="0" applyFont="1"/>
    <xf numFmtId="0" fontId="35" fillId="0" borderId="0" xfId="0" applyFont="1" applyAlignment="1">
      <alignment horizontal="right"/>
    </xf>
    <xf numFmtId="0" fontId="25" fillId="3" borderId="5" xfId="2" applyFont="1" applyFill="1" applyBorder="1" applyAlignment="1">
      <alignment horizontal="left" wrapText="1"/>
    </xf>
    <xf numFmtId="0" fontId="24" fillId="3" borderId="5" xfId="2" applyFont="1" applyFill="1" applyBorder="1" applyAlignment="1">
      <alignment horizontal="left" vertical="top" wrapText="1"/>
    </xf>
    <xf numFmtId="0" fontId="26" fillId="3" borderId="1" xfId="0" applyFont="1" applyFill="1" applyBorder="1"/>
    <xf numFmtId="0" fontId="8" fillId="3" borderId="1" xfId="0" applyFont="1" applyFill="1" applyBorder="1"/>
    <xf numFmtId="0" fontId="8" fillId="3" borderId="1" xfId="0" applyFont="1" applyFill="1" applyBorder="1" applyAlignment="1">
      <alignment horizontal="center"/>
    </xf>
    <xf numFmtId="1" fontId="33" fillId="0" borderId="3" xfId="2" applyNumberFormat="1" applyFont="1" applyBorder="1" applyAlignment="1">
      <alignment horizontal="center" vertical="center" shrinkToFit="1"/>
    </xf>
    <xf numFmtId="0" fontId="30" fillId="0" borderId="3" xfId="0" applyFont="1" applyFill="1" applyBorder="1" applyAlignment="1">
      <alignment horizontal="justify" vertical="center"/>
    </xf>
    <xf numFmtId="0" fontId="34" fillId="0" borderId="3" xfId="2" applyFont="1" applyBorder="1" applyAlignment="1">
      <alignment horizontal="left" vertical="center" wrapText="1"/>
    </xf>
    <xf numFmtId="2" fontId="30" fillId="0" borderId="3" xfId="0" applyNumberFormat="1" applyFont="1" applyFill="1" applyBorder="1" applyAlignment="1">
      <alignment horizontal="center" vertical="center"/>
    </xf>
    <xf numFmtId="0" fontId="31" fillId="0" borderId="3" xfId="0" applyFont="1" applyBorder="1" applyAlignment="1">
      <alignment horizontal="center" vertical="center"/>
    </xf>
    <xf numFmtId="164" fontId="32" fillId="0" borderId="3" xfId="2" applyNumberFormat="1" applyFont="1" applyBorder="1" applyAlignment="1">
      <alignment horizontal="left" vertical="center" shrinkToFit="1"/>
    </xf>
    <xf numFmtId="2" fontId="33" fillId="0" borderId="3" xfId="2" applyNumberFormat="1" applyFont="1" applyFill="1" applyBorder="1" applyAlignment="1">
      <alignment horizontal="left" vertical="center" shrinkToFit="1"/>
    </xf>
    <xf numFmtId="0" fontId="32" fillId="0" borderId="3" xfId="1" applyNumberFormat="1" applyFont="1" applyFill="1" applyBorder="1" applyAlignment="1">
      <alignment vertical="center" shrinkToFit="1"/>
    </xf>
    <xf numFmtId="2" fontId="32" fillId="0" borderId="3" xfId="1" applyNumberFormat="1" applyFont="1" applyFill="1" applyBorder="1" applyAlignment="1">
      <alignment vertical="center" shrinkToFit="1"/>
    </xf>
    <xf numFmtId="0" fontId="32" fillId="0" borderId="3" xfId="2" applyFont="1" applyBorder="1" applyAlignment="1">
      <alignment horizontal="center" vertical="center" wrapText="1"/>
    </xf>
    <xf numFmtId="164" fontId="32" fillId="0" borderId="3" xfId="2" applyNumberFormat="1" applyFont="1" applyBorder="1" applyAlignment="1">
      <alignment horizontal="center" vertical="center" shrinkToFit="1"/>
    </xf>
    <xf numFmtId="0" fontId="30" fillId="0" borderId="3" xfId="2" applyFont="1" applyFill="1" applyBorder="1" applyAlignment="1">
      <alignment horizontal="left" vertical="center" wrapText="1"/>
    </xf>
    <xf numFmtId="0" fontId="32" fillId="0" borderId="3" xfId="2" applyFont="1" applyBorder="1" applyAlignment="1">
      <alignment horizontal="left" vertical="center" wrapText="1"/>
    </xf>
    <xf numFmtId="2" fontId="33" fillId="0" borderId="3" xfId="2" applyNumberFormat="1" applyFont="1" applyFill="1" applyBorder="1" applyAlignment="1">
      <alignment horizontal="left" vertical="center" wrapText="1"/>
    </xf>
    <xf numFmtId="164" fontId="32" fillId="0" borderId="3" xfId="2" applyNumberFormat="1" applyFont="1" applyFill="1" applyBorder="1" applyAlignment="1">
      <alignment horizontal="left" vertical="center" shrinkToFit="1"/>
    </xf>
    <xf numFmtId="0" fontId="34" fillId="0" borderId="3" xfId="2" applyFont="1" applyFill="1" applyBorder="1" applyAlignment="1">
      <alignment horizontal="left" vertical="center" wrapText="1"/>
    </xf>
    <xf numFmtId="0" fontId="32" fillId="0" borderId="3" xfId="2" applyFont="1" applyFill="1" applyBorder="1" applyAlignment="1">
      <alignment horizontal="left" vertical="center" wrapText="1"/>
    </xf>
    <xf numFmtId="0" fontId="24" fillId="3" borderId="2" xfId="2" applyFont="1" applyFill="1" applyBorder="1" applyAlignment="1">
      <alignment horizontal="center" vertical="center" wrapText="1"/>
    </xf>
    <xf numFmtId="164" fontId="0" fillId="0" borderId="0" xfId="0" applyNumberFormat="1"/>
    <xf numFmtId="164" fontId="30" fillId="0" borderId="3" xfId="0" applyNumberFormat="1" applyFont="1" applyFill="1" applyBorder="1" applyAlignment="1">
      <alignment horizontal="center" vertical="center"/>
    </xf>
    <xf numFmtId="0" fontId="36" fillId="0" borderId="0" xfId="0" applyFont="1"/>
    <xf numFmtId="0" fontId="36" fillId="0" borderId="0" xfId="0" applyFont="1" applyAlignment="1">
      <alignment horizontal="right"/>
    </xf>
    <xf numFmtId="0" fontId="3" fillId="0" borderId="1" xfId="0" applyFont="1" applyFill="1" applyBorder="1" applyAlignment="1">
      <alignment horizontal="center" vertical="top" wrapText="1"/>
    </xf>
    <xf numFmtId="0" fontId="3" fillId="0" borderId="1" xfId="0" applyFont="1" applyFill="1" applyBorder="1" applyAlignment="1">
      <alignment horizontal="center" vertical="top"/>
    </xf>
    <xf numFmtId="0" fontId="28" fillId="0" borderId="0" xfId="2" applyFont="1" applyBorder="1" applyAlignment="1">
      <alignment horizontal="center" vertical="top" wrapText="1"/>
    </xf>
    <xf numFmtId="0" fontId="29" fillId="0" borderId="0" xfId="2" applyFont="1" applyBorder="1" applyAlignment="1">
      <alignment horizontal="center" vertical="top" wrapText="1"/>
    </xf>
    <xf numFmtId="0" fontId="24" fillId="3" borderId="2" xfId="2" applyFont="1" applyFill="1" applyBorder="1" applyAlignment="1">
      <alignment horizontal="center" vertical="center" wrapText="1"/>
    </xf>
  </cellXfs>
  <cellStyles count="3">
    <cellStyle name="Comma" xfId="1" builtinId="3"/>
    <cellStyle name="Normal" xfId="0" builtinId="0"/>
    <cellStyle name="Normal 3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F15" sqref="F15"/>
    </sheetView>
  </sheetViews>
  <sheetFormatPr defaultRowHeight="15"/>
  <cols>
    <col min="1" max="1" width="4.7109375" customWidth="1"/>
    <col min="2" max="2" width="40.28515625" customWidth="1"/>
    <col min="3" max="3" width="5.5703125" customWidth="1"/>
    <col min="4" max="4" width="11.5703125" customWidth="1"/>
    <col min="5" max="5" width="10.7109375" customWidth="1"/>
    <col min="6" max="6" width="11.85546875" customWidth="1"/>
    <col min="8" max="8" width="12.5703125" customWidth="1"/>
    <col min="9" max="10" width="11.85546875" customWidth="1"/>
    <col min="11" max="12" width="11.7109375" customWidth="1"/>
    <col min="13" max="13" width="10.85546875" customWidth="1"/>
  </cols>
  <sheetData>
    <row r="1" spans="1:13" s="3" customFormat="1" ht="14.25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4" t="s">
        <v>28</v>
      </c>
    </row>
    <row r="2" spans="1:13" s="3" customFormat="1" ht="14.25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3" ht="15.75" thickBot="1">
      <c r="A4" s="88" t="s">
        <v>29</v>
      </c>
      <c r="B4" s="89"/>
      <c r="C4" s="89"/>
      <c r="D4" s="89"/>
      <c r="E4" s="89"/>
      <c r="F4" s="89"/>
      <c r="G4" s="89"/>
      <c r="H4" s="89"/>
      <c r="I4" s="89"/>
      <c r="J4" s="89"/>
      <c r="K4" s="89"/>
      <c r="L4" s="89"/>
      <c r="M4" s="89"/>
    </row>
    <row r="5" spans="1:13" s="6" customFormat="1" ht="27" thickTop="1" thickBot="1">
      <c r="A5" s="5" t="s">
        <v>2</v>
      </c>
      <c r="B5" s="5" t="s">
        <v>3</v>
      </c>
      <c r="C5" s="5" t="s">
        <v>4</v>
      </c>
      <c r="D5" s="5" t="s">
        <v>5</v>
      </c>
      <c r="E5" s="5" t="s">
        <v>6</v>
      </c>
      <c r="F5" s="5" t="s">
        <v>7</v>
      </c>
      <c r="G5" s="5" t="s">
        <v>8</v>
      </c>
      <c r="H5" s="5" t="s">
        <v>9</v>
      </c>
      <c r="I5" s="5" t="s">
        <v>10</v>
      </c>
      <c r="J5" s="5" t="s">
        <v>11</v>
      </c>
      <c r="K5" s="5" t="s">
        <v>12</v>
      </c>
      <c r="L5" s="5"/>
      <c r="M5" s="5" t="s">
        <v>13</v>
      </c>
    </row>
    <row r="6" spans="1:13" s="6" customFormat="1" ht="27" thickTop="1" thickBot="1">
      <c r="A6" s="5"/>
      <c r="B6" s="5"/>
      <c r="C6" s="5"/>
      <c r="D6" s="5"/>
      <c r="E6" s="5"/>
      <c r="F6" s="5"/>
      <c r="G6" s="5"/>
      <c r="H6" s="5"/>
      <c r="I6" s="5"/>
      <c r="J6" s="5"/>
      <c r="K6" s="5" t="s">
        <v>14</v>
      </c>
      <c r="L6" s="5" t="s">
        <v>15</v>
      </c>
      <c r="M6" s="5"/>
    </row>
    <row r="7" spans="1:13" ht="16.5" thickTop="1">
      <c r="A7" s="8">
        <v>1</v>
      </c>
      <c r="B7" s="9" t="s">
        <v>16</v>
      </c>
      <c r="C7" s="10" t="s">
        <v>17</v>
      </c>
      <c r="D7" s="11">
        <v>516.89</v>
      </c>
      <c r="E7" s="11">
        <v>516.89</v>
      </c>
      <c r="F7" s="11">
        <f>E7</f>
        <v>516.89</v>
      </c>
      <c r="G7" s="10">
        <v>25</v>
      </c>
      <c r="H7" s="11">
        <f>G7*D7</f>
        <v>12922.25</v>
      </c>
      <c r="I7" s="11">
        <f>E7*G7</f>
        <v>12922.25</v>
      </c>
      <c r="J7" s="11">
        <f>G7*F7</f>
        <v>12922.25</v>
      </c>
      <c r="K7" s="11">
        <f>H7-J7</f>
        <v>0</v>
      </c>
      <c r="L7" s="11">
        <f>H7-I7</f>
        <v>0</v>
      </c>
      <c r="M7" s="12" t="s">
        <v>18</v>
      </c>
    </row>
    <row r="8" spans="1:13" ht="15.75">
      <c r="A8" s="8">
        <v>2</v>
      </c>
      <c r="B8" s="9" t="s">
        <v>19</v>
      </c>
      <c r="C8" s="10" t="s">
        <v>20</v>
      </c>
      <c r="D8" s="11">
        <v>1550.67</v>
      </c>
      <c r="E8" s="11">
        <v>1550.67</v>
      </c>
      <c r="F8" s="11">
        <f>E8</f>
        <v>1550.67</v>
      </c>
      <c r="G8" s="10">
        <v>180</v>
      </c>
      <c r="H8" s="11">
        <f t="shared" ref="H8:H14" si="0">G8*D8</f>
        <v>279120.60000000003</v>
      </c>
      <c r="I8" s="11">
        <f t="shared" ref="I8:I14" si="1">E8*G8</f>
        <v>279120.60000000003</v>
      </c>
      <c r="J8" s="11">
        <f t="shared" ref="J8:J14" si="2">G8*F8</f>
        <v>279120.60000000003</v>
      </c>
      <c r="K8" s="11">
        <f t="shared" ref="K8:K15" si="3">H8-J8</f>
        <v>0</v>
      </c>
      <c r="L8" s="11">
        <f t="shared" ref="L8:L15" si="4">H8-I8</f>
        <v>0</v>
      </c>
      <c r="M8" s="12" t="s">
        <v>18</v>
      </c>
    </row>
    <row r="9" spans="1:13" ht="15.75">
      <c r="A9" s="8">
        <v>3</v>
      </c>
      <c r="B9" s="9" t="s">
        <v>21</v>
      </c>
      <c r="C9" s="10" t="s">
        <v>20</v>
      </c>
      <c r="D9" s="11">
        <v>46.003210000006597</v>
      </c>
      <c r="E9" s="11">
        <v>46.003210000006639</v>
      </c>
      <c r="F9" s="11">
        <v>46</v>
      </c>
      <c r="G9" s="10">
        <v>220</v>
      </c>
      <c r="H9" s="11">
        <f t="shared" si="0"/>
        <v>10120.706200001452</v>
      </c>
      <c r="I9" s="11">
        <f t="shared" si="1"/>
        <v>10120.706200001461</v>
      </c>
      <c r="J9" s="11">
        <f t="shared" si="2"/>
        <v>10120</v>
      </c>
      <c r="K9" s="11">
        <f t="shared" si="3"/>
        <v>0.70620000145208905</v>
      </c>
      <c r="L9" s="11">
        <f t="shared" si="4"/>
        <v>0</v>
      </c>
      <c r="M9" s="12" t="s">
        <v>18</v>
      </c>
    </row>
    <row r="10" spans="1:13" ht="15.75">
      <c r="A10" s="8">
        <v>5</v>
      </c>
      <c r="B10" s="9" t="s">
        <v>22</v>
      </c>
      <c r="C10" s="10" t="s">
        <v>20</v>
      </c>
      <c r="D10" s="11">
        <v>30.218499999998301</v>
      </c>
      <c r="E10" s="11">
        <v>26.894465</v>
      </c>
      <c r="F10" s="11">
        <v>30.22</v>
      </c>
      <c r="G10" s="10">
        <v>2599</v>
      </c>
      <c r="H10" s="11">
        <f t="shared" si="0"/>
        <v>78537.881499995579</v>
      </c>
      <c r="I10" s="11">
        <f t="shared" si="1"/>
        <v>69898.714535000006</v>
      </c>
      <c r="J10" s="11">
        <f t="shared" si="2"/>
        <v>78541.78</v>
      </c>
      <c r="K10" s="11">
        <f t="shared" si="3"/>
        <v>-3.8985000044194749</v>
      </c>
      <c r="L10" s="11">
        <f t="shared" si="4"/>
        <v>8639.1669649955729</v>
      </c>
      <c r="M10" s="12" t="s">
        <v>18</v>
      </c>
    </row>
    <row r="11" spans="1:13" ht="15.75">
      <c r="A11" s="8">
        <v>6</v>
      </c>
      <c r="B11" s="9" t="s">
        <v>23</v>
      </c>
      <c r="C11" s="10" t="s">
        <v>20</v>
      </c>
      <c r="D11" s="11">
        <v>218.80112</v>
      </c>
      <c r="E11" s="11">
        <v>162.61149863875141</v>
      </c>
      <c r="F11" s="11">
        <v>182.68</v>
      </c>
      <c r="G11" s="10">
        <v>2750</v>
      </c>
      <c r="H11" s="11">
        <f t="shared" si="0"/>
        <v>601703.07999999996</v>
      </c>
      <c r="I11" s="11">
        <f t="shared" si="1"/>
        <v>447181.62125656637</v>
      </c>
      <c r="J11" s="11">
        <f t="shared" si="2"/>
        <v>502370</v>
      </c>
      <c r="K11" s="11">
        <f t="shared" si="3"/>
        <v>99333.079999999958</v>
      </c>
      <c r="L11" s="11">
        <f t="shared" si="4"/>
        <v>154521.45874343358</v>
      </c>
      <c r="M11" s="12" t="s">
        <v>18</v>
      </c>
    </row>
    <row r="12" spans="1:13" ht="15.75">
      <c r="A12" s="8">
        <v>7</v>
      </c>
      <c r="B12" s="9" t="s">
        <v>24</v>
      </c>
      <c r="C12" s="10" t="s">
        <v>17</v>
      </c>
      <c r="D12" s="11">
        <v>25.319999999998601</v>
      </c>
      <c r="E12" s="11"/>
      <c r="F12" s="11">
        <v>25.32</v>
      </c>
      <c r="G12" s="10">
        <v>452</v>
      </c>
      <c r="H12" s="11">
        <f t="shared" si="0"/>
        <v>11444.639999999368</v>
      </c>
      <c r="I12" s="11">
        <f t="shared" si="1"/>
        <v>0</v>
      </c>
      <c r="J12" s="11">
        <f t="shared" si="2"/>
        <v>11444.64</v>
      </c>
      <c r="K12" s="11">
        <f t="shared" si="3"/>
        <v>-6.311893230304122E-10</v>
      </c>
      <c r="L12" s="11">
        <f t="shared" si="4"/>
        <v>11444.639999999368</v>
      </c>
      <c r="M12" s="12" t="s">
        <v>18</v>
      </c>
    </row>
    <row r="13" spans="1:13" ht="15.75">
      <c r="A13" s="8">
        <v>8</v>
      </c>
      <c r="B13" s="9" t="s">
        <v>25</v>
      </c>
      <c r="C13" s="10" t="s">
        <v>17</v>
      </c>
      <c r="D13" s="11">
        <v>1090.5468000000001</v>
      </c>
      <c r="E13" s="13">
        <v>427.19413333333267</v>
      </c>
      <c r="F13" s="11">
        <v>737.35</v>
      </c>
      <c r="G13" s="10">
        <v>400</v>
      </c>
      <c r="H13" s="11">
        <f t="shared" si="0"/>
        <v>436218.72000000003</v>
      </c>
      <c r="I13" s="11">
        <f t="shared" si="1"/>
        <v>170877.65333333306</v>
      </c>
      <c r="J13" s="11">
        <f t="shared" si="2"/>
        <v>294940</v>
      </c>
      <c r="K13" s="11">
        <f t="shared" si="3"/>
        <v>141278.72000000003</v>
      </c>
      <c r="L13" s="11">
        <f t="shared" si="4"/>
        <v>265341.066666667</v>
      </c>
      <c r="M13" s="12" t="s">
        <v>18</v>
      </c>
    </row>
    <row r="14" spans="1:13" ht="16.5" thickBot="1">
      <c r="A14" s="8">
        <v>9</v>
      </c>
      <c r="B14" s="9" t="s">
        <v>26</v>
      </c>
      <c r="C14" s="10" t="s">
        <v>27</v>
      </c>
      <c r="D14" s="11">
        <f>25227.0098765432/1000</f>
        <v>25.2270098765432</v>
      </c>
      <c r="E14" s="11">
        <v>17.921097</v>
      </c>
      <c r="F14" s="11">
        <v>25.227</v>
      </c>
      <c r="G14" s="10">
        <v>9000</v>
      </c>
      <c r="H14" s="11">
        <f t="shared" si="0"/>
        <v>227043.0888888888</v>
      </c>
      <c r="I14" s="11">
        <f t="shared" si="1"/>
        <v>161289.87299999999</v>
      </c>
      <c r="J14" s="11">
        <f t="shared" si="2"/>
        <v>227043</v>
      </c>
      <c r="K14" s="11">
        <f t="shared" si="3"/>
        <v>8.8888888800283894E-2</v>
      </c>
      <c r="L14" s="11">
        <f t="shared" si="4"/>
        <v>65753.215888888808</v>
      </c>
      <c r="M14" s="12" t="s">
        <v>18</v>
      </c>
    </row>
    <row r="15" spans="1:13" s="6" customFormat="1" ht="16.5" thickTop="1" thickBot="1">
      <c r="A15" s="7"/>
      <c r="B15" s="7"/>
      <c r="C15" s="7"/>
      <c r="D15" s="7"/>
      <c r="E15" s="7"/>
      <c r="F15" s="7"/>
      <c r="G15" s="7"/>
      <c r="H15" s="7">
        <f>SUM(H7:H14)</f>
        <v>1657110.9665888851</v>
      </c>
      <c r="I15" s="7">
        <f>SUM(I7:I14)</f>
        <v>1151411.418324901</v>
      </c>
      <c r="J15" s="7">
        <f>SUM(J7:J14)</f>
        <v>1416502.27</v>
      </c>
      <c r="K15" s="7">
        <f t="shared" si="3"/>
        <v>240608.69658888504</v>
      </c>
      <c r="L15" s="7">
        <f t="shared" si="4"/>
        <v>505699.54826398403</v>
      </c>
      <c r="M15" s="7"/>
    </row>
    <row r="16" spans="1:13" ht="15.75" thickTop="1"/>
  </sheetData>
  <mergeCells count="1">
    <mergeCell ref="A4:M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topLeftCell="A10" workbookViewId="0">
      <selection activeCell="J20" sqref="J20"/>
    </sheetView>
  </sheetViews>
  <sheetFormatPr defaultRowHeight="15"/>
  <cols>
    <col min="1" max="1" width="4.7109375" customWidth="1"/>
    <col min="2" max="2" width="40.28515625" customWidth="1"/>
    <col min="3" max="3" width="5.5703125" customWidth="1"/>
    <col min="4" max="4" width="11.5703125" customWidth="1"/>
    <col min="5" max="5" width="10.7109375" customWidth="1"/>
    <col min="6" max="6" width="11.85546875" customWidth="1"/>
    <col min="8" max="8" width="12.5703125" customWidth="1"/>
    <col min="9" max="10" width="11.85546875" customWidth="1"/>
    <col min="11" max="12" width="11.7109375" customWidth="1"/>
    <col min="13" max="13" width="10.85546875" customWidth="1"/>
  </cols>
  <sheetData>
    <row r="1" spans="1:13">
      <c r="A1" s="14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</row>
    <row r="2" spans="1:13">
      <c r="A2" s="14" t="s">
        <v>30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</row>
    <row r="3" spans="1:13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</row>
    <row r="4" spans="1:13" ht="15.75" thickBot="1">
      <c r="A4" s="88" t="s">
        <v>29</v>
      </c>
      <c r="B4" s="89"/>
      <c r="C4" s="89"/>
      <c r="D4" s="89"/>
      <c r="E4" s="89"/>
      <c r="F4" s="89"/>
      <c r="G4" s="89"/>
      <c r="H4" s="89"/>
      <c r="I4" s="89"/>
      <c r="J4" s="89"/>
      <c r="K4" s="89"/>
      <c r="L4" s="89"/>
      <c r="M4" s="89"/>
    </row>
    <row r="5" spans="1:13" s="6" customFormat="1" ht="27" thickTop="1" thickBot="1">
      <c r="A5" s="5" t="s">
        <v>2</v>
      </c>
      <c r="B5" s="5" t="s">
        <v>3</v>
      </c>
      <c r="C5" s="5" t="s">
        <v>4</v>
      </c>
      <c r="D5" s="5" t="s">
        <v>5</v>
      </c>
      <c r="E5" s="5" t="s">
        <v>6</v>
      </c>
      <c r="F5" s="5" t="s">
        <v>7</v>
      </c>
      <c r="G5" s="5" t="s">
        <v>8</v>
      </c>
      <c r="H5" s="5" t="s">
        <v>9</v>
      </c>
      <c r="I5" s="5" t="s">
        <v>10</v>
      </c>
      <c r="J5" s="5" t="s">
        <v>11</v>
      </c>
      <c r="K5" s="5" t="s">
        <v>12</v>
      </c>
      <c r="L5" s="5"/>
      <c r="M5" s="5" t="s">
        <v>13</v>
      </c>
    </row>
    <row r="6" spans="1:13" s="6" customFormat="1" ht="27" thickTop="1" thickBot="1">
      <c r="A6" s="5"/>
      <c r="B6" s="5"/>
      <c r="C6" s="5"/>
      <c r="D6" s="5"/>
      <c r="E6" s="5"/>
      <c r="F6" s="5"/>
      <c r="G6" s="5"/>
      <c r="H6" s="5"/>
      <c r="I6" s="5"/>
      <c r="J6" s="5"/>
      <c r="K6" s="5" t="s">
        <v>14</v>
      </c>
      <c r="L6" s="5" t="s">
        <v>15</v>
      </c>
      <c r="M6" s="5"/>
    </row>
    <row r="7" spans="1:13" ht="16.5" thickTop="1">
      <c r="A7" s="15">
        <v>1</v>
      </c>
      <c r="B7" s="16" t="s">
        <v>16</v>
      </c>
      <c r="C7" s="17" t="s">
        <v>17</v>
      </c>
      <c r="D7" s="18">
        <v>57.1</v>
      </c>
      <c r="E7" s="19">
        <v>57.1</v>
      </c>
      <c r="F7" s="18">
        <v>56.11</v>
      </c>
      <c r="G7" s="17">
        <v>25</v>
      </c>
      <c r="H7" s="18">
        <f>G7*D7</f>
        <v>1427.5</v>
      </c>
      <c r="I7" s="18">
        <f>E7*G7</f>
        <v>1427.5</v>
      </c>
      <c r="J7" s="18">
        <f>G7*F7</f>
        <v>1402.75</v>
      </c>
      <c r="K7" s="18">
        <f>H7-J7</f>
        <v>24.75</v>
      </c>
      <c r="L7" s="18">
        <f>H7-I7</f>
        <v>0</v>
      </c>
      <c r="M7" s="20" t="s">
        <v>31</v>
      </c>
    </row>
    <row r="8" spans="1:13" ht="15.75">
      <c r="A8" s="15">
        <v>2</v>
      </c>
      <c r="B8" s="16" t="s">
        <v>32</v>
      </c>
      <c r="C8" s="17" t="s">
        <v>20</v>
      </c>
      <c r="D8" s="18">
        <v>5.71</v>
      </c>
      <c r="E8" s="19">
        <v>5.71</v>
      </c>
      <c r="F8" s="18">
        <v>5.61</v>
      </c>
      <c r="G8" s="17">
        <v>1180</v>
      </c>
      <c r="H8" s="18">
        <f>G8*D8</f>
        <v>6737.8</v>
      </c>
      <c r="I8" s="18">
        <f t="shared" ref="I8:I15" si="0">E8*G8</f>
        <v>6737.8</v>
      </c>
      <c r="J8" s="18">
        <f t="shared" ref="J8:J15" si="1">G8*F8</f>
        <v>6619.8</v>
      </c>
      <c r="K8" s="18">
        <f t="shared" ref="K8:K15" si="2">H8-J8</f>
        <v>118</v>
      </c>
      <c r="L8" s="18">
        <f t="shared" ref="L8:L15" si="3">H8-I8</f>
        <v>0</v>
      </c>
      <c r="M8" s="20" t="s">
        <v>31</v>
      </c>
    </row>
    <row r="9" spans="1:13" ht="15.75">
      <c r="A9" s="15">
        <v>3</v>
      </c>
      <c r="B9" s="16" t="s">
        <v>19</v>
      </c>
      <c r="C9" s="17" t="s">
        <v>20</v>
      </c>
      <c r="D9" s="18"/>
      <c r="E9" s="19"/>
      <c r="F9" s="18"/>
      <c r="G9" s="17">
        <v>180</v>
      </c>
      <c r="H9" s="18">
        <f t="shared" ref="H9:H15" si="4">G9*D9</f>
        <v>0</v>
      </c>
      <c r="I9" s="18">
        <f t="shared" si="0"/>
        <v>0</v>
      </c>
      <c r="J9" s="18">
        <f t="shared" si="1"/>
        <v>0</v>
      </c>
      <c r="K9" s="18">
        <f t="shared" si="2"/>
        <v>0</v>
      </c>
      <c r="L9" s="18">
        <f t="shared" si="3"/>
        <v>0</v>
      </c>
      <c r="M9" s="20" t="s">
        <v>31</v>
      </c>
    </row>
    <row r="10" spans="1:13" ht="15.75">
      <c r="A10" s="15">
        <v>4</v>
      </c>
      <c r="B10" s="16" t="s">
        <v>33</v>
      </c>
      <c r="C10" s="17" t="s">
        <v>20</v>
      </c>
      <c r="D10" s="18"/>
      <c r="E10" s="19">
        <v>-3.3240350000000056</v>
      </c>
      <c r="F10" s="18"/>
      <c r="G10" s="17">
        <v>2599</v>
      </c>
      <c r="H10" s="18">
        <f t="shared" si="4"/>
        <v>0</v>
      </c>
      <c r="I10" s="18">
        <f t="shared" si="0"/>
        <v>-8639.1669650000149</v>
      </c>
      <c r="J10" s="18">
        <f t="shared" si="1"/>
        <v>0</v>
      </c>
      <c r="K10" s="18">
        <f t="shared" si="2"/>
        <v>0</v>
      </c>
      <c r="L10" s="18">
        <f t="shared" si="3"/>
        <v>8639.1669650000149</v>
      </c>
      <c r="M10" s="20" t="s">
        <v>31</v>
      </c>
    </row>
    <row r="11" spans="1:13" ht="15.75">
      <c r="A11" s="15">
        <v>5</v>
      </c>
      <c r="B11" s="16" t="s">
        <v>34</v>
      </c>
      <c r="C11" s="17" t="s">
        <v>20</v>
      </c>
      <c r="D11" s="18">
        <v>5.71</v>
      </c>
      <c r="E11" s="19">
        <v>3.324035000000003</v>
      </c>
      <c r="F11" s="18">
        <v>5.61</v>
      </c>
      <c r="G11" s="17">
        <v>2300</v>
      </c>
      <c r="H11" s="18">
        <f t="shared" si="4"/>
        <v>13133</v>
      </c>
      <c r="I11" s="18">
        <f t="shared" si="0"/>
        <v>7645.2805000000071</v>
      </c>
      <c r="J11" s="18">
        <f t="shared" si="1"/>
        <v>12903</v>
      </c>
      <c r="K11" s="18">
        <f t="shared" si="2"/>
        <v>230</v>
      </c>
      <c r="L11" s="18">
        <f t="shared" si="3"/>
        <v>5487.7194999999929</v>
      </c>
      <c r="M11" s="20" t="s">
        <v>31</v>
      </c>
    </row>
    <row r="12" spans="1:13" ht="15.75">
      <c r="A12" s="15">
        <v>6</v>
      </c>
      <c r="B12" s="16" t="s">
        <v>23</v>
      </c>
      <c r="C12" s="17" t="s">
        <v>20</v>
      </c>
      <c r="D12" s="18">
        <v>30.3</v>
      </c>
      <c r="E12" s="19">
        <v>3.7543099999999185</v>
      </c>
      <c r="F12" s="18">
        <v>29.96</v>
      </c>
      <c r="G12" s="17">
        <v>2750</v>
      </c>
      <c r="H12" s="18">
        <f t="shared" si="4"/>
        <v>83325</v>
      </c>
      <c r="I12" s="18">
        <f t="shared" si="0"/>
        <v>10324.352499999775</v>
      </c>
      <c r="J12" s="18">
        <f t="shared" si="1"/>
        <v>82390</v>
      </c>
      <c r="K12" s="18">
        <f t="shared" si="2"/>
        <v>935</v>
      </c>
      <c r="L12" s="18">
        <f t="shared" si="3"/>
        <v>73000.647500000225</v>
      </c>
      <c r="M12" s="20" t="s">
        <v>31</v>
      </c>
    </row>
    <row r="13" spans="1:13" ht="15.75">
      <c r="A13" s="15">
        <v>7</v>
      </c>
      <c r="B13" s="16" t="s">
        <v>24</v>
      </c>
      <c r="C13" s="17" t="s">
        <v>17</v>
      </c>
      <c r="D13" s="18"/>
      <c r="E13" s="19"/>
      <c r="F13" s="18"/>
      <c r="G13" s="17">
        <v>452</v>
      </c>
      <c r="H13" s="18">
        <f t="shared" si="4"/>
        <v>0</v>
      </c>
      <c r="I13" s="18">
        <f t="shared" si="0"/>
        <v>0</v>
      </c>
      <c r="J13" s="18">
        <f t="shared" si="1"/>
        <v>0</v>
      </c>
      <c r="K13" s="18">
        <f t="shared" si="2"/>
        <v>0</v>
      </c>
      <c r="L13" s="18">
        <f t="shared" si="3"/>
        <v>0</v>
      </c>
      <c r="M13" s="20" t="s">
        <v>31</v>
      </c>
    </row>
    <row r="14" spans="1:13" ht="15.75">
      <c r="A14" s="15">
        <v>8</v>
      </c>
      <c r="B14" s="16" t="s">
        <v>25</v>
      </c>
      <c r="C14" s="17" t="s">
        <v>17</v>
      </c>
      <c r="D14" s="18">
        <v>187.58</v>
      </c>
      <c r="E14" s="21">
        <v>128.69976333333318</v>
      </c>
      <c r="F14" s="18">
        <v>202.75</v>
      </c>
      <c r="G14" s="17">
        <v>400</v>
      </c>
      <c r="H14" s="18">
        <f t="shared" si="4"/>
        <v>75032</v>
      </c>
      <c r="I14" s="18">
        <f t="shared" si="0"/>
        <v>51479.90533333327</v>
      </c>
      <c r="J14" s="18">
        <f t="shared" si="1"/>
        <v>81100</v>
      </c>
      <c r="K14" s="18">
        <f t="shared" si="2"/>
        <v>-6068</v>
      </c>
      <c r="L14" s="18">
        <f t="shared" si="3"/>
        <v>23552.09466666673</v>
      </c>
      <c r="M14" s="20" t="s">
        <v>31</v>
      </c>
    </row>
    <row r="15" spans="1:13" ht="16.5" thickBot="1">
      <c r="A15" s="15">
        <v>9</v>
      </c>
      <c r="B15" s="16" t="s">
        <v>26</v>
      </c>
      <c r="C15" s="17" t="s">
        <v>27</v>
      </c>
      <c r="D15" s="18">
        <v>5.25</v>
      </c>
      <c r="E15" s="19">
        <f>D15</f>
        <v>5.25</v>
      </c>
      <c r="F15" s="18">
        <v>4.79</v>
      </c>
      <c r="G15" s="17">
        <v>9000</v>
      </c>
      <c r="H15" s="18">
        <f t="shared" si="4"/>
        <v>47250</v>
      </c>
      <c r="I15" s="18">
        <f t="shared" si="0"/>
        <v>47250</v>
      </c>
      <c r="J15" s="18">
        <f t="shared" si="1"/>
        <v>43110</v>
      </c>
      <c r="K15" s="18">
        <f t="shared" si="2"/>
        <v>4140</v>
      </c>
      <c r="L15" s="18">
        <f t="shared" si="3"/>
        <v>0</v>
      </c>
      <c r="M15" s="20" t="s">
        <v>31</v>
      </c>
    </row>
    <row r="16" spans="1:13" s="6" customFormat="1" ht="16.5" thickTop="1" thickBot="1">
      <c r="A16" s="7"/>
      <c r="B16" s="7"/>
      <c r="C16" s="7"/>
      <c r="D16" s="7"/>
      <c r="E16" s="7"/>
      <c r="F16" s="7"/>
      <c r="G16" s="7"/>
      <c r="H16" s="7">
        <f>SUM(H7:H15)</f>
        <v>226905.3</v>
      </c>
      <c r="I16" s="7">
        <f>SUM(I7:I15)</f>
        <v>116225.67136833305</v>
      </c>
      <c r="J16" s="7">
        <f>SUM(J7:J15)</f>
        <v>227525.55</v>
      </c>
      <c r="K16" s="7">
        <f>H16-J16</f>
        <v>-620.25</v>
      </c>
      <c r="L16" s="7">
        <f>H16-I16</f>
        <v>110679.62863166694</v>
      </c>
      <c r="M16" s="7"/>
    </row>
    <row r="17" ht="15.75" thickTop="1"/>
  </sheetData>
  <mergeCells count="1">
    <mergeCell ref="A4:M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topLeftCell="A22" workbookViewId="0">
      <selection sqref="A1:M19"/>
    </sheetView>
  </sheetViews>
  <sheetFormatPr defaultRowHeight="15"/>
  <cols>
    <col min="1" max="1" width="4.7109375" style="23" customWidth="1"/>
    <col min="2" max="2" width="40.28515625" style="23" customWidth="1"/>
    <col min="3" max="3" width="5.5703125" style="23" customWidth="1"/>
    <col min="4" max="4" width="11.5703125" style="23" customWidth="1"/>
    <col min="5" max="5" width="10.7109375" style="23" customWidth="1"/>
    <col min="6" max="6" width="11.85546875" style="23" customWidth="1"/>
    <col min="7" max="7" width="9.140625" style="23"/>
    <col min="8" max="8" width="12.5703125" style="23" customWidth="1"/>
    <col min="9" max="10" width="11.85546875" style="23" customWidth="1"/>
    <col min="11" max="12" width="11.7109375" style="23" customWidth="1"/>
    <col min="13" max="13" width="10.85546875" style="23" customWidth="1"/>
  </cols>
  <sheetData>
    <row r="1" spans="1:13">
      <c r="A1" s="22" t="s">
        <v>35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</row>
    <row r="2" spans="1:13">
      <c r="A2" s="22" t="s">
        <v>36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</row>
    <row r="4" spans="1:13" ht="15.75" thickBot="1">
      <c r="A4" s="90" t="s">
        <v>29</v>
      </c>
      <c r="B4" s="91"/>
      <c r="C4" s="91"/>
      <c r="D4" s="91"/>
      <c r="E4" s="91"/>
      <c r="F4" s="91"/>
      <c r="G4" s="91"/>
      <c r="H4" s="91"/>
      <c r="I4" s="91"/>
      <c r="J4" s="91"/>
      <c r="K4" s="91"/>
      <c r="L4" s="91"/>
      <c r="M4" s="91"/>
    </row>
    <row r="5" spans="1:13" ht="30" customHeight="1" thickTop="1" thickBot="1">
      <c r="A5" s="50" t="s">
        <v>2</v>
      </c>
      <c r="B5" s="50" t="s">
        <v>3</v>
      </c>
      <c r="C5" s="50" t="s">
        <v>4</v>
      </c>
      <c r="D5" s="51" t="s">
        <v>5</v>
      </c>
      <c r="E5" s="51" t="s">
        <v>6</v>
      </c>
      <c r="F5" s="51" t="s">
        <v>37</v>
      </c>
      <c r="G5" s="50" t="s">
        <v>8</v>
      </c>
      <c r="H5" s="52" t="s">
        <v>53</v>
      </c>
      <c r="I5" s="52" t="s">
        <v>54</v>
      </c>
      <c r="J5" s="51" t="s">
        <v>38</v>
      </c>
      <c r="K5" s="92" t="s">
        <v>12</v>
      </c>
      <c r="L5" s="92"/>
      <c r="M5" s="50" t="s">
        <v>13</v>
      </c>
    </row>
    <row r="6" spans="1:13" ht="25.5" thickTop="1" thickBot="1">
      <c r="A6" s="54"/>
      <c r="B6" s="54"/>
      <c r="C6" s="54"/>
      <c r="D6" s="54"/>
      <c r="E6" s="54"/>
      <c r="F6" s="54"/>
      <c r="G6" s="54"/>
      <c r="H6" s="54"/>
      <c r="I6" s="54"/>
      <c r="J6" s="54"/>
      <c r="K6" s="55" t="s">
        <v>39</v>
      </c>
      <c r="L6" s="55" t="s">
        <v>15</v>
      </c>
      <c r="M6" s="54"/>
    </row>
    <row r="7" spans="1:13" ht="15.75" thickTop="1">
      <c r="A7" s="25">
        <v>1</v>
      </c>
      <c r="B7" s="26" t="s">
        <v>40</v>
      </c>
      <c r="C7" s="27" t="s">
        <v>20</v>
      </c>
      <c r="D7" s="28"/>
      <c r="E7" s="29"/>
      <c r="F7" s="30"/>
      <c r="G7" s="31">
        <v>180</v>
      </c>
      <c r="H7" s="32">
        <f t="shared" ref="H7:H18" si="0">+D7*G7</f>
        <v>0</v>
      </c>
      <c r="I7" s="32">
        <f t="shared" ref="I7:I18" si="1">+E7*G7</f>
        <v>0</v>
      </c>
      <c r="J7" s="33">
        <f>ROUND(+F7*G7,0)</f>
        <v>0</v>
      </c>
      <c r="K7" s="33">
        <f>H7-J7</f>
        <v>0</v>
      </c>
      <c r="L7" s="34">
        <f>H7-I7</f>
        <v>0</v>
      </c>
      <c r="M7" s="35" t="s">
        <v>41</v>
      </c>
    </row>
    <row r="8" spans="1:13">
      <c r="A8" s="25">
        <v>2</v>
      </c>
      <c r="B8" s="26" t="s">
        <v>42</v>
      </c>
      <c r="C8" s="36" t="s">
        <v>20</v>
      </c>
      <c r="D8" s="28"/>
      <c r="E8" s="37"/>
      <c r="F8" s="38"/>
      <c r="G8" s="39">
        <v>220</v>
      </c>
      <c r="H8" s="40">
        <f t="shared" si="0"/>
        <v>0</v>
      </c>
      <c r="I8" s="40">
        <f t="shared" si="1"/>
        <v>0</v>
      </c>
      <c r="J8" s="41">
        <f t="shared" ref="J8:J18" si="2">ROUND(+F8*G8,0)</f>
        <v>0</v>
      </c>
      <c r="K8" s="33">
        <f t="shared" ref="K8:K18" si="3">H8-J8</f>
        <v>0</v>
      </c>
      <c r="L8" s="34">
        <f t="shared" ref="L8:L18" si="4">H8-I8</f>
        <v>0</v>
      </c>
      <c r="M8" s="35" t="s">
        <v>41</v>
      </c>
    </row>
    <row r="9" spans="1:13">
      <c r="A9" s="25">
        <v>3</v>
      </c>
      <c r="B9" s="26" t="s">
        <v>43</v>
      </c>
      <c r="C9" s="36" t="s">
        <v>17</v>
      </c>
      <c r="D9" s="42">
        <v>556.41999999999996</v>
      </c>
      <c r="E9" s="37">
        <v>556.42100000000005</v>
      </c>
      <c r="F9" s="38"/>
      <c r="G9" s="39">
        <v>80</v>
      </c>
      <c r="H9" s="40">
        <f t="shared" si="0"/>
        <v>44513.599999999999</v>
      </c>
      <c r="I9" s="40">
        <f t="shared" si="1"/>
        <v>44513.680000000008</v>
      </c>
      <c r="J9" s="41">
        <f t="shared" si="2"/>
        <v>0</v>
      </c>
      <c r="K9" s="33">
        <f t="shared" si="3"/>
        <v>44513.599999999999</v>
      </c>
      <c r="L9" s="34">
        <f t="shared" si="4"/>
        <v>-8.0000000009022187E-2</v>
      </c>
      <c r="M9" s="35" t="s">
        <v>41</v>
      </c>
    </row>
    <row r="10" spans="1:13">
      <c r="A10" s="25">
        <v>4</v>
      </c>
      <c r="B10" s="26" t="s">
        <v>44</v>
      </c>
      <c r="C10" s="36" t="s">
        <v>20</v>
      </c>
      <c r="D10" s="28">
        <v>69.010000000000005</v>
      </c>
      <c r="E10" s="43">
        <v>51.067399999999999</v>
      </c>
      <c r="F10" s="38"/>
      <c r="G10" s="39">
        <v>1050</v>
      </c>
      <c r="H10" s="40">
        <f t="shared" si="0"/>
        <v>72460.5</v>
      </c>
      <c r="I10" s="40">
        <f t="shared" si="1"/>
        <v>53620.77</v>
      </c>
      <c r="J10" s="41">
        <f t="shared" si="2"/>
        <v>0</v>
      </c>
      <c r="K10" s="33">
        <f t="shared" si="3"/>
        <v>72460.5</v>
      </c>
      <c r="L10" s="34">
        <f t="shared" si="4"/>
        <v>18839.730000000003</v>
      </c>
      <c r="M10" s="35" t="s">
        <v>41</v>
      </c>
    </row>
    <row r="11" spans="1:13">
      <c r="A11" s="25">
        <v>5</v>
      </c>
      <c r="B11" s="26" t="s">
        <v>45</v>
      </c>
      <c r="C11" s="36" t="s">
        <v>20</v>
      </c>
      <c r="D11" s="42"/>
      <c r="E11" s="38"/>
      <c r="F11" s="38"/>
      <c r="G11" s="39"/>
      <c r="H11" s="40">
        <f t="shared" si="0"/>
        <v>0</v>
      </c>
      <c r="I11" s="40">
        <f t="shared" si="1"/>
        <v>0</v>
      </c>
      <c r="J11" s="41">
        <f t="shared" si="2"/>
        <v>0</v>
      </c>
      <c r="K11" s="33">
        <f t="shared" si="3"/>
        <v>0</v>
      </c>
      <c r="L11" s="34">
        <f t="shared" si="4"/>
        <v>0</v>
      </c>
      <c r="M11" s="35" t="s">
        <v>41</v>
      </c>
    </row>
    <row r="12" spans="1:13">
      <c r="A12" s="25">
        <v>6</v>
      </c>
      <c r="B12" s="44" t="s">
        <v>46</v>
      </c>
      <c r="C12" s="36" t="s">
        <v>20</v>
      </c>
      <c r="D12" s="42"/>
      <c r="E12" s="24"/>
      <c r="F12" s="24"/>
      <c r="G12" s="45">
        <v>2599</v>
      </c>
      <c r="H12" s="40">
        <f t="shared" si="0"/>
        <v>0</v>
      </c>
      <c r="I12" s="40">
        <f t="shared" si="1"/>
        <v>0</v>
      </c>
      <c r="J12" s="41">
        <f t="shared" si="2"/>
        <v>0</v>
      </c>
      <c r="K12" s="33">
        <f t="shared" si="3"/>
        <v>0</v>
      </c>
      <c r="L12" s="34">
        <f t="shared" si="4"/>
        <v>0</v>
      </c>
      <c r="M12" s="35" t="s">
        <v>41</v>
      </c>
    </row>
    <row r="13" spans="1:13">
      <c r="A13" s="25">
        <v>7</v>
      </c>
      <c r="B13" s="44" t="s">
        <v>47</v>
      </c>
      <c r="C13" s="36" t="s">
        <v>20</v>
      </c>
      <c r="D13" s="42">
        <v>22.472000000000001</v>
      </c>
      <c r="E13" s="24">
        <v>18.27</v>
      </c>
      <c r="F13" s="24"/>
      <c r="G13" s="45">
        <v>2750</v>
      </c>
      <c r="H13" s="40">
        <f t="shared" si="0"/>
        <v>61798</v>
      </c>
      <c r="I13" s="40">
        <f t="shared" si="1"/>
        <v>50242.5</v>
      </c>
      <c r="J13" s="41">
        <f t="shared" si="2"/>
        <v>0</v>
      </c>
      <c r="K13" s="33">
        <f t="shared" si="3"/>
        <v>61798</v>
      </c>
      <c r="L13" s="34">
        <f t="shared" si="4"/>
        <v>11555.5</v>
      </c>
      <c r="M13" s="35" t="s">
        <v>41</v>
      </c>
    </row>
    <row r="14" spans="1:13">
      <c r="A14" s="25">
        <v>8</v>
      </c>
      <c r="B14" s="44" t="s">
        <v>48</v>
      </c>
      <c r="C14" s="36" t="s">
        <v>20</v>
      </c>
      <c r="D14" s="42">
        <v>2.0710000000000002</v>
      </c>
      <c r="E14" s="46">
        <f>D14</f>
        <v>2.0710000000000002</v>
      </c>
      <c r="F14" s="46"/>
      <c r="G14" s="39">
        <f>G13+(G13*13%)</f>
        <v>3107.5</v>
      </c>
      <c r="H14" s="40">
        <f t="shared" si="0"/>
        <v>6435.6325000000006</v>
      </c>
      <c r="I14" s="40">
        <f t="shared" si="1"/>
        <v>6435.6325000000006</v>
      </c>
      <c r="J14" s="41">
        <f t="shared" si="2"/>
        <v>0</v>
      </c>
      <c r="K14" s="33">
        <f t="shared" si="3"/>
        <v>6435.6325000000006</v>
      </c>
      <c r="L14" s="34">
        <f t="shared" si="4"/>
        <v>0</v>
      </c>
      <c r="M14" s="35" t="s">
        <v>41</v>
      </c>
    </row>
    <row r="15" spans="1:13">
      <c r="A15" s="25">
        <v>9</v>
      </c>
      <c r="B15" s="44" t="s">
        <v>49</v>
      </c>
      <c r="C15" s="47" t="s">
        <v>17</v>
      </c>
      <c r="D15" s="42">
        <v>157.19399999999999</v>
      </c>
      <c r="E15" s="46">
        <v>127.8</v>
      </c>
      <c r="F15" s="46"/>
      <c r="G15" s="39">
        <v>400</v>
      </c>
      <c r="H15" s="40">
        <f t="shared" si="0"/>
        <v>62877.599999999999</v>
      </c>
      <c r="I15" s="40">
        <f t="shared" si="1"/>
        <v>51120</v>
      </c>
      <c r="J15" s="41">
        <f t="shared" si="2"/>
        <v>0</v>
      </c>
      <c r="K15" s="33">
        <f t="shared" si="3"/>
        <v>62877.599999999999</v>
      </c>
      <c r="L15" s="34">
        <f t="shared" si="4"/>
        <v>11757.599999999999</v>
      </c>
      <c r="M15" s="35" t="s">
        <v>41</v>
      </c>
    </row>
    <row r="16" spans="1:13">
      <c r="A16" s="25">
        <v>10</v>
      </c>
      <c r="B16" s="44" t="s">
        <v>50</v>
      </c>
      <c r="C16" s="47" t="s">
        <v>17</v>
      </c>
      <c r="D16" s="42">
        <v>14.484</v>
      </c>
      <c r="E16" s="48">
        <f>D16</f>
        <v>14.484</v>
      </c>
      <c r="F16" s="49"/>
      <c r="G16" s="45">
        <f>G15+(G15*13%)</f>
        <v>452</v>
      </c>
      <c r="H16" s="40">
        <f t="shared" si="0"/>
        <v>6546.768</v>
      </c>
      <c r="I16" s="40">
        <f t="shared" si="1"/>
        <v>6546.768</v>
      </c>
      <c r="J16" s="41">
        <f t="shared" si="2"/>
        <v>0</v>
      </c>
      <c r="K16" s="33">
        <f t="shared" si="3"/>
        <v>6546.768</v>
      </c>
      <c r="L16" s="34">
        <f t="shared" si="4"/>
        <v>0</v>
      </c>
      <c r="M16" s="35" t="s">
        <v>41</v>
      </c>
    </row>
    <row r="17" spans="1:13">
      <c r="A17" s="25">
        <v>11</v>
      </c>
      <c r="B17" s="44" t="s">
        <v>51</v>
      </c>
      <c r="C17" s="47" t="s">
        <v>27</v>
      </c>
      <c r="D17" s="42">
        <v>4.18</v>
      </c>
      <c r="E17" s="48">
        <f>D17</f>
        <v>4.18</v>
      </c>
      <c r="F17" s="46"/>
      <c r="G17" s="39">
        <v>9000</v>
      </c>
      <c r="H17" s="40">
        <f t="shared" si="0"/>
        <v>37620</v>
      </c>
      <c r="I17" s="40">
        <f t="shared" si="1"/>
        <v>37620</v>
      </c>
      <c r="J17" s="41">
        <f t="shared" si="2"/>
        <v>0</v>
      </c>
      <c r="K17" s="33">
        <f t="shared" si="3"/>
        <v>37620</v>
      </c>
      <c r="L17" s="34">
        <f t="shared" si="4"/>
        <v>0</v>
      </c>
      <c r="M17" s="35" t="s">
        <v>41</v>
      </c>
    </row>
    <row r="18" spans="1:13" ht="15.75" thickBot="1">
      <c r="A18" s="25">
        <v>12</v>
      </c>
      <c r="B18" s="44" t="s">
        <v>52</v>
      </c>
      <c r="C18" s="47" t="s">
        <v>27</v>
      </c>
      <c r="D18" s="42">
        <v>1.9550000000000001</v>
      </c>
      <c r="E18" s="48">
        <f>D18</f>
        <v>1.9550000000000001</v>
      </c>
      <c r="F18" s="46"/>
      <c r="G18" s="39">
        <v>10170</v>
      </c>
      <c r="H18" s="40">
        <f t="shared" si="0"/>
        <v>19882.350000000002</v>
      </c>
      <c r="I18" s="40">
        <f t="shared" si="1"/>
        <v>19882.350000000002</v>
      </c>
      <c r="J18" s="41">
        <f t="shared" si="2"/>
        <v>0</v>
      </c>
      <c r="K18" s="33">
        <f t="shared" si="3"/>
        <v>19882.350000000002</v>
      </c>
      <c r="L18" s="34">
        <f t="shared" si="4"/>
        <v>0</v>
      </c>
      <c r="M18" s="35" t="s">
        <v>41</v>
      </c>
    </row>
    <row r="19" spans="1:13" ht="16.5" thickTop="1" thickBot="1">
      <c r="A19" s="56"/>
      <c r="B19" s="56"/>
      <c r="C19" s="56"/>
      <c r="D19" s="56"/>
      <c r="E19" s="56"/>
      <c r="F19" s="56"/>
      <c r="G19" s="56"/>
      <c r="H19" s="7">
        <f>SUM(H7:H18)</f>
        <v>312134.45050000004</v>
      </c>
      <c r="I19" s="7">
        <f>SUM(I7:I18)</f>
        <v>269981.70050000004</v>
      </c>
      <c r="J19" s="7">
        <f>SUM(J7:J18)</f>
        <v>0</v>
      </c>
      <c r="K19" s="7">
        <f>SUM(K7:K18)</f>
        <v>312134.45050000004</v>
      </c>
      <c r="L19" s="7">
        <f>SUM(L7:L18)</f>
        <v>42152.749999999993</v>
      </c>
      <c r="M19" s="57" t="str">
        <f>M18</f>
        <v>RA1 TG</v>
      </c>
    </row>
    <row r="20" spans="1:13" ht="15.75" thickTop="1"/>
  </sheetData>
  <mergeCells count="2">
    <mergeCell ref="A4:M4"/>
    <mergeCell ref="K5:L5"/>
  </mergeCell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1"/>
  <sheetViews>
    <sheetView view="pageBreakPreview" zoomScaleNormal="100" zoomScaleSheetLayoutView="100" workbookViewId="0">
      <selection activeCell="G14" sqref="G14"/>
    </sheetView>
  </sheetViews>
  <sheetFormatPr defaultRowHeight="15"/>
  <cols>
    <col min="1" max="1" width="4.7109375" customWidth="1"/>
    <col min="2" max="2" width="40.28515625" customWidth="1"/>
    <col min="3" max="3" width="5.5703125" customWidth="1"/>
    <col min="4" max="4" width="11.5703125" customWidth="1"/>
    <col min="5" max="5" width="10.7109375" customWidth="1"/>
    <col min="6" max="6" width="11.85546875" customWidth="1"/>
    <col min="8" max="8" width="12.5703125" customWidth="1"/>
    <col min="9" max="10" width="11.85546875" customWidth="1"/>
    <col min="11" max="12" width="11.7109375" customWidth="1"/>
    <col min="13" max="13" width="10.85546875" customWidth="1"/>
  </cols>
  <sheetData>
    <row r="1" spans="1:13">
      <c r="A1" s="22" t="s">
        <v>35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</row>
    <row r="2" spans="1:13">
      <c r="A2" s="22" t="s">
        <v>56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</row>
    <row r="3" spans="1:13">
      <c r="A3" s="23"/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</row>
    <row r="4" spans="1:13" ht="15.75" thickBot="1">
      <c r="A4" s="90" t="s">
        <v>29</v>
      </c>
      <c r="B4" s="91"/>
      <c r="C4" s="91"/>
      <c r="D4" s="91"/>
      <c r="E4" s="91"/>
      <c r="F4" s="91"/>
      <c r="G4" s="91"/>
      <c r="H4" s="91"/>
      <c r="I4" s="91"/>
      <c r="J4" s="91"/>
      <c r="K4" s="91"/>
      <c r="L4" s="91"/>
      <c r="M4" s="91"/>
    </row>
    <row r="5" spans="1:13" ht="25.5" thickTop="1" thickBot="1">
      <c r="A5" s="53" t="s">
        <v>2</v>
      </c>
      <c r="B5" s="53" t="s">
        <v>3</v>
      </c>
      <c r="C5" s="53" t="s">
        <v>4</v>
      </c>
      <c r="D5" s="51" t="s">
        <v>5</v>
      </c>
      <c r="E5" s="51" t="s">
        <v>6</v>
      </c>
      <c r="F5" s="51" t="s">
        <v>37</v>
      </c>
      <c r="G5" s="53" t="s">
        <v>8</v>
      </c>
      <c r="H5" s="52" t="s">
        <v>53</v>
      </c>
      <c r="I5" s="52" t="s">
        <v>54</v>
      </c>
      <c r="J5" s="51" t="s">
        <v>38</v>
      </c>
      <c r="K5" s="92" t="s">
        <v>12</v>
      </c>
      <c r="L5" s="92"/>
      <c r="M5" s="53" t="s">
        <v>13</v>
      </c>
    </row>
    <row r="6" spans="1:13" ht="24.75" thickTop="1">
      <c r="A6" s="61"/>
      <c r="B6" s="61"/>
      <c r="C6" s="61"/>
      <c r="D6" s="61"/>
      <c r="E6" s="61"/>
      <c r="F6" s="61"/>
      <c r="G6" s="61"/>
      <c r="H6" s="61"/>
      <c r="I6" s="61"/>
      <c r="J6" s="61"/>
      <c r="K6" s="62" t="s">
        <v>39</v>
      </c>
      <c r="L6" s="62" t="s">
        <v>15</v>
      </c>
      <c r="M6" s="61"/>
    </row>
    <row r="7" spans="1:13" s="58" customFormat="1">
      <c r="A7" s="66">
        <v>1</v>
      </c>
      <c r="B7" s="67" t="s">
        <v>60</v>
      </c>
      <c r="C7" s="68" t="s">
        <v>20</v>
      </c>
      <c r="D7" s="69"/>
      <c r="E7" s="70"/>
      <c r="F7" s="71"/>
      <c r="G7" s="72">
        <v>180</v>
      </c>
      <c r="H7" s="73">
        <f t="shared" ref="H7:H20" si="0">+D7*G7</f>
        <v>0</v>
      </c>
      <c r="I7" s="73">
        <f t="shared" ref="I7:I22" si="1">+E7*G7</f>
        <v>0</v>
      </c>
      <c r="J7" s="73">
        <f>ROUND(+F7*G7,0)</f>
        <v>0</v>
      </c>
      <c r="K7" s="73">
        <f>H7-J7</f>
        <v>0</v>
      </c>
      <c r="L7" s="74">
        <f>H7-I7</f>
        <v>0</v>
      </c>
      <c r="M7" s="75" t="s">
        <v>55</v>
      </c>
    </row>
    <row r="8" spans="1:13" s="58" customFormat="1">
      <c r="A8" s="66">
        <v>2</v>
      </c>
      <c r="B8" s="67" t="s">
        <v>61</v>
      </c>
      <c r="C8" s="68" t="s">
        <v>20</v>
      </c>
      <c r="D8" s="69"/>
      <c r="E8" s="76"/>
      <c r="F8" s="71"/>
      <c r="G8" s="72">
        <v>220</v>
      </c>
      <c r="H8" s="73">
        <f t="shared" si="0"/>
        <v>0</v>
      </c>
      <c r="I8" s="73">
        <f t="shared" si="1"/>
        <v>0</v>
      </c>
      <c r="J8" s="73">
        <f t="shared" ref="J8:J20" si="2">ROUND(+F8*G8,0)</f>
        <v>0</v>
      </c>
      <c r="K8" s="73">
        <f t="shared" ref="K8:K20" si="3">H8-J8</f>
        <v>0</v>
      </c>
      <c r="L8" s="74">
        <f t="shared" ref="L8:L20" si="4">H8-I8</f>
        <v>0</v>
      </c>
      <c r="M8" s="75" t="s">
        <v>55</v>
      </c>
    </row>
    <row r="9" spans="1:13" s="58" customFormat="1">
      <c r="A9" s="66">
        <v>3</v>
      </c>
      <c r="B9" s="67" t="s">
        <v>43</v>
      </c>
      <c r="C9" s="68" t="s">
        <v>17</v>
      </c>
      <c r="D9" s="69"/>
      <c r="E9" s="76"/>
      <c r="F9" s="71"/>
      <c r="G9" s="72">
        <v>80</v>
      </c>
      <c r="H9" s="73">
        <f t="shared" si="0"/>
        <v>0</v>
      </c>
      <c r="I9" s="73">
        <f t="shared" si="1"/>
        <v>0</v>
      </c>
      <c r="J9" s="73">
        <f t="shared" si="2"/>
        <v>0</v>
      </c>
      <c r="K9" s="73">
        <f t="shared" si="3"/>
        <v>0</v>
      </c>
      <c r="L9" s="74">
        <f t="shared" si="4"/>
        <v>0</v>
      </c>
      <c r="M9" s="75" t="s">
        <v>55</v>
      </c>
    </row>
    <row r="10" spans="1:13" s="58" customFormat="1">
      <c r="A10" s="66">
        <v>4</v>
      </c>
      <c r="B10" s="67" t="s">
        <v>44</v>
      </c>
      <c r="C10" s="68" t="s">
        <v>20</v>
      </c>
      <c r="D10" s="69"/>
      <c r="E10" s="76"/>
      <c r="F10" s="71"/>
      <c r="G10" s="72">
        <v>1050</v>
      </c>
      <c r="H10" s="73">
        <f t="shared" si="0"/>
        <v>0</v>
      </c>
      <c r="I10" s="73">
        <f t="shared" si="1"/>
        <v>0</v>
      </c>
      <c r="J10" s="73">
        <f t="shared" si="2"/>
        <v>0</v>
      </c>
      <c r="K10" s="73">
        <f t="shared" si="3"/>
        <v>0</v>
      </c>
      <c r="L10" s="74">
        <f t="shared" si="4"/>
        <v>0</v>
      </c>
      <c r="M10" s="75" t="s">
        <v>55</v>
      </c>
    </row>
    <row r="11" spans="1:13" s="58" customFormat="1">
      <c r="A11" s="66">
        <v>5</v>
      </c>
      <c r="B11" s="67" t="s">
        <v>45</v>
      </c>
      <c r="C11" s="68" t="s">
        <v>20</v>
      </c>
      <c r="D11" s="69"/>
      <c r="E11" s="71"/>
      <c r="F11" s="71"/>
      <c r="G11" s="72"/>
      <c r="H11" s="73">
        <f t="shared" si="0"/>
        <v>0</v>
      </c>
      <c r="I11" s="73">
        <f t="shared" si="1"/>
        <v>0</v>
      </c>
      <c r="J11" s="73">
        <f t="shared" si="2"/>
        <v>0</v>
      </c>
      <c r="K11" s="73">
        <f t="shared" si="3"/>
        <v>0</v>
      </c>
      <c r="L11" s="74">
        <f t="shared" si="4"/>
        <v>0</v>
      </c>
      <c r="M11" s="75" t="s">
        <v>55</v>
      </c>
    </row>
    <row r="12" spans="1:13" s="58" customFormat="1">
      <c r="A12" s="66">
        <v>6</v>
      </c>
      <c r="B12" s="77" t="s">
        <v>46</v>
      </c>
      <c r="C12" s="68" t="s">
        <v>20</v>
      </c>
      <c r="D12" s="69"/>
      <c r="E12" s="78"/>
      <c r="F12" s="78"/>
      <c r="G12" s="79">
        <v>2599</v>
      </c>
      <c r="H12" s="73">
        <f t="shared" si="0"/>
        <v>0</v>
      </c>
      <c r="I12" s="73">
        <f t="shared" si="1"/>
        <v>0</v>
      </c>
      <c r="J12" s="73">
        <f t="shared" si="2"/>
        <v>0</v>
      </c>
      <c r="K12" s="73">
        <f t="shared" si="3"/>
        <v>0</v>
      </c>
      <c r="L12" s="74">
        <f t="shared" si="4"/>
        <v>0</v>
      </c>
      <c r="M12" s="75" t="s">
        <v>55</v>
      </c>
    </row>
    <row r="13" spans="1:13" s="58" customFormat="1">
      <c r="A13" s="66">
        <v>7</v>
      </c>
      <c r="B13" s="77" t="s">
        <v>47</v>
      </c>
      <c r="C13" s="68" t="s">
        <v>20</v>
      </c>
      <c r="D13" s="69">
        <f>0.517+2.87</f>
        <v>3.387</v>
      </c>
      <c r="E13" s="78">
        <v>3.7235549999999997</v>
      </c>
      <c r="F13" s="78"/>
      <c r="G13" s="79">
        <v>2750</v>
      </c>
      <c r="H13" s="73">
        <f t="shared" si="0"/>
        <v>9314.25</v>
      </c>
      <c r="I13" s="73">
        <f t="shared" si="1"/>
        <v>10239.776249999999</v>
      </c>
      <c r="J13" s="73">
        <f t="shared" si="2"/>
        <v>0</v>
      </c>
      <c r="K13" s="73">
        <f t="shared" si="3"/>
        <v>9314.25</v>
      </c>
      <c r="L13" s="74">
        <f t="shared" si="4"/>
        <v>-925.52624999999898</v>
      </c>
      <c r="M13" s="75" t="s">
        <v>55</v>
      </c>
    </row>
    <row r="14" spans="1:13" s="58" customFormat="1">
      <c r="A14" s="66">
        <v>8</v>
      </c>
      <c r="B14" s="77" t="s">
        <v>48</v>
      </c>
      <c r="C14" s="68" t="s">
        <v>20</v>
      </c>
      <c r="D14" s="69">
        <v>85.441000000000003</v>
      </c>
      <c r="E14" s="80">
        <v>71.169537500000018</v>
      </c>
      <c r="F14" s="80"/>
      <c r="G14" s="72">
        <v>3107.5</v>
      </c>
      <c r="H14" s="73">
        <f t="shared" si="0"/>
        <v>265507.90750000003</v>
      </c>
      <c r="I14" s="73">
        <f t="shared" si="1"/>
        <v>221159.33778125007</v>
      </c>
      <c r="J14" s="73">
        <f t="shared" si="2"/>
        <v>0</v>
      </c>
      <c r="K14" s="73">
        <f t="shared" si="3"/>
        <v>265507.90750000003</v>
      </c>
      <c r="L14" s="74">
        <f t="shared" si="4"/>
        <v>44348.569718749961</v>
      </c>
      <c r="M14" s="75" t="s">
        <v>55</v>
      </c>
    </row>
    <row r="15" spans="1:13" s="58" customFormat="1">
      <c r="A15" s="66">
        <v>9</v>
      </c>
      <c r="B15" s="77" t="s">
        <v>58</v>
      </c>
      <c r="C15" s="68" t="s">
        <v>57</v>
      </c>
      <c r="D15" s="69"/>
      <c r="E15" s="80"/>
      <c r="F15" s="80"/>
      <c r="G15" s="72">
        <f>G13+(G13*26%)</f>
        <v>3465</v>
      </c>
      <c r="H15" s="73">
        <f>+D15*G15</f>
        <v>0</v>
      </c>
      <c r="I15" s="73">
        <f>+E15*G15</f>
        <v>0</v>
      </c>
      <c r="J15" s="73">
        <f>ROUND(+F15*G15,0)</f>
        <v>0</v>
      </c>
      <c r="K15" s="73">
        <f>H15-J15</f>
        <v>0</v>
      </c>
      <c r="L15" s="74">
        <f>H15-I15</f>
        <v>0</v>
      </c>
      <c r="M15" s="75" t="s">
        <v>55</v>
      </c>
    </row>
    <row r="16" spans="1:13" s="58" customFormat="1">
      <c r="A16" s="66">
        <v>9</v>
      </c>
      <c r="B16" s="77" t="s">
        <v>49</v>
      </c>
      <c r="C16" s="81" t="s">
        <v>17</v>
      </c>
      <c r="D16" s="69">
        <f>4.628+25.71</f>
        <v>30.338000000000001</v>
      </c>
      <c r="E16" s="80">
        <v>31.555199999999999</v>
      </c>
      <c r="F16" s="80"/>
      <c r="G16" s="72">
        <v>400</v>
      </c>
      <c r="H16" s="73">
        <f t="shared" si="0"/>
        <v>12135.2</v>
      </c>
      <c r="I16" s="73">
        <f t="shared" si="1"/>
        <v>12622.08</v>
      </c>
      <c r="J16" s="73">
        <f t="shared" si="2"/>
        <v>0</v>
      </c>
      <c r="K16" s="73">
        <f t="shared" si="3"/>
        <v>12135.2</v>
      </c>
      <c r="L16" s="74">
        <f t="shared" si="4"/>
        <v>-486.8799999999992</v>
      </c>
      <c r="M16" s="75" t="s">
        <v>55</v>
      </c>
    </row>
    <row r="17" spans="1:16" s="58" customFormat="1">
      <c r="A17" s="66">
        <v>10</v>
      </c>
      <c r="B17" s="77" t="s">
        <v>50</v>
      </c>
      <c r="C17" s="81" t="s">
        <v>17</v>
      </c>
      <c r="D17" s="69">
        <v>613.96</v>
      </c>
      <c r="E17" s="80">
        <v>602.01815000000011</v>
      </c>
      <c r="F17" s="82"/>
      <c r="G17" s="79">
        <v>452</v>
      </c>
      <c r="H17" s="73">
        <f t="shared" si="0"/>
        <v>277509.92000000004</v>
      </c>
      <c r="I17" s="73">
        <f t="shared" si="1"/>
        <v>272112.20380000008</v>
      </c>
      <c r="J17" s="73">
        <f t="shared" si="2"/>
        <v>0</v>
      </c>
      <c r="K17" s="73">
        <f t="shared" si="3"/>
        <v>277509.92000000004</v>
      </c>
      <c r="L17" s="74">
        <f t="shared" si="4"/>
        <v>5397.7161999999662</v>
      </c>
      <c r="M17" s="75" t="s">
        <v>55</v>
      </c>
    </row>
    <row r="18" spans="1:16" s="58" customFormat="1">
      <c r="A18" s="66">
        <v>10</v>
      </c>
      <c r="B18" s="77" t="s">
        <v>59</v>
      </c>
      <c r="C18" s="81" t="s">
        <v>17</v>
      </c>
      <c r="D18" s="69"/>
      <c r="E18" s="80"/>
      <c r="F18" s="82"/>
      <c r="G18" s="79">
        <f>G16+(G16*26%)</f>
        <v>504</v>
      </c>
      <c r="H18" s="73">
        <f>+D18*G18</f>
        <v>0</v>
      </c>
      <c r="I18" s="73">
        <f>+E18*G18</f>
        <v>0</v>
      </c>
      <c r="J18" s="73">
        <f>ROUND(+F18*G18,0)</f>
        <v>0</v>
      </c>
      <c r="K18" s="73">
        <f>H18-J18</f>
        <v>0</v>
      </c>
      <c r="L18" s="74">
        <f>H18-I18</f>
        <v>0</v>
      </c>
      <c r="M18" s="75" t="s">
        <v>55</v>
      </c>
    </row>
    <row r="19" spans="1:16" s="58" customFormat="1">
      <c r="A19" s="66">
        <v>11</v>
      </c>
      <c r="B19" s="77" t="s">
        <v>51</v>
      </c>
      <c r="C19" s="81" t="s">
        <v>27</v>
      </c>
      <c r="D19" s="69">
        <f>E19</f>
        <v>0.54</v>
      </c>
      <c r="E19" s="80">
        <v>0.54</v>
      </c>
      <c r="F19" s="80"/>
      <c r="G19" s="72">
        <v>9000</v>
      </c>
      <c r="H19" s="73">
        <f t="shared" si="0"/>
        <v>4860</v>
      </c>
      <c r="I19" s="73">
        <f t="shared" si="1"/>
        <v>4860</v>
      </c>
      <c r="J19" s="73">
        <f t="shared" si="2"/>
        <v>0</v>
      </c>
      <c r="K19" s="73">
        <f t="shared" si="3"/>
        <v>4860</v>
      </c>
      <c r="L19" s="74">
        <f t="shared" si="4"/>
        <v>0</v>
      </c>
      <c r="M19" s="75" t="s">
        <v>55</v>
      </c>
    </row>
    <row r="20" spans="1:16" s="58" customFormat="1">
      <c r="A20" s="66">
        <v>12</v>
      </c>
      <c r="B20" s="77" t="s">
        <v>52</v>
      </c>
      <c r="C20" s="81" t="s">
        <v>27</v>
      </c>
      <c r="D20" s="69">
        <v>15.132</v>
      </c>
      <c r="E20" s="80">
        <v>15.12</v>
      </c>
      <c r="F20" s="80"/>
      <c r="G20" s="72">
        <v>10170</v>
      </c>
      <c r="H20" s="73">
        <f t="shared" si="0"/>
        <v>153892.44</v>
      </c>
      <c r="I20" s="73">
        <f t="shared" si="1"/>
        <v>153770.4</v>
      </c>
      <c r="J20" s="73">
        <f t="shared" si="2"/>
        <v>0</v>
      </c>
      <c r="K20" s="73">
        <f t="shared" si="3"/>
        <v>153892.44</v>
      </c>
      <c r="L20" s="74">
        <f t="shared" si="4"/>
        <v>122.04000000000815</v>
      </c>
      <c r="M20" s="75" t="s">
        <v>55</v>
      </c>
    </row>
    <row r="21" spans="1:16" s="58" customFormat="1">
      <c r="A21" s="66">
        <v>12</v>
      </c>
      <c r="B21" s="77" t="s">
        <v>52</v>
      </c>
      <c r="C21" s="81" t="s">
        <v>27</v>
      </c>
      <c r="D21" s="69"/>
      <c r="E21" s="80"/>
      <c r="F21" s="80"/>
      <c r="G21" s="72">
        <f>G19+(G19*26%)</f>
        <v>11340</v>
      </c>
      <c r="H21" s="73">
        <f>+D21*G21</f>
        <v>0</v>
      </c>
      <c r="I21" s="73">
        <f>+E21*G21</f>
        <v>0</v>
      </c>
      <c r="J21" s="73">
        <f>ROUND(+F21*G21,0)</f>
        <v>0</v>
      </c>
      <c r="K21" s="73">
        <f>H21-J21</f>
        <v>0</v>
      </c>
      <c r="L21" s="74">
        <f>H21-I21</f>
        <v>0</v>
      </c>
      <c r="M21" s="75" t="s">
        <v>55</v>
      </c>
    </row>
    <row r="22" spans="1:16" s="58" customFormat="1">
      <c r="A22" s="66">
        <v>12</v>
      </c>
      <c r="B22" s="77" t="s">
        <v>62</v>
      </c>
      <c r="C22" s="81" t="s">
        <v>27</v>
      </c>
      <c r="D22" s="69">
        <f>0.68+0.17</f>
        <v>0.85000000000000009</v>
      </c>
      <c r="E22" s="80">
        <f>D22</f>
        <v>0.85000000000000009</v>
      </c>
      <c r="F22" s="80"/>
      <c r="G22" s="72">
        <v>25000</v>
      </c>
      <c r="H22" s="73">
        <f>+D22*G22</f>
        <v>21250.000000000004</v>
      </c>
      <c r="I22" s="73">
        <f t="shared" si="1"/>
        <v>21250.000000000004</v>
      </c>
      <c r="J22" s="73">
        <f>ROUND(+F22*G22,0)</f>
        <v>0</v>
      </c>
      <c r="K22" s="73">
        <f>H22-J22</f>
        <v>21250.000000000004</v>
      </c>
      <c r="L22" s="74">
        <f>H22-I22</f>
        <v>0</v>
      </c>
      <c r="M22" s="75" t="s">
        <v>55</v>
      </c>
    </row>
    <row r="23" spans="1:16" ht="15.75" thickBot="1">
      <c r="A23" s="63"/>
      <c r="B23" s="63"/>
      <c r="C23" s="63"/>
      <c r="D23" s="63"/>
      <c r="E23" s="63"/>
      <c r="F23" s="63"/>
      <c r="G23" s="63"/>
      <c r="H23" s="64">
        <f>SUM(H7:H22)</f>
        <v>744469.71750000003</v>
      </c>
      <c r="I23" s="64">
        <f t="shared" ref="I23:L23" si="5">SUM(I7:I22)</f>
        <v>696013.79783125012</v>
      </c>
      <c r="J23" s="64">
        <f t="shared" si="5"/>
        <v>0</v>
      </c>
      <c r="K23" s="64">
        <f t="shared" si="5"/>
        <v>744469.71750000003</v>
      </c>
      <c r="L23" s="64">
        <f t="shared" si="5"/>
        <v>48455.919668749943</v>
      </c>
      <c r="M23" s="65" t="str">
        <f>M22</f>
        <v>RA 4</v>
      </c>
    </row>
    <row r="24" spans="1:16" ht="15.75" thickTop="1"/>
    <row r="28" spans="1:16">
      <c r="P28">
        <f>10*0.61</f>
        <v>6.1</v>
      </c>
    </row>
    <row r="29" spans="1:16">
      <c r="P29">
        <f>P28*9</f>
        <v>54.9</v>
      </c>
    </row>
    <row r="39" spans="1:13" s="59" customFormat="1" ht="12.75">
      <c r="A39" s="59" t="s">
        <v>63</v>
      </c>
      <c r="F39" s="59" t="s">
        <v>66</v>
      </c>
      <c r="M39" s="60" t="s">
        <v>68</v>
      </c>
    </row>
    <row r="40" spans="1:13" s="59" customFormat="1" ht="12.75">
      <c r="A40" s="59" t="s">
        <v>64</v>
      </c>
      <c r="F40" s="59" t="s">
        <v>69</v>
      </c>
      <c r="M40" s="60" t="s">
        <v>70</v>
      </c>
    </row>
    <row r="41" spans="1:13" s="59" customFormat="1" ht="12.75">
      <c r="A41" s="59" t="s">
        <v>65</v>
      </c>
      <c r="F41" s="59" t="s">
        <v>67</v>
      </c>
      <c r="M41" s="60" t="s">
        <v>65</v>
      </c>
    </row>
  </sheetData>
  <mergeCells count="2">
    <mergeCell ref="A4:M4"/>
    <mergeCell ref="K5:L5"/>
  </mergeCells>
  <printOptions horizontalCentered="1"/>
  <pageMargins left="0" right="0" top="0.25" bottom="0.25" header="0.3" footer="0.3"/>
  <pageSetup paperSize="9" scale="87" orientation="landscape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"/>
  <sheetViews>
    <sheetView tabSelected="1" view="pageBreakPreview" topLeftCell="A10" zoomScaleNormal="100" zoomScaleSheetLayoutView="100" workbookViewId="0">
      <selection activeCell="E34" sqref="E34"/>
    </sheetView>
  </sheetViews>
  <sheetFormatPr defaultRowHeight="15"/>
  <cols>
    <col min="1" max="1" width="4.7109375" customWidth="1"/>
    <col min="2" max="2" width="40.28515625" customWidth="1"/>
    <col min="3" max="3" width="5.5703125" customWidth="1"/>
    <col min="4" max="4" width="11.5703125" customWidth="1"/>
    <col min="5" max="5" width="10.7109375" customWidth="1"/>
    <col min="6" max="6" width="11.85546875" customWidth="1"/>
    <col min="8" max="8" width="12.5703125" customWidth="1"/>
    <col min="9" max="10" width="11.85546875" customWidth="1"/>
    <col min="11" max="12" width="11.7109375" customWidth="1"/>
    <col min="13" max="13" width="10.85546875" customWidth="1"/>
  </cols>
  <sheetData>
    <row r="1" spans="1:13">
      <c r="A1" s="22" t="s">
        <v>35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</row>
    <row r="2" spans="1:13">
      <c r="A2" s="22" t="s">
        <v>71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</row>
    <row r="3" spans="1:13">
      <c r="A3" s="23"/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</row>
    <row r="4" spans="1:13" ht="15.75" thickBot="1">
      <c r="A4" s="90" t="s">
        <v>29</v>
      </c>
      <c r="B4" s="91"/>
      <c r="C4" s="91"/>
      <c r="D4" s="91"/>
      <c r="E4" s="91"/>
      <c r="F4" s="91"/>
      <c r="G4" s="91"/>
      <c r="H4" s="91"/>
      <c r="I4" s="91"/>
      <c r="J4" s="91"/>
      <c r="K4" s="91"/>
      <c r="L4" s="91"/>
      <c r="M4" s="91"/>
    </row>
    <row r="5" spans="1:13" ht="25.5" thickTop="1" thickBot="1">
      <c r="A5" s="83" t="s">
        <v>2</v>
      </c>
      <c r="B5" s="83" t="s">
        <v>3</v>
      </c>
      <c r="C5" s="83" t="s">
        <v>4</v>
      </c>
      <c r="D5" s="51" t="s">
        <v>5</v>
      </c>
      <c r="E5" s="51" t="s">
        <v>6</v>
      </c>
      <c r="F5" s="51" t="s">
        <v>37</v>
      </c>
      <c r="G5" s="83" t="s">
        <v>8</v>
      </c>
      <c r="H5" s="52" t="s">
        <v>53</v>
      </c>
      <c r="I5" s="52" t="s">
        <v>54</v>
      </c>
      <c r="J5" s="51" t="s">
        <v>38</v>
      </c>
      <c r="K5" s="92" t="s">
        <v>12</v>
      </c>
      <c r="L5" s="92"/>
      <c r="M5" s="83" t="s">
        <v>13</v>
      </c>
    </row>
    <row r="6" spans="1:13" ht="24.75" thickTop="1">
      <c r="A6" s="61"/>
      <c r="B6" s="61"/>
      <c r="C6" s="61"/>
      <c r="D6" s="61"/>
      <c r="E6" s="61"/>
      <c r="F6" s="61"/>
      <c r="G6" s="61"/>
      <c r="H6" s="61"/>
      <c r="I6" s="61"/>
      <c r="J6" s="61"/>
      <c r="K6" s="62" t="s">
        <v>39</v>
      </c>
      <c r="L6" s="62" t="s">
        <v>15</v>
      </c>
      <c r="M6" s="61"/>
    </row>
    <row r="7" spans="1:13">
      <c r="A7" s="66">
        <v>1</v>
      </c>
      <c r="B7" s="67" t="s">
        <v>60</v>
      </c>
      <c r="C7" s="68" t="s">
        <v>20</v>
      </c>
      <c r="D7" s="69"/>
      <c r="E7" s="70"/>
      <c r="F7" s="71"/>
      <c r="G7" s="72">
        <v>180</v>
      </c>
      <c r="H7" s="73">
        <f t="shared" ref="H7:H20" si="0">+D7*G7</f>
        <v>0</v>
      </c>
      <c r="I7" s="73">
        <f t="shared" ref="I7:I22" si="1">+E7*G7</f>
        <v>0</v>
      </c>
      <c r="J7" s="73">
        <f>ROUND(+F7*G7,0)</f>
        <v>0</v>
      </c>
      <c r="K7" s="73">
        <f>H7-J7</f>
        <v>0</v>
      </c>
      <c r="L7" s="74">
        <f>H7-I7</f>
        <v>0</v>
      </c>
      <c r="M7" s="75" t="s">
        <v>79</v>
      </c>
    </row>
    <row r="8" spans="1:13">
      <c r="A8" s="66">
        <v>2</v>
      </c>
      <c r="B8" s="67" t="s">
        <v>61</v>
      </c>
      <c r="C8" s="68" t="s">
        <v>20</v>
      </c>
      <c r="D8" s="69"/>
      <c r="E8" s="76"/>
      <c r="F8" s="71"/>
      <c r="G8" s="72">
        <v>220</v>
      </c>
      <c r="H8" s="73">
        <f t="shared" si="0"/>
        <v>0</v>
      </c>
      <c r="I8" s="73">
        <f t="shared" si="1"/>
        <v>0</v>
      </c>
      <c r="J8" s="73">
        <f t="shared" ref="J8:J20" si="2">ROUND(+F8*G8,0)</f>
        <v>0</v>
      </c>
      <c r="K8" s="73">
        <f t="shared" ref="K8:K20" si="3">H8-J8</f>
        <v>0</v>
      </c>
      <c r="L8" s="74">
        <f t="shared" ref="L8:L20" si="4">H8-I8</f>
        <v>0</v>
      </c>
      <c r="M8" s="75" t="s">
        <v>79</v>
      </c>
    </row>
    <row r="9" spans="1:13">
      <c r="A9" s="66">
        <v>3</v>
      </c>
      <c r="B9" s="67" t="s">
        <v>43</v>
      </c>
      <c r="C9" s="68" t="s">
        <v>17</v>
      </c>
      <c r="D9" s="69"/>
      <c r="E9" s="76"/>
      <c r="F9" s="71"/>
      <c r="G9" s="72">
        <v>80</v>
      </c>
      <c r="H9" s="73">
        <f t="shared" si="0"/>
        <v>0</v>
      </c>
      <c r="I9" s="73">
        <f t="shared" si="1"/>
        <v>0</v>
      </c>
      <c r="J9" s="73">
        <f t="shared" si="2"/>
        <v>0</v>
      </c>
      <c r="K9" s="73">
        <f t="shared" si="3"/>
        <v>0</v>
      </c>
      <c r="L9" s="74">
        <f t="shared" si="4"/>
        <v>0</v>
      </c>
      <c r="M9" s="75" t="s">
        <v>79</v>
      </c>
    </row>
    <row r="10" spans="1:13">
      <c r="A10" s="66">
        <v>4</v>
      </c>
      <c r="B10" s="67" t="s">
        <v>44</v>
      </c>
      <c r="C10" s="68" t="s">
        <v>20</v>
      </c>
      <c r="D10" s="69"/>
      <c r="E10" s="76"/>
      <c r="F10" s="71"/>
      <c r="G10" s="72">
        <v>1050</v>
      </c>
      <c r="H10" s="73">
        <f t="shared" si="0"/>
        <v>0</v>
      </c>
      <c r="I10" s="73">
        <f t="shared" si="1"/>
        <v>0</v>
      </c>
      <c r="J10" s="73">
        <f t="shared" si="2"/>
        <v>0</v>
      </c>
      <c r="K10" s="73">
        <f t="shared" si="3"/>
        <v>0</v>
      </c>
      <c r="L10" s="74">
        <f t="shared" si="4"/>
        <v>0</v>
      </c>
      <c r="M10" s="75" t="s">
        <v>79</v>
      </c>
    </row>
    <row r="11" spans="1:13">
      <c r="A11" s="66">
        <v>5</v>
      </c>
      <c r="B11" s="67" t="s">
        <v>45</v>
      </c>
      <c r="C11" s="68" t="s">
        <v>20</v>
      </c>
      <c r="D11" s="69"/>
      <c r="E11" s="71"/>
      <c r="F11" s="71"/>
      <c r="G11" s="72"/>
      <c r="H11" s="73">
        <f t="shared" si="0"/>
        <v>0</v>
      </c>
      <c r="I11" s="73">
        <f t="shared" si="1"/>
        <v>0</v>
      </c>
      <c r="J11" s="73">
        <f t="shared" si="2"/>
        <v>0</v>
      </c>
      <c r="K11" s="73">
        <f t="shared" si="3"/>
        <v>0</v>
      </c>
      <c r="L11" s="74">
        <f t="shared" si="4"/>
        <v>0</v>
      </c>
      <c r="M11" s="75" t="s">
        <v>79</v>
      </c>
    </row>
    <row r="12" spans="1:13">
      <c r="A12" s="66">
        <v>6</v>
      </c>
      <c r="B12" s="77" t="s">
        <v>46</v>
      </c>
      <c r="C12" s="68" t="s">
        <v>20</v>
      </c>
      <c r="D12" s="69"/>
      <c r="E12" s="78"/>
      <c r="F12" s="78"/>
      <c r="G12" s="79">
        <v>2599</v>
      </c>
      <c r="H12" s="73">
        <f t="shared" si="0"/>
        <v>0</v>
      </c>
      <c r="I12" s="73">
        <f t="shared" si="1"/>
        <v>0</v>
      </c>
      <c r="J12" s="73">
        <f t="shared" si="2"/>
        <v>0</v>
      </c>
      <c r="K12" s="73">
        <f t="shared" si="3"/>
        <v>0</v>
      </c>
      <c r="L12" s="74">
        <f t="shared" si="4"/>
        <v>0</v>
      </c>
      <c r="M12" s="75" t="s">
        <v>79</v>
      </c>
    </row>
    <row r="13" spans="1:13">
      <c r="A13" s="66">
        <v>7</v>
      </c>
      <c r="B13" s="77" t="s">
        <v>47</v>
      </c>
      <c r="C13" s="68" t="s">
        <v>20</v>
      </c>
      <c r="D13" s="69"/>
      <c r="E13" s="78"/>
      <c r="F13" s="78"/>
      <c r="G13" s="79">
        <v>2750</v>
      </c>
      <c r="H13" s="73">
        <f t="shared" si="0"/>
        <v>0</v>
      </c>
      <c r="I13" s="73">
        <f t="shared" si="1"/>
        <v>0</v>
      </c>
      <c r="J13" s="73">
        <f t="shared" si="2"/>
        <v>0</v>
      </c>
      <c r="K13" s="73">
        <f t="shared" si="3"/>
        <v>0</v>
      </c>
      <c r="L13" s="74">
        <f t="shared" si="4"/>
        <v>0</v>
      </c>
      <c r="M13" s="75" t="s">
        <v>79</v>
      </c>
    </row>
    <row r="14" spans="1:13">
      <c r="A14" s="66">
        <v>8</v>
      </c>
      <c r="B14" s="77" t="s">
        <v>48</v>
      </c>
      <c r="C14" s="68" t="s">
        <v>20</v>
      </c>
      <c r="D14" s="85">
        <v>11.994</v>
      </c>
      <c r="E14" s="80">
        <f>D14</f>
        <v>11.994</v>
      </c>
      <c r="F14" s="80"/>
      <c r="G14" s="72">
        <v>3107.5</v>
      </c>
      <c r="H14" s="73">
        <f t="shared" si="0"/>
        <v>37271.354999999996</v>
      </c>
      <c r="I14" s="73">
        <f t="shared" si="1"/>
        <v>37271.354999999996</v>
      </c>
      <c r="J14" s="73">
        <f t="shared" si="2"/>
        <v>0</v>
      </c>
      <c r="K14" s="73">
        <f t="shared" si="3"/>
        <v>37271.354999999996</v>
      </c>
      <c r="L14" s="74">
        <f t="shared" si="4"/>
        <v>0</v>
      </c>
      <c r="M14" s="75" t="s">
        <v>79</v>
      </c>
    </row>
    <row r="15" spans="1:13">
      <c r="A15" s="66">
        <v>9</v>
      </c>
      <c r="B15" s="77" t="s">
        <v>58</v>
      </c>
      <c r="C15" s="68" t="s">
        <v>57</v>
      </c>
      <c r="D15" s="85">
        <v>12.1</v>
      </c>
      <c r="E15" s="80">
        <f>D15</f>
        <v>12.1</v>
      </c>
      <c r="F15" s="80"/>
      <c r="G15" s="72">
        <f>G13+(G13*26%)</f>
        <v>3465</v>
      </c>
      <c r="H15" s="73">
        <f>+D15*G15</f>
        <v>41926.5</v>
      </c>
      <c r="I15" s="73">
        <f>+E15*G15</f>
        <v>41926.5</v>
      </c>
      <c r="J15" s="73">
        <f>ROUND(+F15*G15,0)</f>
        <v>0</v>
      </c>
      <c r="K15" s="73">
        <f>H15-J15</f>
        <v>41926.5</v>
      </c>
      <c r="L15" s="74">
        <f>H15-I15</f>
        <v>0</v>
      </c>
      <c r="M15" s="75" t="s">
        <v>79</v>
      </c>
    </row>
    <row r="16" spans="1:13">
      <c r="A16" s="66">
        <v>9</v>
      </c>
      <c r="B16" s="77" t="s">
        <v>49</v>
      </c>
      <c r="C16" s="81" t="s">
        <v>17</v>
      </c>
      <c r="D16" s="85"/>
      <c r="E16" s="80"/>
      <c r="F16" s="80"/>
      <c r="G16" s="72">
        <v>400</v>
      </c>
      <c r="H16" s="73">
        <f t="shared" si="0"/>
        <v>0</v>
      </c>
      <c r="I16" s="73">
        <f t="shared" si="1"/>
        <v>0</v>
      </c>
      <c r="J16" s="73">
        <f t="shared" si="2"/>
        <v>0</v>
      </c>
      <c r="K16" s="73">
        <f t="shared" si="3"/>
        <v>0</v>
      </c>
      <c r="L16" s="74">
        <f t="shared" si="4"/>
        <v>0</v>
      </c>
      <c r="M16" s="75" t="s">
        <v>79</v>
      </c>
    </row>
    <row r="17" spans="1:13">
      <c r="A17" s="66">
        <v>10</v>
      </c>
      <c r="B17" s="77" t="s">
        <v>50</v>
      </c>
      <c r="C17" s="81" t="s">
        <v>17</v>
      </c>
      <c r="D17" s="85">
        <v>85.62</v>
      </c>
      <c r="E17" s="80">
        <f>D17</f>
        <v>85.62</v>
      </c>
      <c r="F17" s="82"/>
      <c r="G17" s="79">
        <v>452</v>
      </c>
      <c r="H17" s="73">
        <f t="shared" si="0"/>
        <v>38700.240000000005</v>
      </c>
      <c r="I17" s="73">
        <f t="shared" si="1"/>
        <v>38700.240000000005</v>
      </c>
      <c r="J17" s="73">
        <f t="shared" si="2"/>
        <v>0</v>
      </c>
      <c r="K17" s="73">
        <f t="shared" si="3"/>
        <v>38700.240000000005</v>
      </c>
      <c r="L17" s="74">
        <f t="shared" si="4"/>
        <v>0</v>
      </c>
      <c r="M17" s="75" t="s">
        <v>79</v>
      </c>
    </row>
    <row r="18" spans="1:13">
      <c r="A18" s="66">
        <v>10</v>
      </c>
      <c r="B18" s="77" t="s">
        <v>59</v>
      </c>
      <c r="C18" s="81" t="s">
        <v>17</v>
      </c>
      <c r="D18" s="85">
        <v>86.504999999999995</v>
      </c>
      <c r="E18" s="80">
        <f>D18</f>
        <v>86.504999999999995</v>
      </c>
      <c r="F18" s="82"/>
      <c r="G18" s="79">
        <f>G16+(G16*26%)</f>
        <v>504</v>
      </c>
      <c r="H18" s="73">
        <f>+D18*G18</f>
        <v>43598.52</v>
      </c>
      <c r="I18" s="73">
        <f>+E18*G18</f>
        <v>43598.52</v>
      </c>
      <c r="J18" s="73">
        <f>ROUND(+F18*G18,0)</f>
        <v>0</v>
      </c>
      <c r="K18" s="73">
        <f>H18-J18</f>
        <v>43598.52</v>
      </c>
      <c r="L18" s="74">
        <f>H18-I18</f>
        <v>0</v>
      </c>
      <c r="M18" s="75" t="s">
        <v>79</v>
      </c>
    </row>
    <row r="19" spans="1:13">
      <c r="A19" s="66">
        <v>11</v>
      </c>
      <c r="B19" s="77" t="s">
        <v>51</v>
      </c>
      <c r="C19" s="81" t="s">
        <v>27</v>
      </c>
      <c r="D19" s="85"/>
      <c r="E19" s="80"/>
      <c r="F19" s="80"/>
      <c r="G19" s="72">
        <v>9000</v>
      </c>
      <c r="H19" s="73">
        <f t="shared" si="0"/>
        <v>0</v>
      </c>
      <c r="I19" s="73">
        <f t="shared" si="1"/>
        <v>0</v>
      </c>
      <c r="J19" s="73">
        <f t="shared" si="2"/>
        <v>0</v>
      </c>
      <c r="K19" s="73">
        <f t="shared" si="3"/>
        <v>0</v>
      </c>
      <c r="L19" s="74">
        <f t="shared" si="4"/>
        <v>0</v>
      </c>
      <c r="M19" s="75" t="s">
        <v>79</v>
      </c>
    </row>
    <row r="20" spans="1:13">
      <c r="A20" s="66">
        <v>12</v>
      </c>
      <c r="B20" s="77" t="s">
        <v>52</v>
      </c>
      <c r="C20" s="81" t="s">
        <v>27</v>
      </c>
      <c r="D20" s="85">
        <v>2.2892999999999999</v>
      </c>
      <c r="E20" s="80">
        <v>2.2833000000000001</v>
      </c>
      <c r="F20" s="80"/>
      <c r="G20" s="72">
        <v>10170</v>
      </c>
      <c r="H20" s="73">
        <f t="shared" si="0"/>
        <v>23282.181</v>
      </c>
      <c r="I20" s="73">
        <f t="shared" si="1"/>
        <v>23221.161</v>
      </c>
      <c r="J20" s="73">
        <f t="shared" si="2"/>
        <v>0</v>
      </c>
      <c r="K20" s="73">
        <f t="shared" si="3"/>
        <v>23282.181</v>
      </c>
      <c r="L20" s="74">
        <f t="shared" si="4"/>
        <v>61.020000000000437</v>
      </c>
      <c r="M20" s="75" t="s">
        <v>79</v>
      </c>
    </row>
    <row r="21" spans="1:13">
      <c r="A21" s="66">
        <v>12</v>
      </c>
      <c r="B21" s="77" t="s">
        <v>52</v>
      </c>
      <c r="C21" s="81" t="s">
        <v>27</v>
      </c>
      <c r="D21" s="85">
        <v>2.31</v>
      </c>
      <c r="E21" s="80">
        <f>D21</f>
        <v>2.31</v>
      </c>
      <c r="F21" s="80"/>
      <c r="G21" s="72">
        <f>G19+(G19*26%)</f>
        <v>11340</v>
      </c>
      <c r="H21" s="73">
        <f>+D21*G21</f>
        <v>26195.4</v>
      </c>
      <c r="I21" s="73">
        <f>+E21*G21</f>
        <v>26195.4</v>
      </c>
      <c r="J21" s="73">
        <f>ROUND(+F21*G21,0)</f>
        <v>0</v>
      </c>
      <c r="K21" s="73">
        <f>H21-J21</f>
        <v>26195.4</v>
      </c>
      <c r="L21" s="74">
        <f>H21-I21</f>
        <v>0</v>
      </c>
      <c r="M21" s="75" t="s">
        <v>79</v>
      </c>
    </row>
    <row r="22" spans="1:13">
      <c r="A22" s="66">
        <v>12</v>
      </c>
      <c r="B22" s="77" t="s">
        <v>62</v>
      </c>
      <c r="C22" s="81" t="s">
        <v>27</v>
      </c>
      <c r="D22" s="69"/>
      <c r="E22" s="80"/>
      <c r="F22" s="80"/>
      <c r="G22" s="72">
        <v>25000</v>
      </c>
      <c r="H22" s="73">
        <f>+D22*G22</f>
        <v>0</v>
      </c>
      <c r="I22" s="73">
        <f t="shared" si="1"/>
        <v>0</v>
      </c>
      <c r="J22" s="73">
        <f>ROUND(+F22*G22,0)</f>
        <v>0</v>
      </c>
      <c r="K22" s="73">
        <f>H22-J22</f>
        <v>0</v>
      </c>
      <c r="L22" s="74">
        <f>H22-I22</f>
        <v>0</v>
      </c>
      <c r="M22" s="75" t="s">
        <v>79</v>
      </c>
    </row>
    <row r="23" spans="1:13" ht="15.75" thickBot="1">
      <c r="A23" s="63"/>
      <c r="B23" s="63"/>
      <c r="C23" s="63"/>
      <c r="D23" s="63"/>
      <c r="E23" s="63"/>
      <c r="F23" s="63"/>
      <c r="G23" s="63"/>
      <c r="H23" s="64">
        <f>SUM(H7:H22)</f>
        <v>210974.196</v>
      </c>
      <c r="I23" s="64">
        <f t="shared" ref="I23:L23" si="5">SUM(I7:I22)</f>
        <v>210913.17599999998</v>
      </c>
      <c r="J23" s="64">
        <f t="shared" si="5"/>
        <v>0</v>
      </c>
      <c r="K23" s="64">
        <f t="shared" si="5"/>
        <v>210974.196</v>
      </c>
      <c r="L23" s="64">
        <f t="shared" si="5"/>
        <v>61.020000000000437</v>
      </c>
      <c r="M23" s="65" t="str">
        <f>M22</f>
        <v>RA 5</v>
      </c>
    </row>
    <row r="24" spans="1:13" ht="15.75" thickTop="1"/>
    <row r="28" spans="1:13">
      <c r="F28" s="84"/>
    </row>
    <row r="31" spans="1:13">
      <c r="E31" s="84"/>
    </row>
    <row r="40" spans="1:13" s="86" customFormat="1" ht="14.25">
      <c r="A40" s="86" t="s">
        <v>72</v>
      </c>
      <c r="F40" s="86" t="s">
        <v>75</v>
      </c>
      <c r="M40" s="87" t="s">
        <v>68</v>
      </c>
    </row>
    <row r="41" spans="1:13" s="86" customFormat="1" ht="14.25">
      <c r="A41" s="86" t="s">
        <v>73</v>
      </c>
      <c r="F41" s="86" t="s">
        <v>76</v>
      </c>
      <c r="M41" s="87" t="s">
        <v>78</v>
      </c>
    </row>
    <row r="42" spans="1:13" s="86" customFormat="1" ht="14.25">
      <c r="A42" s="86" t="s">
        <v>74</v>
      </c>
      <c r="F42" s="86" t="s">
        <v>77</v>
      </c>
      <c r="M42" s="87" t="s">
        <v>74</v>
      </c>
    </row>
  </sheetData>
  <mergeCells count="2">
    <mergeCell ref="A4:M4"/>
    <mergeCell ref="K5:L5"/>
  </mergeCells>
  <printOptions horizontalCentered="1"/>
  <pageMargins left="0" right="0" top="0.25" bottom="0.25" header="0.3" footer="0.3"/>
  <pageSetup paperSize="9" scale="87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RA 1</vt:lpstr>
      <vt:lpstr>RA 2</vt:lpstr>
      <vt:lpstr>RA 3</vt:lpstr>
      <vt:lpstr>RA 4</vt:lpstr>
      <vt:lpstr>RA 5</vt:lpstr>
      <vt:lpstr>'RA 4'!Print_Area</vt:lpstr>
      <vt:lpstr>'RA 5'!Print_Area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2023-10-11T10:43:56Z</dcterms:modified>
</cp:coreProperties>
</file>