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OHM Work\Abhishek\Docs\Sem-4\Study\Projects\WACC\"/>
    </mc:Choice>
  </mc:AlternateContent>
  <xr:revisionPtr revIDLastSave="0" documentId="13_ncr:1_{5517475F-D6AF-482A-AC5A-552C739A56A7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Beta-3years" sheetId="9" r:id="rId1"/>
    <sheet name="Market Data-10years" sheetId="8" r:id="rId2"/>
    <sheet name="WACC" sheetId="7" r:id="rId3"/>
    <sheet name="Intrinsic Growth" sheetId="10" r:id="rId4"/>
    <sheet name="Data Sheet" sheetId="6" r:id="rId5"/>
    <sheet name="Balance Sheet" sheetId="2" r:id="rId6"/>
    <sheet name="Profit &amp; Loss" sheetId="1" r:id="rId7"/>
    <sheet name="Quarters" sheetId="3" r:id="rId8"/>
    <sheet name="Cash Flow" sheetId="4" r:id="rId9"/>
    <sheet name="Customization" sheetId="5" r:id="rId10"/>
  </sheets>
  <definedNames>
    <definedName name="_xlnm._FilterDatabase" localSheetId="0" hidden="1">'Beta-3years'!$G$3:$H$140</definedName>
    <definedName name="_xlnm._FilterDatabase" localSheetId="1" hidden="1">'Market Data-10years'!$G$3:$H$441</definedName>
    <definedName name="_xlnm.Print_Area" localSheetId="3">'Intrinsic Growth'!$A$1:$L$66</definedName>
    <definedName name="_xlnm.Print_Area" localSheetId="2">WACC!$A$1:$K$45</definedName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4" i="10" l="1"/>
  <c r="L63" i="10"/>
  <c r="L61" i="10"/>
  <c r="K61" i="10"/>
  <c r="J61" i="10"/>
  <c r="I61" i="10"/>
  <c r="H61" i="10"/>
  <c r="G61" i="10"/>
  <c r="F61" i="10"/>
  <c r="E61" i="10"/>
  <c r="D61" i="10"/>
  <c r="L59" i="10"/>
  <c r="K59" i="10"/>
  <c r="J59" i="10"/>
  <c r="I59" i="10"/>
  <c r="H59" i="10"/>
  <c r="G59" i="10"/>
  <c r="F59" i="10"/>
  <c r="E59" i="10"/>
  <c r="L58" i="10"/>
  <c r="K58" i="10"/>
  <c r="J58" i="10"/>
  <c r="I58" i="10"/>
  <c r="H58" i="10"/>
  <c r="G58" i="10"/>
  <c r="F58" i="10"/>
  <c r="E58" i="10"/>
  <c r="D58" i="10"/>
  <c r="D59" i="10"/>
  <c r="C56" i="10"/>
  <c r="L56" i="10"/>
  <c r="K56" i="10"/>
  <c r="J56" i="10"/>
  <c r="I56" i="10"/>
  <c r="H56" i="10"/>
  <c r="G56" i="10"/>
  <c r="F56" i="10"/>
  <c r="E56" i="10"/>
  <c r="D56" i="10"/>
  <c r="L54" i="10"/>
  <c r="L53" i="10"/>
  <c r="L51" i="10"/>
  <c r="K51" i="10"/>
  <c r="J51" i="10"/>
  <c r="I51" i="10"/>
  <c r="H51" i="10"/>
  <c r="G51" i="10"/>
  <c r="F51" i="10"/>
  <c r="E51" i="10"/>
  <c r="D51" i="10"/>
  <c r="L49" i="10"/>
  <c r="K49" i="10"/>
  <c r="J49" i="10"/>
  <c r="I49" i="10"/>
  <c r="H49" i="10"/>
  <c r="G49" i="10"/>
  <c r="F49" i="10"/>
  <c r="E49" i="10"/>
  <c r="D49" i="10"/>
  <c r="C49" i="10"/>
  <c r="L48" i="10"/>
  <c r="K48" i="10"/>
  <c r="J48" i="10"/>
  <c r="I48" i="10"/>
  <c r="H48" i="10"/>
  <c r="G48" i="10"/>
  <c r="F48" i="10"/>
  <c r="E48" i="10"/>
  <c r="D48" i="10"/>
  <c r="C48" i="10"/>
  <c r="L47" i="10"/>
  <c r="K47" i="10"/>
  <c r="J47" i="10"/>
  <c r="I47" i="10"/>
  <c r="H47" i="10"/>
  <c r="G47" i="10"/>
  <c r="F47" i="10"/>
  <c r="E47" i="10"/>
  <c r="D47" i="10"/>
  <c r="C47" i="10"/>
  <c r="L43" i="10"/>
  <c r="K43" i="10"/>
  <c r="J43" i="10"/>
  <c r="I43" i="10"/>
  <c r="H43" i="10"/>
  <c r="G43" i="10"/>
  <c r="F43" i="10"/>
  <c r="E43" i="10"/>
  <c r="D43" i="10"/>
  <c r="C43" i="10"/>
  <c r="C41" i="10"/>
  <c r="G41" i="10"/>
  <c r="K41" i="10"/>
  <c r="L37" i="10"/>
  <c r="K37" i="10"/>
  <c r="J37" i="10"/>
  <c r="I37" i="10"/>
  <c r="H37" i="10"/>
  <c r="G37" i="10"/>
  <c r="F37" i="10"/>
  <c r="E37" i="10"/>
  <c r="D37" i="10"/>
  <c r="C37" i="10"/>
  <c r="L17" i="1"/>
  <c r="K17" i="1"/>
  <c r="J17" i="1"/>
  <c r="I17" i="1"/>
  <c r="H17" i="1"/>
  <c r="G17" i="1"/>
  <c r="F17" i="1"/>
  <c r="E17" i="1"/>
  <c r="D17" i="1"/>
  <c r="C17" i="1"/>
  <c r="B17" i="1"/>
  <c r="C33" i="10"/>
  <c r="D33" i="10"/>
  <c r="E33" i="10"/>
  <c r="F33" i="10"/>
  <c r="G33" i="10"/>
  <c r="H33" i="10"/>
  <c r="I33" i="10"/>
  <c r="J33" i="10"/>
  <c r="K33" i="10"/>
  <c r="L33" i="10"/>
  <c r="L32" i="10"/>
  <c r="K32" i="10"/>
  <c r="J32" i="10"/>
  <c r="J34" i="10" s="1"/>
  <c r="I32" i="10"/>
  <c r="I34" i="10" s="1"/>
  <c r="H32" i="10"/>
  <c r="G32" i="10"/>
  <c r="F32" i="10"/>
  <c r="F34" i="10" s="1"/>
  <c r="E32" i="10"/>
  <c r="E34" i="10" s="1"/>
  <c r="D32" i="10"/>
  <c r="D34" i="10" s="1"/>
  <c r="L31" i="10"/>
  <c r="K31" i="10"/>
  <c r="J31" i="10"/>
  <c r="I31" i="10"/>
  <c r="H31" i="10"/>
  <c r="G31" i="10"/>
  <c r="F31" i="10"/>
  <c r="E31" i="10"/>
  <c r="D31" i="10"/>
  <c r="L30" i="10"/>
  <c r="K30" i="10"/>
  <c r="J30" i="10"/>
  <c r="I30" i="10"/>
  <c r="H30" i="10"/>
  <c r="G30" i="10"/>
  <c r="F30" i="10"/>
  <c r="E30" i="10"/>
  <c r="D30" i="10"/>
  <c r="L29" i="10"/>
  <c r="K29" i="10"/>
  <c r="J29" i="10"/>
  <c r="I29" i="10"/>
  <c r="H29" i="10"/>
  <c r="G29" i="10"/>
  <c r="F29" i="10"/>
  <c r="E29" i="10"/>
  <c r="D29" i="10"/>
  <c r="L28" i="10"/>
  <c r="K28" i="10"/>
  <c r="J28" i="10"/>
  <c r="I28" i="10"/>
  <c r="H28" i="10"/>
  <c r="G28" i="10"/>
  <c r="F28" i="10"/>
  <c r="E28" i="10"/>
  <c r="D28" i="10"/>
  <c r="L27" i="10"/>
  <c r="K27" i="10"/>
  <c r="J27" i="10"/>
  <c r="I27" i="10"/>
  <c r="H27" i="10"/>
  <c r="G27" i="10"/>
  <c r="F27" i="10"/>
  <c r="E27" i="10"/>
  <c r="D27" i="10"/>
  <c r="L26" i="10"/>
  <c r="K26" i="10"/>
  <c r="J26" i="10"/>
  <c r="I26" i="10"/>
  <c r="H26" i="10"/>
  <c r="G26" i="10"/>
  <c r="F26" i="10"/>
  <c r="E26" i="10"/>
  <c r="D26" i="10"/>
  <c r="L25" i="10"/>
  <c r="K25" i="10"/>
  <c r="J25" i="10"/>
  <c r="I25" i="10"/>
  <c r="H25" i="10"/>
  <c r="G25" i="10"/>
  <c r="F25" i="10"/>
  <c r="E25" i="10"/>
  <c r="D25" i="10"/>
  <c r="L24" i="10"/>
  <c r="K24" i="10"/>
  <c r="J24" i="10"/>
  <c r="I24" i="10"/>
  <c r="H24" i="10"/>
  <c r="G24" i="10"/>
  <c r="F24" i="10"/>
  <c r="E24" i="10"/>
  <c r="D24" i="10"/>
  <c r="L23" i="10"/>
  <c r="K23" i="10"/>
  <c r="J23" i="10"/>
  <c r="I23" i="10"/>
  <c r="H23" i="10"/>
  <c r="G23" i="10"/>
  <c r="F23" i="10"/>
  <c r="E23" i="10"/>
  <c r="D23" i="10"/>
  <c r="C24" i="10"/>
  <c r="C25" i="10"/>
  <c r="C26" i="10"/>
  <c r="C27" i="10"/>
  <c r="C28" i="10"/>
  <c r="C29" i="10"/>
  <c r="C30" i="10"/>
  <c r="C31" i="10"/>
  <c r="C32" i="10"/>
  <c r="C34" i="10" s="1"/>
  <c r="C23" i="10"/>
  <c r="L17" i="10"/>
  <c r="K17" i="10"/>
  <c r="J17" i="10"/>
  <c r="I17" i="10"/>
  <c r="H17" i="10"/>
  <c r="G17" i="10"/>
  <c r="F17" i="10"/>
  <c r="E17" i="10"/>
  <c r="D17" i="10"/>
  <c r="C17" i="10"/>
  <c r="L16" i="10"/>
  <c r="L18" i="10" s="1"/>
  <c r="K16" i="10"/>
  <c r="K18" i="10" s="1"/>
  <c r="J16" i="10"/>
  <c r="I16" i="10"/>
  <c r="H16" i="10"/>
  <c r="H18" i="10" s="1"/>
  <c r="G16" i="10"/>
  <c r="G18" i="10" s="1"/>
  <c r="F16" i="10"/>
  <c r="E16" i="10"/>
  <c r="D16" i="10"/>
  <c r="D18" i="10" s="1"/>
  <c r="C16" i="10"/>
  <c r="C18" i="10" s="1"/>
  <c r="L15" i="10"/>
  <c r="K15" i="10"/>
  <c r="J15" i="10"/>
  <c r="J18" i="10" s="1"/>
  <c r="I15" i="10"/>
  <c r="I18" i="10" s="1"/>
  <c r="H15" i="10"/>
  <c r="G15" i="10"/>
  <c r="F15" i="10"/>
  <c r="F18" i="10" s="1"/>
  <c r="E15" i="10"/>
  <c r="E18" i="10" s="1"/>
  <c r="D15" i="10"/>
  <c r="C15" i="10"/>
  <c r="L11" i="10"/>
  <c r="K11" i="10"/>
  <c r="J11" i="10"/>
  <c r="I11" i="10"/>
  <c r="H11" i="10"/>
  <c r="G11" i="10"/>
  <c r="F11" i="10"/>
  <c r="E11" i="10"/>
  <c r="D11" i="10"/>
  <c r="C11" i="10"/>
  <c r="L10" i="10"/>
  <c r="K10" i="10"/>
  <c r="J10" i="10"/>
  <c r="I10" i="10"/>
  <c r="H10" i="10"/>
  <c r="G10" i="10"/>
  <c r="F10" i="10"/>
  <c r="E10" i="10"/>
  <c r="D10" i="10"/>
  <c r="C10" i="10"/>
  <c r="L9" i="10"/>
  <c r="K9" i="10"/>
  <c r="J9" i="10"/>
  <c r="I9" i="10"/>
  <c r="H9" i="10"/>
  <c r="G9" i="10"/>
  <c r="F9" i="10"/>
  <c r="E9" i="10"/>
  <c r="D9" i="10"/>
  <c r="C9" i="10"/>
  <c r="L8" i="10"/>
  <c r="K8" i="10"/>
  <c r="J8" i="10"/>
  <c r="I8" i="10"/>
  <c r="H8" i="10"/>
  <c r="G8" i="10"/>
  <c r="F8" i="10"/>
  <c r="E8" i="10"/>
  <c r="D8" i="10"/>
  <c r="C8" i="10"/>
  <c r="L7" i="10"/>
  <c r="K7" i="10"/>
  <c r="J7" i="10"/>
  <c r="I7" i="10"/>
  <c r="H7" i="10"/>
  <c r="G7" i="10"/>
  <c r="F7" i="10"/>
  <c r="E7" i="10"/>
  <c r="D7" i="10"/>
  <c r="C7" i="10"/>
  <c r="L4" i="10"/>
  <c r="L41" i="10" s="1"/>
  <c r="K4" i="10"/>
  <c r="J4" i="10"/>
  <c r="J41" i="10" s="1"/>
  <c r="I4" i="10"/>
  <c r="I41" i="10" s="1"/>
  <c r="H4" i="10"/>
  <c r="H41" i="10" s="1"/>
  <c r="G4" i="10"/>
  <c r="F4" i="10"/>
  <c r="F41" i="10" s="1"/>
  <c r="E4" i="10"/>
  <c r="E41" i="10" s="1"/>
  <c r="D4" i="10"/>
  <c r="D41" i="10" s="1"/>
  <c r="C4" i="10"/>
  <c r="C2" i="10"/>
  <c r="J41" i="7"/>
  <c r="J39" i="7"/>
  <c r="J38" i="7"/>
  <c r="J36" i="7"/>
  <c r="J35" i="7"/>
  <c r="J31" i="7"/>
  <c r="J23" i="7" s="1"/>
  <c r="J24" i="7" s="1"/>
  <c r="J30" i="7"/>
  <c r="J29" i="7"/>
  <c r="E29" i="7"/>
  <c r="E30" i="7" s="1"/>
  <c r="E33" i="7"/>
  <c r="D33" i="7"/>
  <c r="J28" i="7"/>
  <c r="D30" i="7"/>
  <c r="D29" i="7"/>
  <c r="D31" i="7" s="1"/>
  <c r="C31" i="7"/>
  <c r="C30" i="7"/>
  <c r="C29" i="7"/>
  <c r="G34" i="10" l="1"/>
  <c r="K34" i="10"/>
  <c r="H34" i="10"/>
  <c r="H36" i="10" s="1"/>
  <c r="H39" i="10" s="1"/>
  <c r="L34" i="10"/>
  <c r="E12" i="10"/>
  <c r="E20" i="10" s="1"/>
  <c r="I12" i="10"/>
  <c r="I20" i="10" s="1"/>
  <c r="C12" i="10"/>
  <c r="C20" i="10" s="1"/>
  <c r="C36" i="10" s="1"/>
  <c r="C39" i="10" s="1"/>
  <c r="G12" i="10"/>
  <c r="G20" i="10" s="1"/>
  <c r="K12" i="10"/>
  <c r="K20" i="10" s="1"/>
  <c r="K44" i="10" s="1"/>
  <c r="K45" i="10" s="1"/>
  <c r="F12" i="10"/>
  <c r="F20" i="10" s="1"/>
  <c r="F44" i="10" s="1"/>
  <c r="F45" i="10" s="1"/>
  <c r="J12" i="10"/>
  <c r="J20" i="10" s="1"/>
  <c r="J36" i="10" s="1"/>
  <c r="J39" i="10" s="1"/>
  <c r="D12" i="10"/>
  <c r="D20" i="10" s="1"/>
  <c r="H12" i="10"/>
  <c r="H20" i="10" s="1"/>
  <c r="H44" i="10" s="1"/>
  <c r="H45" i="10" s="1"/>
  <c r="L12" i="10"/>
  <c r="L20" i="10" s="1"/>
  <c r="L44" i="10" s="1"/>
  <c r="L45" i="10" s="1"/>
  <c r="E31" i="7"/>
  <c r="C15" i="9"/>
  <c r="E23" i="7"/>
  <c r="E22" i="7"/>
  <c r="J17" i="7"/>
  <c r="I17" i="7"/>
  <c r="H17" i="7"/>
  <c r="G17" i="7"/>
  <c r="J16" i="7"/>
  <c r="I16" i="7"/>
  <c r="H16" i="7"/>
  <c r="G16" i="7"/>
  <c r="F17" i="7"/>
  <c r="F16" i="7"/>
  <c r="E21" i="7"/>
  <c r="I11" i="7"/>
  <c r="J11" i="7" s="1"/>
  <c r="I12" i="7"/>
  <c r="J12" i="7" s="1"/>
  <c r="I13" i="7"/>
  <c r="I14" i="7"/>
  <c r="I10" i="7"/>
  <c r="J10" i="7" s="1"/>
  <c r="C13" i="9"/>
  <c r="C12" i="9"/>
  <c r="C11" i="9"/>
  <c r="C9" i="9"/>
  <c r="C13" i="8"/>
  <c r="C12" i="8"/>
  <c r="C11" i="8"/>
  <c r="C9" i="8"/>
  <c r="H11" i="7"/>
  <c r="H12" i="7"/>
  <c r="H13" i="7"/>
  <c r="H14" i="7"/>
  <c r="H10" i="7"/>
  <c r="G11" i="7"/>
  <c r="G12" i="7"/>
  <c r="G13" i="7"/>
  <c r="J13" i="7" s="1"/>
  <c r="G14" i="7"/>
  <c r="G10" i="7"/>
  <c r="C2" i="7"/>
  <c r="C6" i="3"/>
  <c r="D6" i="3"/>
  <c r="E6" i="3"/>
  <c r="F6" i="3"/>
  <c r="G6" i="3"/>
  <c r="G14" i="3" s="1"/>
  <c r="H6" i="3"/>
  <c r="I6" i="3"/>
  <c r="J6" i="3"/>
  <c r="K6" i="3"/>
  <c r="L6" i="1" s="1"/>
  <c r="B6" i="3"/>
  <c r="C5" i="1"/>
  <c r="D5" i="1"/>
  <c r="E5" i="1"/>
  <c r="F5" i="1"/>
  <c r="G5" i="1"/>
  <c r="H5" i="1"/>
  <c r="I5" i="1"/>
  <c r="J5" i="1"/>
  <c r="K5" i="1"/>
  <c r="B5" i="1"/>
  <c r="B6" i="6"/>
  <c r="C17" i="2"/>
  <c r="D17" i="2"/>
  <c r="E17" i="2"/>
  <c r="F17" i="2"/>
  <c r="G17" i="2"/>
  <c r="H17" i="2"/>
  <c r="I17" i="2"/>
  <c r="J17" i="2"/>
  <c r="K17" i="2"/>
  <c r="K20" i="2" s="1"/>
  <c r="C18" i="2"/>
  <c r="D18" i="2"/>
  <c r="E18" i="2"/>
  <c r="F18" i="2"/>
  <c r="F21" i="2" s="1"/>
  <c r="G18" i="2"/>
  <c r="H18" i="2"/>
  <c r="I18" i="2"/>
  <c r="J18" i="2"/>
  <c r="J21" i="2" s="1"/>
  <c r="K18" i="2"/>
  <c r="B17" i="2"/>
  <c r="C4" i="2"/>
  <c r="D4" i="2"/>
  <c r="E4" i="2"/>
  <c r="E5" i="2"/>
  <c r="F4" i="2"/>
  <c r="G4" i="2"/>
  <c r="H4" i="2"/>
  <c r="I4" i="2"/>
  <c r="I5" i="2"/>
  <c r="J4" i="2"/>
  <c r="J5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C16" i="2" s="1"/>
  <c r="D13" i="2"/>
  <c r="E13" i="2"/>
  <c r="F13" i="2"/>
  <c r="G13" i="2"/>
  <c r="H13" i="2"/>
  <c r="I13" i="2"/>
  <c r="J13" i="2"/>
  <c r="J16" i="2" s="1"/>
  <c r="K13" i="2"/>
  <c r="K16" i="2" s="1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D14" i="3" s="1"/>
  <c r="E4" i="3"/>
  <c r="F4" i="3"/>
  <c r="F14" i="3" s="1"/>
  <c r="G4" i="3"/>
  <c r="H4" i="3"/>
  <c r="I4" i="3"/>
  <c r="I14" i="3" s="1"/>
  <c r="J4" i="3"/>
  <c r="J14" i="3" s="1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L10" i="1" s="1"/>
  <c r="I10" i="3"/>
  <c r="J10" i="3"/>
  <c r="K10" i="3"/>
  <c r="C11" i="3"/>
  <c r="D11" i="3"/>
  <c r="E11" i="3"/>
  <c r="F11" i="3"/>
  <c r="G11" i="3"/>
  <c r="H11" i="3"/>
  <c r="L11" i="1" s="1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20" i="1"/>
  <c r="D20" i="1"/>
  <c r="E20" i="1"/>
  <c r="F20" i="1"/>
  <c r="G20" i="1"/>
  <c r="H20" i="1"/>
  <c r="I20" i="1"/>
  <c r="J20" i="1"/>
  <c r="K20" i="1"/>
  <c r="B20" i="1"/>
  <c r="C4" i="1"/>
  <c r="D4" i="1"/>
  <c r="D6" i="1" s="1"/>
  <c r="D21" i="1" s="1"/>
  <c r="E4" i="1"/>
  <c r="E6" i="1" s="1"/>
  <c r="E21" i="1" s="1"/>
  <c r="F4" i="1"/>
  <c r="G4" i="1"/>
  <c r="G6" i="1" s="1"/>
  <c r="G21" i="1" s="1"/>
  <c r="H4" i="1"/>
  <c r="H21" i="2" s="1"/>
  <c r="I4" i="1"/>
  <c r="I6" i="1" s="1"/>
  <c r="I21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C14" i="1" s="1"/>
  <c r="D12" i="1"/>
  <c r="E12" i="1"/>
  <c r="F12" i="1"/>
  <c r="F13" i="1" s="1"/>
  <c r="G12" i="1"/>
  <c r="G13" i="1" s="1"/>
  <c r="G14" i="1" s="1"/>
  <c r="H12" i="1"/>
  <c r="H13" i="1" s="1"/>
  <c r="I12" i="1"/>
  <c r="I23" i="2" s="1"/>
  <c r="J12" i="1"/>
  <c r="J13" i="1" s="1"/>
  <c r="J14" i="1" s="1"/>
  <c r="K12" i="1"/>
  <c r="K13" i="1" s="1"/>
  <c r="K14" i="1" s="1"/>
  <c r="C15" i="1"/>
  <c r="D15" i="1"/>
  <c r="E15" i="1"/>
  <c r="F15" i="1"/>
  <c r="G15" i="1"/>
  <c r="H15" i="1"/>
  <c r="I15" i="1"/>
  <c r="J15" i="1"/>
  <c r="K15" i="1"/>
  <c r="B15" i="1"/>
  <c r="B14" i="1" s="1"/>
  <c r="B7" i="1"/>
  <c r="B4" i="1"/>
  <c r="B20" i="2" s="1"/>
  <c r="A1" i="1"/>
  <c r="E1" i="6"/>
  <c r="H1" i="1" s="1"/>
  <c r="E1" i="2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G21" i="2"/>
  <c r="C21" i="2"/>
  <c r="B18" i="2"/>
  <c r="B21" i="2" s="1"/>
  <c r="B13" i="2"/>
  <c r="B12" i="2"/>
  <c r="B11" i="2"/>
  <c r="B10" i="2"/>
  <c r="B8" i="2"/>
  <c r="B7" i="2"/>
  <c r="B6" i="2"/>
  <c r="B3" i="2"/>
  <c r="H14" i="3"/>
  <c r="B12" i="3"/>
  <c r="B11" i="3"/>
  <c r="B10" i="3"/>
  <c r="B9" i="3"/>
  <c r="B8" i="3"/>
  <c r="B7" i="3"/>
  <c r="B4" i="3"/>
  <c r="B14" i="3" s="1"/>
  <c r="B3" i="3"/>
  <c r="L15" i="1"/>
  <c r="B12" i="1"/>
  <c r="B13" i="1" s="1"/>
  <c r="B11" i="1"/>
  <c r="B10" i="1"/>
  <c r="B9" i="1"/>
  <c r="B8" i="1"/>
  <c r="B3" i="1"/>
  <c r="E14" i="3"/>
  <c r="E20" i="2"/>
  <c r="L12" i="1"/>
  <c r="L13" i="1" s="1"/>
  <c r="L4" i="1"/>
  <c r="L25" i="1" s="1"/>
  <c r="A1" i="3"/>
  <c r="A1" i="2"/>
  <c r="A1" i="4" s="1"/>
  <c r="L5" i="1"/>
  <c r="D44" i="10" l="1"/>
  <c r="D45" i="10" s="1"/>
  <c r="D36" i="10"/>
  <c r="D39" i="10" s="1"/>
  <c r="I44" i="10"/>
  <c r="I45" i="10" s="1"/>
  <c r="I36" i="10"/>
  <c r="I39" i="10" s="1"/>
  <c r="K36" i="10"/>
  <c r="K39" i="10" s="1"/>
  <c r="G44" i="10"/>
  <c r="G45" i="10" s="1"/>
  <c r="G36" i="10"/>
  <c r="G39" i="10" s="1"/>
  <c r="F36" i="10"/>
  <c r="F39" i="10" s="1"/>
  <c r="E44" i="10"/>
  <c r="E45" i="10" s="1"/>
  <c r="E36" i="10"/>
  <c r="E39" i="10" s="1"/>
  <c r="J44" i="10"/>
  <c r="J45" i="10" s="1"/>
  <c r="L36" i="10"/>
  <c r="L39" i="10" s="1"/>
  <c r="L21" i="1"/>
  <c r="L26" i="1" s="1"/>
  <c r="D21" i="2"/>
  <c r="D20" i="2"/>
  <c r="H25" i="1"/>
  <c r="H23" i="2"/>
  <c r="C23" i="2"/>
  <c r="I21" i="2"/>
  <c r="E21" i="2"/>
  <c r="F14" i="1"/>
  <c r="K23" i="2"/>
  <c r="L14" i="1"/>
  <c r="L27" i="1" s="1"/>
  <c r="J6" i="1"/>
  <c r="J21" i="1" s="1"/>
  <c r="K26" i="1" s="1"/>
  <c r="M26" i="1" s="1"/>
  <c r="D23" i="2"/>
  <c r="E23" i="2"/>
  <c r="C20" i="2"/>
  <c r="H16" i="2"/>
  <c r="D16" i="2"/>
  <c r="F20" i="2"/>
  <c r="F16" i="2"/>
  <c r="E16" i="2"/>
  <c r="J14" i="7"/>
  <c r="N11" i="1"/>
  <c r="M11" i="1"/>
  <c r="C24" i="2"/>
  <c r="H24" i="2"/>
  <c r="K6" i="1"/>
  <c r="K21" i="1" s="1"/>
  <c r="B23" i="2"/>
  <c r="I13" i="1"/>
  <c r="I14" i="1" s="1"/>
  <c r="G16" i="2"/>
  <c r="G24" i="2"/>
  <c r="D13" i="1"/>
  <c r="E13" i="1" s="1"/>
  <c r="E14" i="1" s="1"/>
  <c r="B6" i="1"/>
  <c r="B21" i="1" s="1"/>
  <c r="C6" i="1"/>
  <c r="C21" i="1" s="1"/>
  <c r="L9" i="1"/>
  <c r="M9" i="1" s="1"/>
  <c r="L8" i="1"/>
  <c r="N8" i="1" s="1"/>
  <c r="L7" i="1"/>
  <c r="J23" i="2"/>
  <c r="J24" i="2"/>
  <c r="D24" i="2"/>
  <c r="F24" i="2"/>
  <c r="J25" i="1"/>
  <c r="G20" i="2"/>
  <c r="B16" i="2"/>
  <c r="H14" i="1"/>
  <c r="E24" i="2"/>
  <c r="I25" i="1"/>
  <c r="J20" i="2"/>
  <c r="G23" i="2"/>
  <c r="F23" i="2"/>
  <c r="E1" i="3"/>
  <c r="K14" i="3"/>
  <c r="C14" i="3"/>
  <c r="I16" i="2"/>
  <c r="K24" i="2"/>
  <c r="I24" i="2"/>
  <c r="I20" i="2"/>
  <c r="H20" i="2"/>
  <c r="K25" i="1"/>
  <c r="M25" i="1" s="1"/>
  <c r="M4" i="1" s="1"/>
  <c r="H6" i="1"/>
  <c r="H21" i="1" s="1"/>
  <c r="F6" i="1"/>
  <c r="F21" i="1" s="1"/>
  <c r="E1" i="4"/>
  <c r="N25" i="1" l="1"/>
  <c r="N4" i="1" s="1"/>
  <c r="M8" i="1"/>
  <c r="J26" i="1"/>
  <c r="I26" i="1"/>
  <c r="D14" i="1"/>
  <c r="H26" i="1"/>
  <c r="N26" i="1" s="1"/>
  <c r="N6" i="1" s="1"/>
  <c r="N5" i="1" s="1"/>
  <c r="K27" i="1"/>
  <c r="M27" i="1" s="1"/>
  <c r="M14" i="1" s="1"/>
  <c r="J27" i="1"/>
  <c r="H27" i="1"/>
  <c r="I27" i="1"/>
  <c r="N9" i="1"/>
  <c r="M6" i="1"/>
  <c r="M10" i="1" l="1"/>
  <c r="M12" i="1" s="1"/>
  <c r="M13" i="1" s="1"/>
  <c r="M15" i="1" s="1"/>
  <c r="N27" i="1"/>
  <c r="N14" i="1" s="1"/>
  <c r="N10" i="1"/>
  <c r="N12" i="1" s="1"/>
  <c r="N13" i="1" s="1"/>
  <c r="M5" i="1"/>
  <c r="N15" i="1" l="1"/>
</calcChain>
</file>

<file path=xl/sharedStrings.xml><?xml version="1.0" encoding="utf-8"?>
<sst xmlns="http://schemas.openxmlformats.org/spreadsheetml/2006/main" count="357" uniqueCount="205">
  <si>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</si>
  <si>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</si>
  <si>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</si>
  <si>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</si>
  <si>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</si>
  <si>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</si>
  <si>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</si>
  <si>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</si>
  <si>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</si>
  <si>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</si>
  <si>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</si>
  <si>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</si>
  <si>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</si>
  <si>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</si>
  <si>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</si>
  <si>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</si>
  <si>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</si>
  <si>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</si>
  <si>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</si>
  <si>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</si>
  <si>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</si>
  <si>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</si>
  <si>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</si>
  <si>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</si>
  <si>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</si>
  <si>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</si>
  <si>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</si>
  <si>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</si>
  <si>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</si>
  <si>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</si>
  <si>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</si>
  <si>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</si>
  <si>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</si>
  <si>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</si>
  <si>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</si>
  <si>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</si>
  <si>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</si>
  <si>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</si>
  <si>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</si>
  <si>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</si>
  <si>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</si>
  <si>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</si>
  <si>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</si>
  <si>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</si>
  <si>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</si>
  <si>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</si>
  <si>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</si>
  <si>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</si>
  <si>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</si>
  <si>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</si>
  <si>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</si>
  <si>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</si>
  <si>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</si>
  <si>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</si>
  <si>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</si>
  <si>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</si>
  <si>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</si>
  <si>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</si>
  <si>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</si>
  <si>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</si>
  <si>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</si>
  <si>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</si>
  <si>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</si>
  <si>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AVENUE SUPERMARTS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</si>
  <si>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</si>
  <si>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</si>
  <si>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</si>
  <si>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</si>
  <si>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</si>
  <si>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</si>
  <si>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</si>
  <si>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</si>
  <si>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</si>
  <si>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</si>
  <si>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</si>
  <si>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</si>
  <si>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</si>
  <si>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</si>
  <si>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</si>
  <si>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</si>
  <si>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</si>
  <si>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</si>
  <si>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</si>
  <si>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</si>
  <si>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</si>
  <si>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</si>
  <si>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</si>
  <si>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</si>
  <si>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</si>
  <si>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</si>
  <si>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</si>
  <si>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</si>
  <si>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</si>
  <si>
    <t>Weighted Average Cost of Capital</t>
  </si>
  <si>
    <t>Peers Comparison</t>
  </si>
  <si>
    <t>Name of Company</t>
  </si>
  <si>
    <t>Avenue Super.</t>
  </si>
  <si>
    <t>Vishal Mega Mart</t>
  </si>
  <si>
    <t>V-Mart Retail</t>
  </si>
  <si>
    <t>Shoppers Stop</t>
  </si>
  <si>
    <t>Electronics Mart</t>
  </si>
  <si>
    <t>Country</t>
  </si>
  <si>
    <t>Total Debt</t>
  </si>
  <si>
    <t>Total Equity</t>
  </si>
  <si>
    <t>Tax Rate</t>
  </si>
  <si>
    <t>Debt/</t>
  </si>
  <si>
    <t>Equity</t>
  </si>
  <si>
    <t>Capital</t>
  </si>
  <si>
    <t>Levered</t>
  </si>
  <si>
    <t>Beta</t>
  </si>
  <si>
    <t>Unlevered</t>
  </si>
  <si>
    <t>India</t>
  </si>
  <si>
    <t>Date</t>
  </si>
  <si>
    <t>Change %</t>
  </si>
  <si>
    <t>Nifty 50</t>
  </si>
  <si>
    <t>Cost of Debt</t>
  </si>
  <si>
    <t>Pre tax cost of Debt</t>
  </si>
  <si>
    <t>Tax rate</t>
  </si>
  <si>
    <t>Post tax cost of Debt</t>
  </si>
  <si>
    <t>Average</t>
  </si>
  <si>
    <t>Meadian</t>
  </si>
  <si>
    <t>Cost of Equity</t>
  </si>
  <si>
    <t>Risk free rate</t>
  </si>
  <si>
    <t>Market Returns</t>
  </si>
  <si>
    <t>Equity Risk Premium</t>
  </si>
  <si>
    <t>Levered Beta</t>
  </si>
  <si>
    <t>Capital Structure</t>
  </si>
  <si>
    <t>Current</t>
  </si>
  <si>
    <t>Target</t>
  </si>
  <si>
    <t>Total Capitalization</t>
  </si>
  <si>
    <t>Comps Meadian Unlevered Beta</t>
  </si>
  <si>
    <t>Total Debt/Equity</t>
  </si>
  <si>
    <t>Debt/Equity</t>
  </si>
  <si>
    <t>WACC</t>
  </si>
  <si>
    <t>Weight of Equity</t>
  </si>
  <si>
    <t>Weight of Debt</t>
  </si>
  <si>
    <t>Cost of Debt after tax</t>
  </si>
  <si>
    <t xml:space="preserve">The Weighted Average Cost of Capital (WACC) for Avenue Supermarts is 12.01%, </t>
  </si>
  <si>
    <t xml:space="preserve">indicating the minimum return the company must generate to satisfy its equity and </t>
  </si>
  <si>
    <t>debt investors.</t>
  </si>
  <si>
    <t>Calculations of ROIC</t>
  </si>
  <si>
    <t>Current Assests</t>
  </si>
  <si>
    <t>Equity Capital</t>
  </si>
  <si>
    <t>Borrowings -</t>
  </si>
  <si>
    <t>Long term Borrowings</t>
  </si>
  <si>
    <t>Short term Borrowings</t>
  </si>
  <si>
    <t>Lease Liabilities</t>
  </si>
  <si>
    <t>Other Borrowings</t>
  </si>
  <si>
    <t>Other Liabilities -</t>
  </si>
  <si>
    <t>Non controlling int</t>
  </si>
  <si>
    <t>Trade Payables</t>
  </si>
  <si>
    <t>Other liability items</t>
  </si>
  <si>
    <t>Total Liabilities</t>
  </si>
  <si>
    <t>Fixed Assets -</t>
  </si>
  <si>
    <t>Land</t>
  </si>
  <si>
    <t>Building</t>
  </si>
  <si>
    <t>Plant Machinery</t>
  </si>
  <si>
    <t>Equipments</t>
  </si>
  <si>
    <t>Computers</t>
  </si>
  <si>
    <t>Furniture n fittings</t>
  </si>
  <si>
    <t>Vehicles</t>
  </si>
  <si>
    <t>Intangible Assets</t>
  </si>
  <si>
    <t>Other fixed assets</t>
  </si>
  <si>
    <t>Gross Block</t>
  </si>
  <si>
    <t>Accumulated Depreciation</t>
  </si>
  <si>
    <t>CWIP</t>
  </si>
  <si>
    <t>Other Assets -</t>
  </si>
  <si>
    <t>Inventories</t>
  </si>
  <si>
    <t>Trade receivables</t>
  </si>
  <si>
    <t>Cash Equivalents</t>
  </si>
  <si>
    <t>Loans n Advances</t>
  </si>
  <si>
    <t>Other asset items</t>
  </si>
  <si>
    <t>Total Assets</t>
  </si>
  <si>
    <t>Total Current Assests</t>
  </si>
  <si>
    <t>Current Liablities</t>
  </si>
  <si>
    <t>Total Current Liablities</t>
  </si>
  <si>
    <t>Net Working Capital</t>
  </si>
  <si>
    <t>Non Current Assests</t>
  </si>
  <si>
    <t>Net Non Current Assests</t>
  </si>
  <si>
    <t>Invested Capital</t>
  </si>
  <si>
    <t>EBIT</t>
  </si>
  <si>
    <t>ROIC</t>
  </si>
  <si>
    <t>Calculation of Reinvestment Rate</t>
  </si>
  <si>
    <t>Net Capex</t>
  </si>
  <si>
    <t>Change in Working Capital</t>
  </si>
  <si>
    <t>Cash from Operating Activity -</t>
  </si>
  <si>
    <t>Profit from operations</t>
  </si>
  <si>
    <t>Payables</t>
  </si>
  <si>
    <t>Loans Advances</t>
  </si>
  <si>
    <t>Operating investments</t>
  </si>
  <si>
    <t>Other WC items</t>
  </si>
  <si>
    <t>Cash from Investing Activity -</t>
  </si>
  <si>
    <t>Fixed assets purchased</t>
  </si>
  <si>
    <t>Fixed assets sold</t>
  </si>
  <si>
    <t>Investments purchased</t>
  </si>
  <si>
    <t>Investments sold</t>
  </si>
  <si>
    <t xml:space="preserve">Reinvestment </t>
  </si>
  <si>
    <t>EBIT (1-Tax)</t>
  </si>
  <si>
    <t>Reinvestment Rate</t>
  </si>
  <si>
    <t>5 Year Average</t>
  </si>
  <si>
    <t>5 Year Meadian</t>
  </si>
  <si>
    <t>Calulation for Growth Rate</t>
  </si>
  <si>
    <t>-</t>
  </si>
  <si>
    <t>Intrinsic Growth</t>
  </si>
  <si>
    <t>Summary - 
The intrinsic growth trend shows high volatility, ranging from a peak of 69% in Mar-17 to a decline of –27% in Mar-18, reflecting fluctuations in profitability and retention. In recent years, growth has stabilized between 10%–21%, indicating a more consistent and sustainable trajectory.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</si>
</sst>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 * #,##0.00_ ;_ * \-#,##0.00_ ;_ * &quot;-&quot;??_ ;_ @_ "/>
    <numFmt numFmtId="165" formatCode="[$-409]mmm\-yy;@"/>
    <numFmt numFmtId="166" formatCode="#,##0.0;\(#,##0.0\);\-"/>
    <numFmt numFmtId="167" formatCode="#,##0.0_);\(#,##0.0\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3333FF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0" tint="-4.9989318521683403E-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2F814E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75">
    <xf numFmtId="0" fontId="0" fillId="0" borderId="0" xfId="0"/>
    <xf numFmtId="164" fontId="1" fillId="0" borderId="0" xfId="1" applyFont="1" applyBorder="1"/>
    <xf numFmtId="0" fontId="1" fillId="0" borderId="0" xfId="0" applyFont="1"/>
    <xf numFmtId="0" fontId="8" fillId="0" borderId="0" xfId="0" applyFont="1"/>
    <xf numFmtId="164" fontId="0" fillId="0" borderId="0" xfId="1" applyFont="1" applyBorder="1"/>
    <xf numFmtId="10" fontId="0" fillId="0" borderId="0" xfId="0" applyNumberFormat="1"/>
    <xf numFmtId="164" fontId="3" fillId="0" borderId="0" xfId="1" applyFont="1" applyBorder="1"/>
    <xf numFmtId="9" fontId="3" fillId="0" borderId="0" xfId="1" applyNumberFormat="1" applyFont="1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4" fontId="0" fillId="0" borderId="0" xfId="1" applyFont="1" applyBorder="1" applyAlignment="1">
      <alignment horizontal="center"/>
    </xf>
    <xf numFmtId="164" fontId="1" fillId="0" borderId="0" xfId="1" applyFont="1" applyBorder="1" applyAlignment="1">
      <alignment horizontal="center"/>
    </xf>
    <xf numFmtId="10" fontId="1" fillId="0" borderId="0" xfId="0" applyNumberFormat="1" applyFont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/>
    <xf numFmtId="0" fontId="0" fillId="0" borderId="0" xfId="0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9" fillId="0" borderId="0" xfId="0" applyFont="1"/>
    <xf numFmtId="43" fontId="0" fillId="0" borderId="0" xfId="1" applyNumberFormat="1" applyFont="1" applyBorder="1"/>
    <xf numFmtId="10" fontId="0" fillId="0" borderId="0" xfId="6" applyNumberFormat="1" applyFont="1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0" applyNumberFormat="1" applyFont="1" applyAlignment="1">
      <alignment horizontal="right"/>
    </xf>
    <xf numFmtId="10" fontId="10" fillId="0" borderId="0" xfId="6" applyNumberFormat="1" applyFont="1" applyAlignment="1">
      <alignment horizontal="right"/>
    </xf>
    <xf numFmtId="10" fontId="0" fillId="0" borderId="0" xfId="6" applyNumberFormat="1" applyFont="1" applyAlignment="1">
      <alignment horizontal="right"/>
    </xf>
    <xf numFmtId="2" fontId="0" fillId="0" borderId="0" xfId="0" applyNumberFormat="1" applyAlignment="1">
      <alignment horizontal="right"/>
    </xf>
    <xf numFmtId="10" fontId="9" fillId="0" borderId="2" xfId="6" applyNumberFormat="1" applyFont="1" applyBorder="1" applyAlignment="1">
      <alignment horizontal="right"/>
    </xf>
    <xf numFmtId="2" fontId="0" fillId="0" borderId="2" xfId="0" applyNumberFormat="1" applyBorder="1" applyAlignment="1">
      <alignment horizontal="right"/>
    </xf>
    <xf numFmtId="10" fontId="9" fillId="0" borderId="3" xfId="6" applyNumberFormat="1" applyFont="1" applyBorder="1" applyAlignment="1">
      <alignment horizontal="right"/>
    </xf>
    <xf numFmtId="2" fontId="0" fillId="0" borderId="3" xfId="0" applyNumberFormat="1" applyBorder="1" applyAlignment="1">
      <alignment horizontal="right"/>
    </xf>
    <xf numFmtId="166" fontId="11" fillId="0" borderId="2" xfId="0" applyNumberFormat="1" applyFont="1" applyBorder="1" applyAlignment="1">
      <alignment horizontal="right"/>
    </xf>
    <xf numFmtId="166" fontId="11" fillId="0" borderId="3" xfId="0" applyNumberFormat="1" applyFont="1" applyBorder="1" applyAlignment="1">
      <alignment horizontal="right"/>
    </xf>
    <xf numFmtId="166" fontId="0" fillId="0" borderId="0" xfId="0" applyNumberFormat="1"/>
    <xf numFmtId="0" fontId="0" fillId="6" borderId="0" xfId="0" applyFill="1"/>
    <xf numFmtId="166" fontId="10" fillId="6" borderId="0" xfId="0" applyNumberFormat="1" applyFont="1" applyFill="1" applyAlignment="1">
      <alignment horizontal="right"/>
    </xf>
    <xf numFmtId="10" fontId="10" fillId="6" borderId="0" xfId="6" applyNumberFormat="1" applyFont="1" applyFill="1" applyAlignment="1">
      <alignment horizontal="right"/>
    </xf>
    <xf numFmtId="10" fontId="0" fillId="6" borderId="0" xfId="6" applyNumberFormat="1" applyFont="1" applyFill="1" applyAlignment="1">
      <alignment horizontal="right"/>
    </xf>
    <xf numFmtId="2" fontId="0" fillId="6" borderId="0" xfId="0" applyNumberFormat="1" applyFill="1" applyAlignment="1">
      <alignment horizontal="right"/>
    </xf>
    <xf numFmtId="0" fontId="1" fillId="6" borderId="0" xfId="0" applyFont="1" applyFill="1"/>
    <xf numFmtId="0" fontId="1" fillId="0" borderId="0" xfId="0" applyFont="1" applyAlignment="1">
      <alignment horizontal="right"/>
    </xf>
    <xf numFmtId="0" fontId="1" fillId="0" borderId="3" xfId="0" applyFont="1" applyBorder="1"/>
    <xf numFmtId="0" fontId="1" fillId="0" borderId="3" xfId="0" applyFont="1" applyBorder="1" applyAlignment="1">
      <alignment horizontal="right"/>
    </xf>
    <xf numFmtId="0" fontId="0" fillId="0" borderId="3" xfId="0" applyBorder="1"/>
    <xf numFmtId="0" fontId="1" fillId="6" borderId="2" xfId="0" applyFont="1" applyFill="1" applyBorder="1"/>
    <xf numFmtId="10" fontId="1" fillId="6" borderId="2" xfId="6" applyNumberFormat="1" applyFont="1" applyFill="1" applyBorder="1"/>
    <xf numFmtId="10" fontId="1" fillId="6" borderId="2" xfId="0" applyNumberFormat="1" applyFont="1" applyFill="1" applyBorder="1"/>
    <xf numFmtId="166" fontId="1" fillId="6" borderId="2" xfId="0" applyNumberFormat="1" applyFont="1" applyFill="1" applyBorder="1"/>
    <xf numFmtId="2" fontId="1" fillId="6" borderId="2" xfId="0" applyNumberFormat="1" applyFont="1" applyFill="1" applyBorder="1"/>
    <xf numFmtId="0" fontId="1" fillId="6" borderId="1" xfId="0" applyFont="1" applyFill="1" applyBorder="1"/>
    <xf numFmtId="10" fontId="1" fillId="6" borderId="1" xfId="6" applyNumberFormat="1" applyFont="1" applyFill="1" applyBorder="1"/>
    <xf numFmtId="0" fontId="13" fillId="0" borderId="0" xfId="0" applyFont="1"/>
    <xf numFmtId="17" fontId="0" fillId="0" borderId="0" xfId="0" applyNumberFormat="1"/>
    <xf numFmtId="0" fontId="0" fillId="0" borderId="0" xfId="0" applyAlignment="1">
      <alignment horizontal="center"/>
    </xf>
    <xf numFmtId="0" fontId="2" fillId="7" borderId="0" xfId="0" applyFont="1" applyFill="1"/>
    <xf numFmtId="17" fontId="2" fillId="7" borderId="0" xfId="0" applyNumberFormat="1" applyFont="1" applyFill="1"/>
    <xf numFmtId="3" fontId="0" fillId="0" borderId="0" xfId="0" applyNumberFormat="1"/>
    <xf numFmtId="166" fontId="1" fillId="0" borderId="0" xfId="0" applyNumberFormat="1" applyFont="1"/>
    <xf numFmtId="167" fontId="1" fillId="6" borderId="2" xfId="0" applyNumberFormat="1" applyFont="1" applyFill="1" applyBorder="1"/>
    <xf numFmtId="10" fontId="1" fillId="6" borderId="0" xfId="6" applyNumberFormat="1" applyFont="1" applyFill="1"/>
    <xf numFmtId="0" fontId="0" fillId="6" borderId="2" xfId="0" applyFill="1" applyBorder="1"/>
    <xf numFmtId="0" fontId="1" fillId="6" borderId="3" xfId="0" applyFont="1" applyFill="1" applyBorder="1"/>
    <xf numFmtId="0" fontId="0" fillId="6" borderId="3" xfId="0" applyFill="1" applyBorder="1"/>
    <xf numFmtId="10" fontId="1" fillId="6" borderId="3" xfId="0" applyNumberFormat="1" applyFont="1" applyFill="1" applyBorder="1"/>
    <xf numFmtId="0" fontId="13" fillId="0" borderId="0" xfId="0" applyFont="1" applyAlignment="1">
      <alignment wrapText="1"/>
    </xf>
    <xf numFmtId="0" fontId="12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left" wrapText="1"/>
    </xf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2F814E"/>
      <color rgb="FF3333FF"/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63509</xdr:colOff>
      <xdr:row>0</xdr:row>
      <xdr:rowOff>154242</xdr:rowOff>
    </xdr:from>
    <xdr:to>
      <xdr:col>1</xdr:col>
      <xdr:colOff>1270000</xdr:colOff>
      <xdr:row>2</xdr:row>
      <xdr:rowOff>1095</xdr:rowOff>
    </xdr:to>
    <xdr:pic>
      <xdr:nvPicPr>
        <xdr:cNvPr id="3" name="Picture 2" descr="DMart Avenue Supermarts Logo PNG vector ...">
          <a:extLst>
            <a:ext uri="{FF2B5EF4-FFF2-40B4-BE49-F238E27FC236}">
              <a16:creationId xmlns:a16="http://schemas.microsoft.com/office/drawing/2014/main" id="{BDA1421B-A7B8-435A-8BCE-6C6DA7CCE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9" y="154242"/>
          <a:ext cx="1206491" cy="902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438034</xdr:colOff>
      <xdr:row>1</xdr:row>
      <xdr:rowOff>63499</xdr:rowOff>
    </xdr:from>
    <xdr:to>
      <xdr:col>1</xdr:col>
      <xdr:colOff>1452567</xdr:colOff>
      <xdr:row>1</xdr:row>
      <xdr:rowOff>822442</xdr:rowOff>
    </xdr:to>
    <xdr:pic>
      <xdr:nvPicPr>
        <xdr:cNvPr id="4" name="Picture 3" descr="DMart Avenue Supermarts Logo PNG vector ...">
          <a:extLst>
            <a:ext uri="{FF2B5EF4-FFF2-40B4-BE49-F238E27FC236}">
              <a16:creationId xmlns:a16="http://schemas.microsoft.com/office/drawing/2014/main" id="{24B5DB20-514A-4D59-90CF-FF599BF1E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034" y="246062"/>
          <a:ext cx="1014533" cy="758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21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screener.in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creener.in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screener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FA32A-3630-4EAB-98D0-EA7317E5ECEA}">
  <dimension ref="A2:W140"/>
  <sheetViews>
    <sheetView topLeftCell="A3" workbookViewId="0">
      <selection activeCell="C15" sqref="C15"/>
    </sheetView>
  </sheetViews>
  <sheetFormatPr defaultRowHeight="14.5" x14ac:dyDescent="0.35"/>
  <cols>
    <col min="1" max="1" width="1.81640625" bestFit="1" customWidth="1"/>
    <col min="2" max="2" width="15.453125" bestFit="1" customWidth="1"/>
    <col min="3" max="3" width="12.453125" bestFit="1" customWidth="1"/>
    <col min="4" max="4" width="9.81640625" bestFit="1" customWidth="1"/>
    <col min="5" max="5" width="7.81640625" bestFit="1" customWidth="1"/>
    <col min="7" max="7" width="10.453125" bestFit="1" customWidth="1"/>
    <col min="8" max="8" width="8.90625" bestFit="1" customWidth="1"/>
    <col min="10" max="10" width="13" bestFit="1" customWidth="1"/>
    <col min="11" max="11" width="8.90625" bestFit="1" customWidth="1"/>
    <col min="13" max="13" width="15.453125" bestFit="1" customWidth="1"/>
    <col min="14" max="14" width="8.90625" bestFit="1" customWidth="1"/>
    <col min="16" max="16" width="11.7265625" bestFit="1" customWidth="1"/>
    <col min="17" max="17" width="8.90625" bestFit="1" customWidth="1"/>
    <col min="19" max="19" width="12.90625" bestFit="1" customWidth="1"/>
    <col min="20" max="20" width="8.90625" bestFit="1" customWidth="1"/>
    <col min="22" max="22" width="14.36328125" bestFit="1" customWidth="1"/>
    <col min="23" max="23" width="8.90625" bestFit="1" customWidth="1"/>
  </cols>
  <sheetData>
    <row r="2" spans="1:23" x14ac:dyDescent="0.35">
      <c r="A2">
        <v>1</v>
      </c>
      <c r="B2" t="s">
        <v>96</v>
      </c>
      <c r="C2">
        <v>4358.2</v>
      </c>
      <c r="D2">
        <v>283602.49</v>
      </c>
      <c r="E2">
        <v>819.62</v>
      </c>
      <c r="G2" t="s">
        <v>114</v>
      </c>
      <c r="J2" t="s">
        <v>96</v>
      </c>
      <c r="M2" t="s">
        <v>97</v>
      </c>
      <c r="P2" t="s">
        <v>98</v>
      </c>
      <c r="S2" t="s">
        <v>99</v>
      </c>
      <c r="V2" t="s">
        <v>100</v>
      </c>
    </row>
    <row r="3" spans="1:23" x14ac:dyDescent="0.35">
      <c r="A3">
        <v>2</v>
      </c>
      <c r="B3" t="s">
        <v>97</v>
      </c>
      <c r="C3">
        <v>146.56</v>
      </c>
      <c r="D3">
        <v>68317.05</v>
      </c>
      <c r="E3">
        <v>1729.38</v>
      </c>
      <c r="G3" t="s">
        <v>112</v>
      </c>
      <c r="H3" t="s">
        <v>113</v>
      </c>
      <c r="J3" t="s">
        <v>112</v>
      </c>
      <c r="K3" t="s">
        <v>113</v>
      </c>
      <c r="M3" t="s">
        <v>112</v>
      </c>
      <c r="N3" t="s">
        <v>113</v>
      </c>
      <c r="P3" t="s">
        <v>112</v>
      </c>
      <c r="Q3" t="s">
        <v>113</v>
      </c>
      <c r="S3" t="s">
        <v>112</v>
      </c>
      <c r="T3" t="s">
        <v>113</v>
      </c>
      <c r="V3" t="s">
        <v>112</v>
      </c>
      <c r="W3" t="s">
        <v>113</v>
      </c>
    </row>
    <row r="4" spans="1:23" x14ac:dyDescent="0.35">
      <c r="A4">
        <v>3</v>
      </c>
      <c r="B4" t="s">
        <v>98</v>
      </c>
      <c r="C4">
        <v>741.2</v>
      </c>
      <c r="D4">
        <v>5884.17</v>
      </c>
      <c r="E4">
        <v>782.51</v>
      </c>
      <c r="G4" s="26">
        <v>45879</v>
      </c>
      <c r="H4" s="5">
        <v>1.0999999999999999E-2</v>
      </c>
      <c r="J4" s="26">
        <v>45879</v>
      </c>
      <c r="K4" s="5">
        <v>4.5100000000000001E-2</v>
      </c>
      <c r="M4" s="26">
        <v>45648</v>
      </c>
      <c r="N4" s="5">
        <v>4.8899999999999999E-2</v>
      </c>
      <c r="P4" s="26">
        <v>45879</v>
      </c>
      <c r="Q4" s="5">
        <v>-2.5399999999999999E-2</v>
      </c>
      <c r="S4" s="26">
        <v>45879</v>
      </c>
      <c r="T4" s="5">
        <v>-1.18E-2</v>
      </c>
      <c r="V4" s="26">
        <v>45879</v>
      </c>
      <c r="W4" s="5">
        <v>-1.61E-2</v>
      </c>
    </row>
    <row r="5" spans="1:23" x14ac:dyDescent="0.35">
      <c r="A5">
        <v>4</v>
      </c>
      <c r="B5" t="s">
        <v>99</v>
      </c>
      <c r="C5">
        <v>511.25</v>
      </c>
      <c r="D5">
        <v>5629.48</v>
      </c>
      <c r="E5">
        <v>3314.09</v>
      </c>
      <c r="G5" s="26">
        <v>45872</v>
      </c>
      <c r="H5" s="5">
        <v>-8.2000000000000007E-3</v>
      </c>
      <c r="J5" s="26">
        <v>45872</v>
      </c>
      <c r="K5" s="5">
        <v>-6.1999999999999998E-3</v>
      </c>
      <c r="M5" s="26">
        <v>45655</v>
      </c>
      <c r="N5" s="5">
        <v>5.6899999999999999E-2</v>
      </c>
      <c r="P5" s="26">
        <v>45872</v>
      </c>
      <c r="Q5" s="5">
        <v>-2.5399999999999999E-2</v>
      </c>
      <c r="S5" s="26">
        <v>45872</v>
      </c>
      <c r="T5" s="5">
        <v>-1.37E-2</v>
      </c>
      <c r="V5" s="26">
        <v>45872</v>
      </c>
      <c r="W5" s="5">
        <v>-3.6900000000000002E-2</v>
      </c>
    </row>
    <row r="6" spans="1:23" x14ac:dyDescent="0.35">
      <c r="A6">
        <v>5</v>
      </c>
      <c r="B6" t="s">
        <v>100</v>
      </c>
      <c r="C6">
        <v>119.22</v>
      </c>
      <c r="D6">
        <v>4586.97</v>
      </c>
      <c r="E6">
        <v>1976.45</v>
      </c>
      <c r="G6" s="26">
        <v>45865</v>
      </c>
      <c r="H6" s="5">
        <v>-1.09E-2</v>
      </c>
      <c r="J6" s="26">
        <v>45865</v>
      </c>
      <c r="K6" s="5">
        <v>4.9799999999999997E-2</v>
      </c>
      <c r="M6" s="26">
        <v>45662</v>
      </c>
      <c r="N6" s="5">
        <v>-3.27E-2</v>
      </c>
      <c r="P6" s="26">
        <v>45865</v>
      </c>
      <c r="Q6" s="5">
        <v>-2.9499999999999998E-2</v>
      </c>
      <c r="S6" s="26">
        <v>45865</v>
      </c>
      <c r="T6" s="5">
        <v>-1.2699999999999999E-2</v>
      </c>
      <c r="V6" s="26">
        <v>45865</v>
      </c>
      <c r="W6" s="5">
        <v>-4.6100000000000002E-2</v>
      </c>
    </row>
    <row r="7" spans="1:23" x14ac:dyDescent="0.35">
      <c r="G7" s="26">
        <v>45858</v>
      </c>
      <c r="H7" s="5">
        <v>-5.3E-3</v>
      </c>
      <c r="J7" s="26">
        <v>45858</v>
      </c>
      <c r="K7" s="5">
        <v>-1.2699999999999999E-2</v>
      </c>
      <c r="M7" s="26">
        <v>45669</v>
      </c>
      <c r="N7" s="5">
        <v>1.23E-2</v>
      </c>
      <c r="P7" s="26">
        <v>45858</v>
      </c>
      <c r="Q7" s="5">
        <v>2.12E-2</v>
      </c>
      <c r="S7" s="26">
        <v>45858</v>
      </c>
      <c r="T7" s="5">
        <v>-4.3299999999999998E-2</v>
      </c>
      <c r="V7" s="26">
        <v>45858</v>
      </c>
      <c r="W7" s="5">
        <v>-4.3400000000000001E-2</v>
      </c>
    </row>
    <row r="8" spans="1:23" x14ac:dyDescent="0.35">
      <c r="C8" t="s">
        <v>109</v>
      </c>
      <c r="G8" s="26">
        <v>45851</v>
      </c>
      <c r="H8" s="5">
        <v>-7.1999999999999998E-3</v>
      </c>
      <c r="J8" s="26">
        <v>45851</v>
      </c>
      <c r="K8" s="5">
        <v>-3.8E-3</v>
      </c>
      <c r="M8" s="26">
        <v>45676</v>
      </c>
      <c r="N8" s="5">
        <v>-6.4000000000000001E-2</v>
      </c>
      <c r="P8" s="26">
        <v>45851</v>
      </c>
      <c r="Q8" s="5">
        <v>2.8899999999999999E-2</v>
      </c>
      <c r="S8" s="26">
        <v>45851</v>
      </c>
      <c r="T8" s="5">
        <v>8.5800000000000001E-2</v>
      </c>
      <c r="V8" s="26">
        <v>45851</v>
      </c>
      <c r="W8" s="5">
        <v>-2.64E-2</v>
      </c>
    </row>
    <row r="9" spans="1:23" x14ac:dyDescent="0.35">
      <c r="B9" t="s">
        <v>96</v>
      </c>
      <c r="C9" s="27">
        <f>SLOPE(K$4:K$140,$H$4:$H$140)</f>
        <v>1.0373224860295733</v>
      </c>
      <c r="G9" s="26">
        <v>45844</v>
      </c>
      <c r="H9" s="5">
        <v>-1.2200000000000001E-2</v>
      </c>
      <c r="J9" s="26">
        <v>45844</v>
      </c>
      <c r="K9" s="5">
        <v>-4.6199999999999998E-2</v>
      </c>
      <c r="M9" s="26">
        <v>45683</v>
      </c>
      <c r="N9" s="5">
        <v>0.05</v>
      </c>
      <c r="P9" s="26">
        <v>45844</v>
      </c>
      <c r="Q9" s="5">
        <v>-3.2000000000000001E-2</v>
      </c>
      <c r="S9" s="26">
        <v>45844</v>
      </c>
      <c r="T9" s="5">
        <v>1.8599999999999998E-2</v>
      </c>
      <c r="V9" s="26">
        <v>45844</v>
      </c>
      <c r="W9" s="5">
        <v>-1.46E-2</v>
      </c>
    </row>
    <row r="10" spans="1:23" x14ac:dyDescent="0.35">
      <c r="B10" t="s">
        <v>97</v>
      </c>
      <c r="C10" s="27">
        <v>1.23</v>
      </c>
      <c r="G10" s="26">
        <v>45837</v>
      </c>
      <c r="H10" s="5">
        <v>-6.8999999999999999E-3</v>
      </c>
      <c r="J10" s="26">
        <v>45837</v>
      </c>
      <c r="K10" s="5">
        <v>-1.21E-2</v>
      </c>
      <c r="M10" s="26">
        <v>45690</v>
      </c>
      <c r="N10" s="5">
        <v>4.8000000000000001E-2</v>
      </c>
      <c r="P10" s="26">
        <v>45837</v>
      </c>
      <c r="Q10" s="5">
        <v>-7.7200000000000005E-2</v>
      </c>
      <c r="S10" s="26">
        <v>45837</v>
      </c>
      <c r="T10" s="5">
        <v>-8.5000000000000006E-3</v>
      </c>
      <c r="V10" s="26">
        <v>45837</v>
      </c>
      <c r="W10" s="5">
        <v>-3.1300000000000001E-2</v>
      </c>
    </row>
    <row r="11" spans="1:23" x14ac:dyDescent="0.35">
      <c r="B11" t="s">
        <v>98</v>
      </c>
      <c r="C11" s="27">
        <f>SLOPE(Q4:Q140,H4:H140)</f>
        <v>0.73836914187464353</v>
      </c>
      <c r="G11" s="26">
        <v>45830</v>
      </c>
      <c r="H11" s="5">
        <v>2.0899999999999998E-2</v>
      </c>
      <c r="J11" s="26">
        <v>45830</v>
      </c>
      <c r="K11" s="5">
        <v>3.0999999999999999E-3</v>
      </c>
      <c r="M11" s="26">
        <v>45697</v>
      </c>
      <c r="N11" s="5">
        <v>-7.5899999999999995E-2</v>
      </c>
      <c r="P11" s="26">
        <v>45830</v>
      </c>
      <c r="Q11" s="5">
        <v>-3.6600000000000001E-2</v>
      </c>
      <c r="S11" s="26">
        <v>45830</v>
      </c>
      <c r="T11" s="5">
        <v>4.3900000000000002E-2</v>
      </c>
      <c r="V11" s="26">
        <v>45830</v>
      </c>
      <c r="W11" s="5">
        <v>-1.2999999999999999E-3</v>
      </c>
    </row>
    <row r="12" spans="1:23" x14ac:dyDescent="0.35">
      <c r="B12" t="s">
        <v>99</v>
      </c>
      <c r="C12" s="27">
        <f>SLOPE(T$4:T$140,$H$4:$H$140)</f>
        <v>0.74656089483584431</v>
      </c>
      <c r="G12" s="26">
        <v>45823</v>
      </c>
      <c r="H12" s="5">
        <v>1.5900000000000001E-2</v>
      </c>
      <c r="J12" s="26">
        <v>45823</v>
      </c>
      <c r="K12" s="5">
        <v>6.13E-2</v>
      </c>
      <c r="M12" s="26">
        <v>45704</v>
      </c>
      <c r="N12" s="5">
        <v>-1.8100000000000002E-2</v>
      </c>
      <c r="P12" s="26">
        <v>45823</v>
      </c>
      <c r="Q12" s="5">
        <v>-2.4799999999999999E-2</v>
      </c>
      <c r="S12" s="26">
        <v>45823</v>
      </c>
      <c r="T12" s="5">
        <v>-3.6400000000000002E-2</v>
      </c>
      <c r="V12" s="26">
        <v>45823</v>
      </c>
      <c r="W12" s="5">
        <v>0.13750000000000001</v>
      </c>
    </row>
    <row r="13" spans="1:23" x14ac:dyDescent="0.35">
      <c r="B13" t="s">
        <v>100</v>
      </c>
      <c r="C13" s="27">
        <f>SLOPE(W$4:W$140,$H$4:$H$140)</f>
        <v>1.0452087364838911</v>
      </c>
      <c r="G13" s="26">
        <v>45816</v>
      </c>
      <c r="H13" s="5">
        <v>-1.14E-2</v>
      </c>
      <c r="J13" s="26">
        <v>45816</v>
      </c>
      <c r="K13" s="5">
        <v>-3.56E-2</v>
      </c>
      <c r="M13" s="26">
        <v>45711</v>
      </c>
      <c r="N13" s="5">
        <v>-2.3800000000000002E-2</v>
      </c>
      <c r="P13" s="26">
        <v>45816</v>
      </c>
      <c r="Q13" s="5">
        <v>7.3300000000000004E-2</v>
      </c>
      <c r="S13" s="26">
        <v>45816</v>
      </c>
      <c r="T13" s="5">
        <v>0</v>
      </c>
      <c r="V13" s="26">
        <v>45816</v>
      </c>
      <c r="W13" s="5">
        <v>6.08E-2</v>
      </c>
    </row>
    <row r="14" spans="1:23" x14ac:dyDescent="0.35">
      <c r="G14" s="26">
        <v>45809</v>
      </c>
      <c r="H14" s="5">
        <v>1.0200000000000001E-2</v>
      </c>
      <c r="J14" s="26">
        <v>45809</v>
      </c>
      <c r="K14" s="5">
        <v>4.9799999999999997E-2</v>
      </c>
      <c r="M14" s="26">
        <v>45718</v>
      </c>
      <c r="N14" s="5">
        <v>4.3499999999999997E-2</v>
      </c>
      <c r="P14" s="26">
        <v>45809</v>
      </c>
      <c r="Q14" s="5">
        <v>-1.6000000000000001E-3</v>
      </c>
      <c r="S14" s="26">
        <v>45809</v>
      </c>
      <c r="T14" s="5">
        <v>-1.03E-2</v>
      </c>
      <c r="V14" s="26">
        <v>45809</v>
      </c>
      <c r="W14" s="5">
        <v>2.58E-2</v>
      </c>
    </row>
    <row r="15" spans="1:23" x14ac:dyDescent="0.35">
      <c r="B15" t="s">
        <v>123</v>
      </c>
      <c r="C15" s="5">
        <f>AVERAGE(H4:H140)</f>
        <v>2.3810218978102191E-3</v>
      </c>
      <c r="G15" s="26">
        <v>45802</v>
      </c>
      <c r="H15" s="5">
        <v>-4.1000000000000003E-3</v>
      </c>
      <c r="J15" s="26">
        <v>45802</v>
      </c>
      <c r="K15" s="5">
        <v>-3.3500000000000002E-2</v>
      </c>
      <c r="M15" s="26">
        <v>45725</v>
      </c>
      <c r="N15" s="5">
        <v>-4.9099999999999998E-2</v>
      </c>
      <c r="P15" s="26">
        <v>45802</v>
      </c>
      <c r="Q15" s="5">
        <v>4.1000000000000003E-3</v>
      </c>
      <c r="S15" s="26">
        <v>45802</v>
      </c>
      <c r="T15" s="5">
        <v>-9.4999999999999998E-3</v>
      </c>
      <c r="V15" s="26">
        <v>45802</v>
      </c>
      <c r="W15" s="5">
        <v>-1.23E-2</v>
      </c>
    </row>
    <row r="16" spans="1:23" x14ac:dyDescent="0.35">
      <c r="G16" s="26">
        <v>45795</v>
      </c>
      <c r="H16" s="5">
        <v>-6.7000000000000002E-3</v>
      </c>
      <c r="J16" s="26">
        <v>45795</v>
      </c>
      <c r="K16" s="5">
        <v>-1.17E-2</v>
      </c>
      <c r="M16" s="26">
        <v>45732</v>
      </c>
      <c r="N16" s="5">
        <v>2.6700000000000002E-2</v>
      </c>
      <c r="P16" s="26">
        <v>45795</v>
      </c>
      <c r="Q16" s="5">
        <v>-4.7000000000000002E-3</v>
      </c>
      <c r="S16" s="26">
        <v>45795</v>
      </c>
      <c r="T16" s="5">
        <v>-1.6799999999999999E-2</v>
      </c>
      <c r="V16" s="26">
        <v>45795</v>
      </c>
      <c r="W16" s="5">
        <v>-7.7600000000000002E-2</v>
      </c>
    </row>
    <row r="17" spans="7:23" x14ac:dyDescent="0.35">
      <c r="G17" s="26">
        <v>45788</v>
      </c>
      <c r="H17" s="5">
        <v>4.2099999999999999E-2</v>
      </c>
      <c r="J17" s="26">
        <v>45788</v>
      </c>
      <c r="K17" s="5">
        <v>5.4699999999999999E-2</v>
      </c>
      <c r="M17" s="26">
        <v>45739</v>
      </c>
      <c r="N17" s="5">
        <v>2.1000000000000001E-2</v>
      </c>
      <c r="P17" s="26">
        <v>45788</v>
      </c>
      <c r="Q17" s="5">
        <v>-8.3999999999999995E-3</v>
      </c>
      <c r="S17" s="26">
        <v>45788</v>
      </c>
      <c r="T17" s="5">
        <v>7.0599999999999996E-2</v>
      </c>
      <c r="V17" s="26">
        <v>45788</v>
      </c>
      <c r="W17" s="5">
        <v>1.9300000000000001E-2</v>
      </c>
    </row>
    <row r="18" spans="7:23" x14ac:dyDescent="0.35">
      <c r="G18" s="26">
        <v>45781</v>
      </c>
      <c r="H18" s="5">
        <v>-1.3899999999999999E-2</v>
      </c>
      <c r="J18" s="26">
        <v>45781</v>
      </c>
      <c r="K18" s="5">
        <v>-2.1399999999999999E-2</v>
      </c>
      <c r="M18" s="26">
        <v>45746</v>
      </c>
      <c r="N18" s="5">
        <v>1.49E-2</v>
      </c>
      <c r="P18" s="26">
        <v>45781</v>
      </c>
      <c r="Q18" s="5">
        <v>1.0999999999999999E-2</v>
      </c>
      <c r="S18" s="26">
        <v>45781</v>
      </c>
      <c r="T18" s="5">
        <v>-1.04E-2</v>
      </c>
      <c r="V18" s="26">
        <v>45781</v>
      </c>
      <c r="W18" s="5">
        <v>-2.9600000000000001E-2</v>
      </c>
    </row>
    <row r="19" spans="7:23" x14ac:dyDescent="0.35">
      <c r="G19" s="26">
        <v>45774</v>
      </c>
      <c r="H19" s="5">
        <v>1.2800000000000001E-2</v>
      </c>
      <c r="J19" s="26">
        <v>45774</v>
      </c>
      <c r="K19" s="5">
        <v>-7.22E-2</v>
      </c>
      <c r="M19" s="26">
        <v>45753</v>
      </c>
      <c r="N19" s="5">
        <v>-1.21E-2</v>
      </c>
      <c r="P19" s="26">
        <v>45774</v>
      </c>
      <c r="Q19" s="5">
        <v>6.2799999999999995E-2</v>
      </c>
      <c r="S19" s="26">
        <v>45774</v>
      </c>
      <c r="T19" s="5">
        <v>-9.5799999999999996E-2</v>
      </c>
      <c r="V19" s="26">
        <v>45774</v>
      </c>
      <c r="W19" s="5">
        <v>-4.1599999999999998E-2</v>
      </c>
    </row>
    <row r="20" spans="7:23" x14ac:dyDescent="0.35">
      <c r="G20" s="26">
        <v>45767</v>
      </c>
      <c r="H20" s="5">
        <v>7.9000000000000008E-3</v>
      </c>
      <c r="J20" s="26">
        <v>45767</v>
      </c>
      <c r="K20" s="5">
        <v>4.1999999999999997E-3</v>
      </c>
      <c r="M20" s="26">
        <v>45760</v>
      </c>
      <c r="N20" s="5">
        <v>3.9800000000000002E-2</v>
      </c>
      <c r="P20" s="26">
        <v>45767</v>
      </c>
      <c r="Q20" s="5">
        <v>-2.2200000000000001E-2</v>
      </c>
      <c r="S20" s="26">
        <v>45767</v>
      </c>
      <c r="T20" s="5">
        <v>5.2600000000000001E-2</v>
      </c>
      <c r="V20" s="26">
        <v>45767</v>
      </c>
      <c r="W20" s="5">
        <v>9.4299999999999995E-2</v>
      </c>
    </row>
    <row r="21" spans="7:23" x14ac:dyDescent="0.35">
      <c r="G21" s="26">
        <v>45760</v>
      </c>
      <c r="H21" s="5">
        <v>4.48E-2</v>
      </c>
      <c r="J21" s="26">
        <v>45760</v>
      </c>
      <c r="K21" s="5">
        <v>5.4600000000000003E-2</v>
      </c>
      <c r="M21" s="26">
        <v>45767</v>
      </c>
      <c r="N21" s="5">
        <v>-1.24E-2</v>
      </c>
      <c r="P21" s="26">
        <v>45760</v>
      </c>
      <c r="Q21" s="5">
        <v>3.7900000000000003E-2</v>
      </c>
      <c r="S21" s="26">
        <v>45760</v>
      </c>
      <c r="T21" s="5">
        <v>4.6199999999999998E-2</v>
      </c>
      <c r="V21" s="26">
        <v>45760</v>
      </c>
      <c r="W21" s="5">
        <v>6.6199999999999995E-2</v>
      </c>
    </row>
    <row r="22" spans="7:23" x14ac:dyDescent="0.35">
      <c r="G22" s="26">
        <v>45753</v>
      </c>
      <c r="H22" s="5">
        <v>-3.3E-3</v>
      </c>
      <c r="J22" s="26">
        <v>45753</v>
      </c>
      <c r="K22" s="5">
        <v>2.2700000000000001E-2</v>
      </c>
      <c r="M22" s="26">
        <v>45774</v>
      </c>
      <c r="N22" s="5">
        <v>0.13039999999999999</v>
      </c>
      <c r="P22" s="26">
        <v>45753</v>
      </c>
      <c r="Q22" s="5">
        <v>3.2000000000000002E-3</v>
      </c>
      <c r="S22" s="26">
        <v>45753</v>
      </c>
      <c r="T22" s="5">
        <v>-6.93E-2</v>
      </c>
      <c r="V22" s="26">
        <v>45753</v>
      </c>
      <c r="W22" s="5">
        <v>-3.1199999999999999E-2</v>
      </c>
    </row>
    <row r="23" spans="7:23" x14ac:dyDescent="0.35">
      <c r="G23" s="26">
        <v>45746</v>
      </c>
      <c r="H23" s="5">
        <v>-2.6100000000000002E-2</v>
      </c>
      <c r="J23" s="26">
        <v>45746</v>
      </c>
      <c r="K23" s="5">
        <v>-1.06E-2</v>
      </c>
      <c r="M23" s="26">
        <v>45781</v>
      </c>
      <c r="N23" s="5">
        <v>-4.3E-3</v>
      </c>
      <c r="P23" s="26">
        <v>45746</v>
      </c>
      <c r="Q23" s="5">
        <v>7.8399999999999997E-2</v>
      </c>
      <c r="S23" s="26">
        <v>45746</v>
      </c>
      <c r="T23" s="5">
        <v>-2.8799999999999999E-2</v>
      </c>
      <c r="V23" s="26">
        <v>45746</v>
      </c>
      <c r="W23" s="5">
        <v>1.23E-2</v>
      </c>
    </row>
    <row r="24" spans="7:23" x14ac:dyDescent="0.35">
      <c r="G24" s="26">
        <v>45739</v>
      </c>
      <c r="H24" s="5">
        <v>7.1999999999999998E-3</v>
      </c>
      <c r="J24" s="26">
        <v>45739</v>
      </c>
      <c r="K24" s="5">
        <v>4.9099999999999998E-2</v>
      </c>
      <c r="M24" s="26">
        <v>45788</v>
      </c>
      <c r="N24" s="5">
        <v>4.5400000000000003E-2</v>
      </c>
      <c r="P24" s="26">
        <v>45739</v>
      </c>
      <c r="Q24" s="5">
        <v>6.4000000000000003E-3</v>
      </c>
      <c r="S24" s="26">
        <v>45739</v>
      </c>
      <c r="T24" s="5">
        <v>8.2500000000000004E-2</v>
      </c>
      <c r="V24" s="26">
        <v>45739</v>
      </c>
      <c r="W24" s="5">
        <v>0</v>
      </c>
    </row>
    <row r="25" spans="7:23" x14ac:dyDescent="0.35">
      <c r="G25" s="26">
        <v>45732</v>
      </c>
      <c r="H25" s="5">
        <v>4.2599999999999999E-2</v>
      </c>
      <c r="J25" s="26">
        <v>45732</v>
      </c>
      <c r="K25" s="5">
        <v>2.5000000000000001E-2</v>
      </c>
      <c r="M25" s="26">
        <v>45795</v>
      </c>
      <c r="N25" s="5">
        <v>-2.81E-2</v>
      </c>
      <c r="P25" s="26">
        <v>45732</v>
      </c>
      <c r="Q25" s="5">
        <v>4.0399999999999998E-2</v>
      </c>
      <c r="S25" s="26">
        <v>45732</v>
      </c>
      <c r="T25" s="5">
        <v>5.2600000000000001E-2</v>
      </c>
      <c r="V25" s="26">
        <v>45732</v>
      </c>
      <c r="W25" s="5">
        <v>4.6399999999999997E-2</v>
      </c>
    </row>
    <row r="26" spans="7:23" x14ac:dyDescent="0.35">
      <c r="G26" s="26">
        <v>45725</v>
      </c>
      <c r="H26" s="5">
        <v>-6.8999999999999999E-3</v>
      </c>
      <c r="J26" s="26">
        <v>45725</v>
      </c>
      <c r="K26" s="5">
        <v>5.6599999999999998E-2</v>
      </c>
      <c r="M26" s="26">
        <v>45802</v>
      </c>
      <c r="N26" s="5">
        <v>1.5800000000000002E-2</v>
      </c>
      <c r="P26" s="26">
        <v>45725</v>
      </c>
      <c r="Q26" s="5">
        <v>-4.4699999999999997E-2</v>
      </c>
      <c r="S26" s="26">
        <v>45725</v>
      </c>
      <c r="T26" s="5">
        <v>-6.6000000000000003E-2</v>
      </c>
      <c r="V26" s="26">
        <v>45725</v>
      </c>
      <c r="W26" s="5">
        <v>-0.1186</v>
      </c>
    </row>
    <row r="27" spans="7:23" x14ac:dyDescent="0.35">
      <c r="G27" s="26">
        <v>45718</v>
      </c>
      <c r="H27" s="5">
        <v>1.9300000000000001E-2</v>
      </c>
      <c r="J27" s="26">
        <v>45718</v>
      </c>
      <c r="K27" s="5">
        <v>5.57E-2</v>
      </c>
      <c r="M27" s="26">
        <v>45809</v>
      </c>
      <c r="N27" s="5">
        <v>2.06E-2</v>
      </c>
      <c r="P27" s="26">
        <v>45718</v>
      </c>
      <c r="Q27" s="5">
        <v>-2.7099999999999999E-2</v>
      </c>
      <c r="S27" s="26">
        <v>45718</v>
      </c>
      <c r="T27" s="5">
        <v>-1.61E-2</v>
      </c>
      <c r="V27" s="26">
        <v>45718</v>
      </c>
      <c r="W27" s="5">
        <v>4.7600000000000003E-2</v>
      </c>
    </row>
    <row r="28" spans="7:23" x14ac:dyDescent="0.35">
      <c r="G28" s="26">
        <v>45711</v>
      </c>
      <c r="H28" s="5">
        <v>-2.9399999999999999E-2</v>
      </c>
      <c r="J28" s="26">
        <v>45711</v>
      </c>
      <c r="K28" s="5">
        <v>-5.3600000000000002E-2</v>
      </c>
      <c r="M28" s="26">
        <v>45816</v>
      </c>
      <c r="N28" s="5">
        <v>-2.7799999999999998E-2</v>
      </c>
      <c r="P28" s="26">
        <v>45711</v>
      </c>
      <c r="Q28" s="5">
        <v>-1.77E-2</v>
      </c>
      <c r="S28" s="26">
        <v>45711</v>
      </c>
      <c r="T28" s="5">
        <v>-1.7500000000000002E-2</v>
      </c>
      <c r="V28" s="26">
        <v>45711</v>
      </c>
      <c r="W28" s="5">
        <v>-3.5999999999999997E-2</v>
      </c>
    </row>
    <row r="29" spans="7:23" x14ac:dyDescent="0.35">
      <c r="G29" s="26">
        <v>45704</v>
      </c>
      <c r="H29" s="5">
        <v>-5.7999999999999996E-3</v>
      </c>
      <c r="J29" s="26">
        <v>45704</v>
      </c>
      <c r="K29" s="5">
        <v>-2.3300000000000001E-2</v>
      </c>
      <c r="M29" s="26">
        <v>45823</v>
      </c>
      <c r="N29" s="5">
        <v>4.7899999999999998E-2</v>
      </c>
      <c r="P29" s="26">
        <v>45704</v>
      </c>
      <c r="Q29" s="5">
        <v>-6.1600000000000002E-2</v>
      </c>
      <c r="S29" s="26">
        <v>45704</v>
      </c>
      <c r="T29" s="5">
        <v>-1.23E-2</v>
      </c>
      <c r="V29" s="26">
        <v>45704</v>
      </c>
      <c r="W29" s="5">
        <v>1.5E-3</v>
      </c>
    </row>
    <row r="30" spans="7:23" x14ac:dyDescent="0.35">
      <c r="G30" s="26">
        <v>45697</v>
      </c>
      <c r="H30" s="5">
        <v>-2.6800000000000001E-2</v>
      </c>
      <c r="J30" s="26">
        <v>45697</v>
      </c>
      <c r="K30" s="5">
        <v>-1.6299999999999999E-2</v>
      </c>
      <c r="M30" s="26">
        <v>45830</v>
      </c>
      <c r="N30" s="5">
        <v>3.8899999999999997E-2</v>
      </c>
      <c r="P30" s="26">
        <v>45697</v>
      </c>
      <c r="Q30" s="5">
        <v>-6.3399999999999998E-2</v>
      </c>
      <c r="S30" s="26">
        <v>45697</v>
      </c>
      <c r="T30" s="5">
        <v>-9.2700000000000005E-2</v>
      </c>
      <c r="V30" s="26">
        <v>45697</v>
      </c>
      <c r="W30" s="5">
        <v>-0.15890000000000001</v>
      </c>
    </row>
    <row r="31" spans="7:23" x14ac:dyDescent="0.35">
      <c r="G31" s="26">
        <v>45690</v>
      </c>
      <c r="H31" s="5">
        <v>2.2000000000000001E-3</v>
      </c>
      <c r="J31" s="26">
        <v>45690</v>
      </c>
      <c r="K31" s="5">
        <v>2.1499999999999998E-2</v>
      </c>
      <c r="M31" s="26">
        <v>45837</v>
      </c>
      <c r="N31" s="5">
        <v>-3.9399999999999998E-2</v>
      </c>
      <c r="P31" s="26">
        <v>45690</v>
      </c>
      <c r="Q31" s="5">
        <v>7.9200000000000007E-2</v>
      </c>
      <c r="S31" s="26">
        <v>45690</v>
      </c>
      <c r="T31" s="5">
        <v>3.6700000000000003E-2</v>
      </c>
      <c r="V31" s="26">
        <v>45690</v>
      </c>
      <c r="W31" s="5">
        <v>5.5399999999999998E-2</v>
      </c>
    </row>
    <row r="32" spans="7:23" x14ac:dyDescent="0.35">
      <c r="G32" s="26">
        <v>45683</v>
      </c>
      <c r="H32" s="5">
        <v>1.7999999999999999E-2</v>
      </c>
      <c r="J32" s="26">
        <v>45683</v>
      </c>
      <c r="K32" s="5">
        <v>2.3699999999999999E-2</v>
      </c>
      <c r="M32" s="26">
        <v>45844</v>
      </c>
      <c r="N32" s="5">
        <v>3.3000000000000002E-2</v>
      </c>
      <c r="P32" s="26">
        <v>45683</v>
      </c>
      <c r="Q32" s="5">
        <v>7.85E-2</v>
      </c>
      <c r="S32" s="26">
        <v>45683</v>
      </c>
      <c r="T32" s="5">
        <v>-3.8699999999999998E-2</v>
      </c>
      <c r="V32" s="26">
        <v>45683</v>
      </c>
      <c r="W32" s="5">
        <v>-2.3900000000000001E-2</v>
      </c>
    </row>
    <row r="33" spans="7:23" x14ac:dyDescent="0.35">
      <c r="G33" s="26">
        <v>45676</v>
      </c>
      <c r="H33" s="5">
        <v>-4.7999999999999996E-3</v>
      </c>
      <c r="J33" s="26">
        <v>45676</v>
      </c>
      <c r="K33" s="5">
        <v>-1.12E-2</v>
      </c>
      <c r="M33" s="26">
        <v>45851</v>
      </c>
      <c r="N33" s="5">
        <v>3.3300000000000003E-2</v>
      </c>
      <c r="P33" s="26">
        <v>45676</v>
      </c>
      <c r="Q33" s="5">
        <v>-7.9200000000000007E-2</v>
      </c>
      <c r="S33" s="26">
        <v>45676</v>
      </c>
      <c r="T33" s="5">
        <v>-5.3800000000000001E-2</v>
      </c>
      <c r="V33" s="26">
        <v>45676</v>
      </c>
      <c r="W33" s="5">
        <v>-5.0099999999999999E-2</v>
      </c>
    </row>
    <row r="34" spans="7:23" x14ac:dyDescent="0.35">
      <c r="G34" s="26">
        <v>45669</v>
      </c>
      <c r="H34" s="5">
        <v>-9.7000000000000003E-3</v>
      </c>
      <c r="J34" s="26">
        <v>45669</v>
      </c>
      <c r="K34" s="5">
        <v>-1.78E-2</v>
      </c>
      <c r="M34" s="26">
        <v>45858</v>
      </c>
      <c r="N34" s="5">
        <v>1.35E-2</v>
      </c>
      <c r="P34" s="26">
        <v>45669</v>
      </c>
      <c r="Q34" s="5">
        <v>-5.2200000000000003E-2</v>
      </c>
      <c r="S34" s="26">
        <v>45669</v>
      </c>
      <c r="T34" s="5">
        <v>2.1600000000000001E-2</v>
      </c>
      <c r="V34" s="26">
        <v>45669</v>
      </c>
      <c r="W34" s="5">
        <v>8.8999999999999999E-3</v>
      </c>
    </row>
    <row r="35" spans="7:23" x14ac:dyDescent="0.35">
      <c r="G35" s="26">
        <v>45662</v>
      </c>
      <c r="H35" s="5">
        <v>-2.3900000000000001E-2</v>
      </c>
      <c r="J35" s="26">
        <v>45662</v>
      </c>
      <c r="K35" s="5">
        <v>-8.4199999999999997E-2</v>
      </c>
      <c r="M35" s="26">
        <v>45865</v>
      </c>
      <c r="N35" s="5">
        <v>8.0999999999999996E-3</v>
      </c>
      <c r="P35" s="26">
        <v>45662</v>
      </c>
      <c r="Q35" s="5">
        <v>-8.9399999999999993E-2</v>
      </c>
      <c r="S35" s="26">
        <v>45662</v>
      </c>
      <c r="T35" s="5">
        <v>1.5599999999999999E-2</v>
      </c>
      <c r="V35" s="26">
        <v>45662</v>
      </c>
      <c r="W35" s="5">
        <v>-4.4400000000000002E-2</v>
      </c>
    </row>
    <row r="36" spans="7:23" x14ac:dyDescent="0.35">
      <c r="G36" s="26">
        <v>45655</v>
      </c>
      <c r="H36" s="5">
        <v>8.0000000000000002E-3</v>
      </c>
      <c r="J36" s="26">
        <v>45655</v>
      </c>
      <c r="K36" s="5">
        <v>0.128</v>
      </c>
      <c r="M36" s="26">
        <v>45872</v>
      </c>
      <c r="N36" s="5">
        <v>-1.46E-2</v>
      </c>
      <c r="P36" s="26">
        <v>45655</v>
      </c>
      <c r="Q36" s="5">
        <v>-2.63E-2</v>
      </c>
      <c r="S36" s="26">
        <v>45655</v>
      </c>
      <c r="T36" s="5">
        <v>3.7000000000000002E-3</v>
      </c>
      <c r="V36" s="26">
        <v>45655</v>
      </c>
      <c r="W36" s="5">
        <v>-6.3E-3</v>
      </c>
    </row>
    <row r="37" spans="7:23" x14ac:dyDescent="0.35">
      <c r="G37" s="26">
        <v>45648</v>
      </c>
      <c r="H37" s="5">
        <v>9.5999999999999992E-3</v>
      </c>
      <c r="J37" s="26">
        <v>45648</v>
      </c>
      <c r="K37" s="5">
        <v>4.7E-2</v>
      </c>
      <c r="M37" s="26">
        <v>45879</v>
      </c>
      <c r="N37" s="5">
        <v>5.4300000000000001E-2</v>
      </c>
      <c r="P37" s="26">
        <v>45648</v>
      </c>
      <c r="Q37" s="5">
        <v>1.7600000000000001E-2</v>
      </c>
      <c r="S37" s="26">
        <v>45648</v>
      </c>
      <c r="T37" s="5">
        <v>-0.06</v>
      </c>
      <c r="V37" s="26">
        <v>45648</v>
      </c>
      <c r="W37" s="5">
        <v>-2.6800000000000001E-2</v>
      </c>
    </row>
    <row r="38" spans="7:23" x14ac:dyDescent="0.35">
      <c r="G38" s="26">
        <v>45641</v>
      </c>
      <c r="H38" s="5">
        <v>-4.7699999999999999E-2</v>
      </c>
      <c r="J38" s="26">
        <v>45641</v>
      </c>
      <c r="K38" s="5">
        <v>-6.6799999999999998E-2</v>
      </c>
      <c r="P38" s="26">
        <v>45641</v>
      </c>
      <c r="Q38" s="5">
        <v>-1.46E-2</v>
      </c>
      <c r="S38" s="26">
        <v>45641</v>
      </c>
      <c r="T38" s="5">
        <v>6.9400000000000003E-2</v>
      </c>
      <c r="V38" s="26">
        <v>45641</v>
      </c>
      <c r="W38" s="5">
        <v>-3.3799999999999997E-2</v>
      </c>
    </row>
    <row r="39" spans="7:23" x14ac:dyDescent="0.35">
      <c r="G39" s="26">
        <v>45634</v>
      </c>
      <c r="H39" s="5">
        <v>3.7000000000000002E-3</v>
      </c>
      <c r="J39" s="26">
        <v>45634</v>
      </c>
      <c r="K39" s="5">
        <v>-4.0300000000000002E-2</v>
      </c>
      <c r="P39" s="26">
        <v>45634</v>
      </c>
      <c r="Q39" s="5">
        <v>-3.49E-2</v>
      </c>
      <c r="S39" s="26">
        <v>45634</v>
      </c>
      <c r="T39" s="5">
        <v>-3.49E-2</v>
      </c>
      <c r="V39" s="26">
        <v>45634</v>
      </c>
      <c r="W39" s="5">
        <v>-2.3300000000000001E-2</v>
      </c>
    </row>
    <row r="40" spans="7:23" x14ac:dyDescent="0.35">
      <c r="G40" s="26">
        <v>45627</v>
      </c>
      <c r="H40" s="5">
        <v>2.2700000000000001E-2</v>
      </c>
      <c r="J40" s="26">
        <v>45627</v>
      </c>
      <c r="K40" s="5">
        <v>2.5899999999999999E-2</v>
      </c>
      <c r="P40" s="26">
        <v>45627</v>
      </c>
      <c r="Q40" s="5">
        <v>5.3E-3</v>
      </c>
      <c r="S40" s="26">
        <v>45627</v>
      </c>
      <c r="T40" s="5">
        <v>4.4400000000000002E-2</v>
      </c>
      <c r="V40" s="26">
        <v>45627</v>
      </c>
      <c r="W40" s="5">
        <v>0</v>
      </c>
    </row>
    <row r="41" spans="7:23" x14ac:dyDescent="0.35">
      <c r="G41" s="26">
        <v>45620</v>
      </c>
      <c r="H41" s="5">
        <v>9.4000000000000004E-3</v>
      </c>
      <c r="J41" s="26">
        <v>45620</v>
      </c>
      <c r="K41" s="5">
        <v>2.6599999999999999E-2</v>
      </c>
      <c r="P41" s="26">
        <v>45620</v>
      </c>
      <c r="Q41" s="5">
        <v>2.8299999999999999E-2</v>
      </c>
      <c r="S41" s="26">
        <v>45620</v>
      </c>
      <c r="T41" s="5">
        <v>-1.0800000000000001E-2</v>
      </c>
      <c r="V41" s="26">
        <v>45620</v>
      </c>
      <c r="W41" s="5">
        <v>8.5900000000000004E-2</v>
      </c>
    </row>
    <row r="42" spans="7:23" x14ac:dyDescent="0.35">
      <c r="G42" s="26">
        <v>45613</v>
      </c>
      <c r="H42" s="5">
        <v>1.5900000000000001E-2</v>
      </c>
      <c r="J42" s="26">
        <v>45613</v>
      </c>
      <c r="K42" s="5">
        <v>-5.5E-2</v>
      </c>
      <c r="P42" s="26">
        <v>45613</v>
      </c>
      <c r="Q42" s="5">
        <v>4.9500000000000002E-2</v>
      </c>
      <c r="S42" s="26">
        <v>45613</v>
      </c>
      <c r="T42" s="5">
        <v>-3.4599999999999999E-2</v>
      </c>
      <c r="V42" s="26">
        <v>45613</v>
      </c>
      <c r="W42" s="5">
        <v>-4.1599999999999998E-2</v>
      </c>
    </row>
    <row r="43" spans="7:23" x14ac:dyDescent="0.35">
      <c r="G43" s="26">
        <v>45606</v>
      </c>
      <c r="H43" s="5">
        <v>-2.5499999999999998E-2</v>
      </c>
      <c r="J43" s="26">
        <v>45606</v>
      </c>
      <c r="K43" s="5">
        <v>-1.3100000000000001E-2</v>
      </c>
      <c r="P43" s="26">
        <v>45606</v>
      </c>
      <c r="Q43" s="5">
        <v>-0.1081</v>
      </c>
      <c r="S43" s="26">
        <v>45606</v>
      </c>
      <c r="T43" s="5">
        <v>-1.6400000000000001E-2</v>
      </c>
      <c r="V43" s="26">
        <v>45606</v>
      </c>
      <c r="W43" s="5">
        <v>-7.2599999999999998E-2</v>
      </c>
    </row>
    <row r="44" spans="7:23" x14ac:dyDescent="0.35">
      <c r="G44" s="26">
        <v>45599</v>
      </c>
      <c r="H44" s="5">
        <v>-6.4000000000000003E-3</v>
      </c>
      <c r="J44" s="26">
        <v>45599</v>
      </c>
      <c r="K44" s="5">
        <v>-3.1800000000000002E-2</v>
      </c>
      <c r="P44" s="26">
        <v>45599</v>
      </c>
      <c r="Q44" s="5">
        <v>-1.9900000000000001E-2</v>
      </c>
      <c r="S44" s="26">
        <v>45599</v>
      </c>
      <c r="T44" s="5">
        <v>-6.8000000000000005E-2</v>
      </c>
      <c r="V44" s="26">
        <v>45599</v>
      </c>
      <c r="W44" s="5">
        <v>-9.9599999999999994E-2</v>
      </c>
    </row>
    <row r="45" spans="7:23" x14ac:dyDescent="0.35">
      <c r="G45" s="26">
        <v>45592</v>
      </c>
      <c r="H45" s="5">
        <v>5.1000000000000004E-3</v>
      </c>
      <c r="J45" s="26">
        <v>45592</v>
      </c>
      <c r="K45" s="5">
        <v>-1.2500000000000001E-2</v>
      </c>
      <c r="P45" s="26">
        <v>45592</v>
      </c>
      <c r="Q45" s="5">
        <v>-3.56E-2</v>
      </c>
      <c r="S45" s="26">
        <v>45592</v>
      </c>
      <c r="T45" s="5">
        <v>3.3500000000000002E-2</v>
      </c>
      <c r="V45" s="26">
        <v>45592</v>
      </c>
      <c r="W45" s="5">
        <v>0.13120000000000001</v>
      </c>
    </row>
    <row r="46" spans="7:23" x14ac:dyDescent="0.35">
      <c r="G46" s="26">
        <v>45585</v>
      </c>
      <c r="H46" s="5">
        <v>-2.7099999999999999E-2</v>
      </c>
      <c r="J46" s="26">
        <v>45585</v>
      </c>
      <c r="K46" s="5">
        <v>1.6400000000000001E-2</v>
      </c>
      <c r="P46" s="26">
        <v>45585</v>
      </c>
      <c r="Q46" s="5">
        <v>1.0800000000000001E-2</v>
      </c>
      <c r="S46" s="26">
        <v>45585</v>
      </c>
      <c r="T46" s="5">
        <v>-0.1095</v>
      </c>
      <c r="V46" s="26">
        <v>45585</v>
      </c>
      <c r="W46" s="5">
        <v>-0.1187</v>
      </c>
    </row>
    <row r="47" spans="7:23" x14ac:dyDescent="0.35">
      <c r="G47" s="26">
        <v>45578</v>
      </c>
      <c r="H47" s="5">
        <v>-4.4000000000000003E-3</v>
      </c>
      <c r="J47" s="26">
        <v>45578</v>
      </c>
      <c r="K47" s="5">
        <v>-0.12820000000000001</v>
      </c>
      <c r="P47" s="26">
        <v>45578</v>
      </c>
      <c r="Q47" s="5">
        <v>-3.7999999999999999E-2</v>
      </c>
      <c r="S47" s="26">
        <v>45578</v>
      </c>
      <c r="T47" s="5">
        <v>-4.0800000000000003E-2</v>
      </c>
      <c r="V47" s="26">
        <v>45578</v>
      </c>
      <c r="W47" s="5">
        <v>-3.3700000000000001E-2</v>
      </c>
    </row>
    <row r="48" spans="7:23" x14ac:dyDescent="0.35">
      <c r="G48" s="26">
        <v>45571</v>
      </c>
      <c r="H48" s="5">
        <v>-2E-3</v>
      </c>
      <c r="J48" s="26">
        <v>45571</v>
      </c>
      <c r="K48" s="5">
        <v>-3.4799999999999998E-2</v>
      </c>
      <c r="P48" s="26">
        <v>45571</v>
      </c>
      <c r="Q48" s="5">
        <v>2.8E-3</v>
      </c>
      <c r="S48" s="26">
        <v>45571</v>
      </c>
      <c r="T48" s="5">
        <v>-1.8499999999999999E-2</v>
      </c>
      <c r="V48" s="26">
        <v>45571</v>
      </c>
      <c r="W48" s="5">
        <v>2.5000000000000001E-2</v>
      </c>
    </row>
    <row r="49" spans="7:23" x14ac:dyDescent="0.35">
      <c r="G49" s="26">
        <v>45564</v>
      </c>
      <c r="H49" s="5">
        <v>-4.4499999999999998E-2</v>
      </c>
      <c r="J49" s="26">
        <v>45564</v>
      </c>
      <c r="K49" s="5">
        <v>-7.1499999999999994E-2</v>
      </c>
      <c r="P49" s="26">
        <v>45564</v>
      </c>
      <c r="Q49" s="5">
        <v>0.1142</v>
      </c>
      <c r="S49" s="26">
        <v>45564</v>
      </c>
      <c r="T49" s="5">
        <v>-5.1299999999999998E-2</v>
      </c>
      <c r="V49" s="26">
        <v>45564</v>
      </c>
      <c r="W49" s="5">
        <v>-2.0999999999999999E-3</v>
      </c>
    </row>
    <row r="50" spans="7:23" x14ac:dyDescent="0.35">
      <c r="G50" s="26">
        <v>45557</v>
      </c>
      <c r="H50" s="5">
        <v>1.4999999999999999E-2</v>
      </c>
      <c r="J50" s="26">
        <v>45557</v>
      </c>
      <c r="K50" s="5">
        <v>-4.1000000000000002E-2</v>
      </c>
      <c r="P50" s="26">
        <v>45557</v>
      </c>
      <c r="Q50" s="5">
        <v>8.1600000000000006E-2</v>
      </c>
      <c r="S50" s="26">
        <v>45557</v>
      </c>
      <c r="T50" s="5">
        <v>-1.9199999999999998E-2</v>
      </c>
      <c r="V50" s="26">
        <v>45557</v>
      </c>
      <c r="W50" s="5">
        <v>5.0000000000000001E-3</v>
      </c>
    </row>
    <row r="51" spans="7:23" x14ac:dyDescent="0.35">
      <c r="G51" s="26">
        <v>45550</v>
      </c>
      <c r="H51" s="5">
        <v>1.7100000000000001E-2</v>
      </c>
      <c r="J51" s="26">
        <v>45550</v>
      </c>
      <c r="K51" s="5">
        <v>2.5700000000000001E-2</v>
      </c>
      <c r="P51" s="26">
        <v>45550</v>
      </c>
      <c r="Q51" s="5">
        <v>1.61E-2</v>
      </c>
      <c r="S51" s="26">
        <v>45550</v>
      </c>
      <c r="T51" s="5">
        <v>-7.4300000000000005E-2</v>
      </c>
      <c r="V51" s="26">
        <v>45550</v>
      </c>
      <c r="W51" s="5">
        <v>-3.1899999999999998E-2</v>
      </c>
    </row>
    <row r="52" spans="7:23" x14ac:dyDescent="0.35">
      <c r="G52" s="26">
        <v>45543</v>
      </c>
      <c r="H52" s="5">
        <v>2.0299999999999999E-2</v>
      </c>
      <c r="J52" s="26">
        <v>45543</v>
      </c>
      <c r="K52" s="5">
        <v>-2.1899999999999999E-2</v>
      </c>
      <c r="P52" s="26">
        <v>45543</v>
      </c>
      <c r="Q52" s="5">
        <v>1.44E-2</v>
      </c>
      <c r="S52" s="26">
        <v>45543</v>
      </c>
      <c r="T52" s="5">
        <v>0.11840000000000001</v>
      </c>
      <c r="V52" s="26">
        <v>45543</v>
      </c>
      <c r="W52" s="5">
        <v>5.1000000000000004E-3</v>
      </c>
    </row>
    <row r="53" spans="7:23" x14ac:dyDescent="0.35">
      <c r="G53" s="26">
        <v>45536</v>
      </c>
      <c r="H53" s="5">
        <v>-1.52E-2</v>
      </c>
      <c r="J53" s="26">
        <v>45536</v>
      </c>
      <c r="K53" s="5">
        <v>7.6300000000000007E-2</v>
      </c>
      <c r="P53" s="26">
        <v>45536</v>
      </c>
      <c r="Q53" s="5">
        <v>-3.5999999999999999E-3</v>
      </c>
      <c r="S53" s="26">
        <v>45536</v>
      </c>
      <c r="T53" s="5">
        <v>8.8000000000000005E-3</v>
      </c>
      <c r="V53" s="26">
        <v>45536</v>
      </c>
      <c r="W53" s="5">
        <v>-3.9300000000000002E-2</v>
      </c>
    </row>
    <row r="54" spans="7:23" x14ac:dyDescent="0.35">
      <c r="G54" s="26">
        <v>45529</v>
      </c>
      <c r="H54" s="5">
        <v>1.66E-2</v>
      </c>
      <c r="J54" s="26">
        <v>45529</v>
      </c>
      <c r="K54" s="5">
        <v>5.3E-3</v>
      </c>
      <c r="P54" s="26">
        <v>45529</v>
      </c>
      <c r="Q54" s="5">
        <v>-7.9000000000000008E-3</v>
      </c>
      <c r="S54" s="26">
        <v>45529</v>
      </c>
      <c r="T54" s="5">
        <v>2.86E-2</v>
      </c>
      <c r="V54" s="26">
        <v>45529</v>
      </c>
      <c r="W54" s="5">
        <v>8.9999999999999993E-3</v>
      </c>
    </row>
    <row r="55" spans="7:23" x14ac:dyDescent="0.35">
      <c r="G55" s="26">
        <v>45522</v>
      </c>
      <c r="H55" s="5">
        <v>1.15E-2</v>
      </c>
      <c r="J55" s="26">
        <v>45522</v>
      </c>
      <c r="K55" s="5">
        <v>-2.3900000000000001E-2</v>
      </c>
      <c r="P55" s="26">
        <v>45522</v>
      </c>
      <c r="Q55" s="5">
        <v>-1.3899999999999999E-2</v>
      </c>
      <c r="S55" s="26">
        <v>45522</v>
      </c>
      <c r="T55" s="5">
        <v>2.4799999999999999E-2</v>
      </c>
      <c r="V55" s="26">
        <v>45522</v>
      </c>
      <c r="W55" s="5">
        <v>-6.4899999999999999E-2</v>
      </c>
    </row>
    <row r="56" spans="7:23" x14ac:dyDescent="0.35">
      <c r="G56" s="26">
        <v>45515</v>
      </c>
      <c r="H56" s="5">
        <v>7.1000000000000004E-3</v>
      </c>
      <c r="J56" s="26">
        <v>45515</v>
      </c>
      <c r="K56" s="5">
        <v>6.3E-3</v>
      </c>
      <c r="P56" s="26">
        <v>45515</v>
      </c>
      <c r="Q56" s="5">
        <v>2.8999999999999998E-3</v>
      </c>
      <c r="S56" s="26">
        <v>45515</v>
      </c>
      <c r="T56" s="5">
        <v>2.0400000000000001E-2</v>
      </c>
      <c r="V56" s="26">
        <v>45515</v>
      </c>
      <c r="W56" s="5">
        <v>6.9599999999999995E-2</v>
      </c>
    </row>
    <row r="57" spans="7:23" x14ac:dyDescent="0.35">
      <c r="G57" s="26">
        <v>45508</v>
      </c>
      <c r="H57" s="5">
        <v>-1.4200000000000001E-2</v>
      </c>
      <c r="J57" s="26">
        <v>45508</v>
      </c>
      <c r="K57" s="5">
        <v>1.6299999999999999E-2</v>
      </c>
      <c r="P57" s="26">
        <v>45508</v>
      </c>
      <c r="Q57" s="5">
        <v>7.5499999999999998E-2</v>
      </c>
      <c r="S57" s="26">
        <v>45508</v>
      </c>
      <c r="T57" s="5">
        <v>2.1600000000000001E-2</v>
      </c>
      <c r="V57" s="26">
        <v>45508</v>
      </c>
      <c r="W57" s="5">
        <v>3.1399999999999997E-2</v>
      </c>
    </row>
    <row r="58" spans="7:23" x14ac:dyDescent="0.35">
      <c r="G58" s="26">
        <v>45501</v>
      </c>
      <c r="H58" s="5">
        <v>-4.7000000000000002E-3</v>
      </c>
      <c r="J58" s="26">
        <v>45501</v>
      </c>
      <c r="K58" s="5">
        <v>-3.1899999999999998E-2</v>
      </c>
      <c r="P58" s="26">
        <v>45501</v>
      </c>
      <c r="Q58" s="5">
        <v>2.7000000000000001E-3</v>
      </c>
      <c r="S58" s="26">
        <v>45501</v>
      </c>
      <c r="T58" s="5">
        <v>-4.2700000000000002E-2</v>
      </c>
      <c r="V58" s="26">
        <v>45501</v>
      </c>
      <c r="W58" s="5">
        <v>-4.4600000000000001E-2</v>
      </c>
    </row>
    <row r="59" spans="7:23" x14ac:dyDescent="0.35">
      <c r="G59" s="26">
        <v>45494</v>
      </c>
      <c r="H59" s="5">
        <v>1.24E-2</v>
      </c>
      <c r="J59" s="26">
        <v>45494</v>
      </c>
      <c r="K59" s="5">
        <v>1.2200000000000001E-2</v>
      </c>
      <c r="P59" s="26">
        <v>45494</v>
      </c>
      <c r="Q59" s="5">
        <v>6.2899999999999998E-2</v>
      </c>
      <c r="S59" s="26">
        <v>45494</v>
      </c>
      <c r="T59" s="5">
        <v>-1.1900000000000001E-2</v>
      </c>
      <c r="V59" s="26">
        <v>45494</v>
      </c>
      <c r="W59" s="5">
        <v>4.5199999999999997E-2</v>
      </c>
    </row>
    <row r="60" spans="7:23" x14ac:dyDescent="0.35">
      <c r="G60" s="26">
        <v>45487</v>
      </c>
      <c r="H60" s="5">
        <v>1.1999999999999999E-3</v>
      </c>
      <c r="J60" s="26">
        <v>45487</v>
      </c>
      <c r="K60" s="5">
        <v>1.3599999999999999E-2</v>
      </c>
      <c r="P60" s="26">
        <v>45487</v>
      </c>
      <c r="Q60" s="5">
        <v>-2.23E-2</v>
      </c>
      <c r="S60" s="26">
        <v>45487</v>
      </c>
      <c r="T60" s="5">
        <v>-8.4599999999999995E-2</v>
      </c>
      <c r="V60" s="26">
        <v>45487</v>
      </c>
      <c r="W60" s="5">
        <v>-7.4300000000000005E-2</v>
      </c>
    </row>
    <row r="61" spans="7:23" x14ac:dyDescent="0.35">
      <c r="G61" s="26">
        <v>45480</v>
      </c>
      <c r="H61" s="5">
        <v>7.3000000000000001E-3</v>
      </c>
      <c r="J61" s="26">
        <v>45480</v>
      </c>
      <c r="K61" s="5">
        <v>1.8700000000000001E-2</v>
      </c>
      <c r="P61" s="26">
        <v>45480</v>
      </c>
      <c r="Q61" s="5">
        <v>8.0000000000000002E-3</v>
      </c>
      <c r="S61" s="26">
        <v>45480</v>
      </c>
      <c r="T61" s="5">
        <v>8.0199999999999994E-2</v>
      </c>
      <c r="V61" s="26">
        <v>45480</v>
      </c>
      <c r="W61" s="5">
        <v>3.4200000000000001E-2</v>
      </c>
    </row>
    <row r="62" spans="7:23" x14ac:dyDescent="0.35">
      <c r="G62" s="26">
        <v>45473</v>
      </c>
      <c r="H62" s="5">
        <v>1.2999999999999999E-2</v>
      </c>
      <c r="J62" s="26">
        <v>45473</v>
      </c>
      <c r="K62" s="5">
        <v>2.8899999999999999E-2</v>
      </c>
      <c r="P62" s="26">
        <v>45473</v>
      </c>
      <c r="Q62" s="5">
        <v>0.11169999999999999</v>
      </c>
      <c r="S62" s="26">
        <v>45473</v>
      </c>
      <c r="T62" s="5">
        <v>4.5100000000000001E-2</v>
      </c>
      <c r="V62" s="26">
        <v>45473</v>
      </c>
      <c r="W62" s="5">
        <v>-1.7500000000000002E-2</v>
      </c>
    </row>
    <row r="63" spans="7:23" x14ac:dyDescent="0.35">
      <c r="G63" s="26">
        <v>45466</v>
      </c>
      <c r="H63" s="5">
        <v>2.1700000000000001E-2</v>
      </c>
      <c r="J63" s="26">
        <v>45466</v>
      </c>
      <c r="K63" s="5">
        <v>-1.83E-2</v>
      </c>
      <c r="P63" s="26">
        <v>45466</v>
      </c>
      <c r="Q63" s="5">
        <v>3.0300000000000001E-2</v>
      </c>
      <c r="S63" s="26">
        <v>45466</v>
      </c>
      <c r="T63" s="5">
        <v>5.9999999999999995E-4</v>
      </c>
      <c r="V63" s="26">
        <v>45466</v>
      </c>
      <c r="W63" s="5">
        <v>-9.2999999999999992E-3</v>
      </c>
    </row>
    <row r="64" spans="7:23" x14ac:dyDescent="0.35">
      <c r="G64" s="26">
        <v>45459</v>
      </c>
      <c r="H64" s="5">
        <v>1.5E-3</v>
      </c>
      <c r="J64" s="26">
        <v>45459</v>
      </c>
      <c r="K64" s="5">
        <v>1.37E-2</v>
      </c>
      <c r="P64" s="26">
        <v>45459</v>
      </c>
      <c r="Q64" s="5">
        <v>2.3E-2</v>
      </c>
      <c r="S64" s="26">
        <v>45459</v>
      </c>
      <c r="T64" s="5">
        <v>1.8200000000000001E-2</v>
      </c>
      <c r="V64" s="26">
        <v>45459</v>
      </c>
      <c r="W64" s="5">
        <v>-3.5299999999999998E-2</v>
      </c>
    </row>
    <row r="65" spans="7:23" x14ac:dyDescent="0.35">
      <c r="G65" s="26">
        <v>45452</v>
      </c>
      <c r="H65" s="5">
        <v>7.4999999999999997E-3</v>
      </c>
      <c r="J65" s="26">
        <v>45452</v>
      </c>
      <c r="K65" s="5">
        <v>-1.5E-3</v>
      </c>
      <c r="P65" s="26">
        <v>45452</v>
      </c>
      <c r="Q65" s="5">
        <v>5.2600000000000001E-2</v>
      </c>
      <c r="S65" s="26">
        <v>45452</v>
      </c>
      <c r="T65" s="5">
        <v>-1.06E-2</v>
      </c>
      <c r="V65" s="26">
        <v>45452</v>
      </c>
      <c r="W65" s="5">
        <v>0.1196</v>
      </c>
    </row>
    <row r="66" spans="7:23" x14ac:dyDescent="0.35">
      <c r="G66" s="26">
        <v>45445</v>
      </c>
      <c r="H66" s="5">
        <v>3.3700000000000001E-2</v>
      </c>
      <c r="J66" s="26">
        <v>45445</v>
      </c>
      <c r="K66" s="5">
        <v>0.10349999999999999</v>
      </c>
      <c r="P66" s="26">
        <v>45445</v>
      </c>
      <c r="Q66" s="5">
        <v>0.25800000000000001</v>
      </c>
      <c r="S66" s="26">
        <v>45445</v>
      </c>
      <c r="T66" s="5">
        <v>2.5100000000000001E-2</v>
      </c>
      <c r="V66" s="26">
        <v>45445</v>
      </c>
      <c r="W66" s="5">
        <v>6.4100000000000004E-2</v>
      </c>
    </row>
    <row r="67" spans="7:23" x14ac:dyDescent="0.35">
      <c r="G67" s="26">
        <v>45438</v>
      </c>
      <c r="H67" s="5">
        <v>-1.8599999999999998E-2</v>
      </c>
      <c r="J67" s="26">
        <v>45438</v>
      </c>
      <c r="K67" s="5">
        <v>-8.1600000000000006E-2</v>
      </c>
      <c r="P67" s="26">
        <v>45438</v>
      </c>
      <c r="Q67" s="5">
        <v>-7.7600000000000002E-2</v>
      </c>
      <c r="S67" s="26">
        <v>45438</v>
      </c>
      <c r="T67" s="5">
        <v>-0.05</v>
      </c>
      <c r="V67" s="26">
        <v>45438</v>
      </c>
      <c r="W67" s="5">
        <v>-7.7700000000000005E-2</v>
      </c>
    </row>
    <row r="68" spans="7:23" x14ac:dyDescent="0.35">
      <c r="G68" s="26">
        <v>45431</v>
      </c>
      <c r="H68" s="5">
        <v>2.1899999999999999E-2</v>
      </c>
      <c r="J68" s="26">
        <v>45431</v>
      </c>
      <c r="K68" s="5">
        <v>2.9999999999999997E-4</v>
      </c>
      <c r="P68" s="26">
        <v>45431</v>
      </c>
      <c r="Q68" s="5">
        <v>1.44E-2</v>
      </c>
      <c r="S68" s="26">
        <v>45431</v>
      </c>
      <c r="T68" s="5">
        <v>2.07E-2</v>
      </c>
      <c r="V68" s="26">
        <v>45431</v>
      </c>
      <c r="W68" s="5">
        <v>-2.5000000000000001E-2</v>
      </c>
    </row>
    <row r="69" spans="7:23" x14ac:dyDescent="0.35">
      <c r="G69" s="26">
        <v>45424</v>
      </c>
      <c r="H69" s="5">
        <v>1.8599999999999998E-2</v>
      </c>
      <c r="J69" s="26">
        <v>45424</v>
      </c>
      <c r="K69" s="5">
        <v>-2.3699999999999999E-2</v>
      </c>
      <c r="P69" s="26">
        <v>45424</v>
      </c>
      <c r="Q69" s="5">
        <v>6.3600000000000004E-2</v>
      </c>
      <c r="S69" s="26">
        <v>45424</v>
      </c>
      <c r="T69" s="5">
        <v>3.4099999999999998E-2</v>
      </c>
      <c r="V69" s="26">
        <v>45424</v>
      </c>
      <c r="W69" s="5">
        <v>3.73E-2</v>
      </c>
    </row>
    <row r="70" spans="7:23" x14ac:dyDescent="0.35">
      <c r="G70" s="26">
        <v>45417</v>
      </c>
      <c r="H70" s="5">
        <v>-1.8700000000000001E-2</v>
      </c>
      <c r="J70" s="26">
        <v>45417</v>
      </c>
      <c r="K70" s="5">
        <v>0.04</v>
      </c>
      <c r="P70" s="26">
        <v>45417</v>
      </c>
      <c r="Q70" s="5">
        <v>-3.85E-2</v>
      </c>
      <c r="S70" s="26">
        <v>45417</v>
      </c>
      <c r="T70" s="5">
        <v>-5.3E-3</v>
      </c>
      <c r="V70" s="26">
        <v>45417</v>
      </c>
      <c r="W70" s="5">
        <v>-5.5399999999999998E-2</v>
      </c>
    </row>
    <row r="71" spans="7:23" x14ac:dyDescent="0.35">
      <c r="G71" s="26">
        <v>45410</v>
      </c>
      <c r="H71" s="5">
        <v>2.5000000000000001E-3</v>
      </c>
      <c r="J71" s="26">
        <v>45410</v>
      </c>
      <c r="K71" s="5">
        <v>1.2999999999999999E-2</v>
      </c>
      <c r="P71" s="26">
        <v>45410</v>
      </c>
      <c r="Q71" s="5">
        <v>1.0800000000000001E-2</v>
      </c>
      <c r="S71" s="26">
        <v>45410</v>
      </c>
      <c r="T71" s="5">
        <v>2.9499999999999998E-2</v>
      </c>
      <c r="V71" s="26">
        <v>45410</v>
      </c>
      <c r="W71" s="5">
        <v>9.8100000000000007E-2</v>
      </c>
    </row>
    <row r="72" spans="7:23" x14ac:dyDescent="0.35">
      <c r="G72" s="26">
        <v>45403</v>
      </c>
      <c r="H72" s="5">
        <v>1.23E-2</v>
      </c>
      <c r="J72" s="26">
        <v>45403</v>
      </c>
      <c r="K72" s="5">
        <v>-3.04E-2</v>
      </c>
      <c r="P72" s="26">
        <v>45403</v>
      </c>
      <c r="Q72" s="5">
        <v>5.5E-2</v>
      </c>
      <c r="S72" s="26">
        <v>45403</v>
      </c>
      <c r="T72" s="5">
        <v>-5.0000000000000001E-4</v>
      </c>
      <c r="V72" s="26">
        <v>45403</v>
      </c>
      <c r="W72" s="5">
        <v>4.5199999999999997E-2</v>
      </c>
    </row>
    <row r="73" spans="7:23" x14ac:dyDescent="0.35">
      <c r="G73" s="26">
        <v>45396</v>
      </c>
      <c r="H73" s="5">
        <v>-1.6500000000000001E-2</v>
      </c>
      <c r="J73" s="26">
        <v>45396</v>
      </c>
      <c r="K73" s="5">
        <v>-1.4500000000000001E-2</v>
      </c>
      <c r="P73" s="26">
        <v>45396</v>
      </c>
      <c r="Q73" s="5">
        <v>-2.4400000000000002E-2</v>
      </c>
      <c r="S73" s="26">
        <v>45396</v>
      </c>
      <c r="T73" s="5">
        <v>-2.5399999999999999E-2</v>
      </c>
      <c r="V73" s="26">
        <v>45396</v>
      </c>
      <c r="W73" s="5">
        <v>-2.1899999999999999E-2</v>
      </c>
    </row>
    <row r="74" spans="7:23" x14ac:dyDescent="0.35">
      <c r="G74" s="26">
        <v>45389</v>
      </c>
      <c r="H74" s="5">
        <v>2.9999999999999997E-4</v>
      </c>
      <c r="J74" s="26">
        <v>45389</v>
      </c>
      <c r="K74" s="5">
        <v>3.1600000000000003E-2</v>
      </c>
      <c r="P74" s="26">
        <v>45389</v>
      </c>
      <c r="Q74" s="5">
        <v>-3.2300000000000002E-2</v>
      </c>
      <c r="S74" s="26">
        <v>45389</v>
      </c>
      <c r="T74" s="5">
        <v>-3.8699999999999998E-2</v>
      </c>
      <c r="V74" s="26">
        <v>45389</v>
      </c>
      <c r="W74" s="5">
        <v>-2.5399999999999999E-2</v>
      </c>
    </row>
    <row r="75" spans="7:23" x14ac:dyDescent="0.35">
      <c r="G75" s="26">
        <v>45382</v>
      </c>
      <c r="H75" s="5">
        <v>8.3999999999999995E-3</v>
      </c>
      <c r="J75" s="26">
        <v>45382</v>
      </c>
      <c r="K75" s="5">
        <v>2.07E-2</v>
      </c>
      <c r="P75" s="26">
        <v>45382</v>
      </c>
      <c r="Q75" s="5">
        <v>8.9999999999999993E-3</v>
      </c>
      <c r="S75" s="26">
        <v>45382</v>
      </c>
      <c r="T75" s="5">
        <v>5.3E-3</v>
      </c>
      <c r="V75" s="26">
        <v>45382</v>
      </c>
      <c r="W75" s="5">
        <v>8.9200000000000002E-2</v>
      </c>
    </row>
    <row r="76" spans="7:23" x14ac:dyDescent="0.35">
      <c r="G76" s="26">
        <v>45375</v>
      </c>
      <c r="H76" s="5">
        <v>1.04E-2</v>
      </c>
      <c r="J76" s="26">
        <v>45375</v>
      </c>
      <c r="K76" s="5">
        <v>5.3100000000000001E-2</v>
      </c>
      <c r="P76" s="26">
        <v>45375</v>
      </c>
      <c r="Q76" s="5">
        <v>6.8400000000000002E-2</v>
      </c>
      <c r="S76" s="26">
        <v>45375</v>
      </c>
      <c r="T76" s="5">
        <v>5.9999999999999995E-4</v>
      </c>
      <c r="V76" s="26">
        <v>45375</v>
      </c>
      <c r="W76" s="5">
        <v>-9.7999999999999997E-3</v>
      </c>
    </row>
    <row r="77" spans="7:23" x14ac:dyDescent="0.35">
      <c r="G77" s="26">
        <v>45368</v>
      </c>
      <c r="H77" s="5">
        <v>3.3E-3</v>
      </c>
      <c r="J77" s="26">
        <v>45368</v>
      </c>
      <c r="K77" s="5">
        <v>9.2999999999999999E-2</v>
      </c>
      <c r="P77" s="26">
        <v>45368</v>
      </c>
      <c r="Q77" s="5">
        <v>6.6799999999999998E-2</v>
      </c>
      <c r="S77" s="26">
        <v>45368</v>
      </c>
      <c r="T77" s="5">
        <v>4.1799999999999997E-2</v>
      </c>
      <c r="V77" s="26">
        <v>45368</v>
      </c>
      <c r="W77" s="5">
        <v>6.9400000000000003E-2</v>
      </c>
    </row>
    <row r="78" spans="7:23" x14ac:dyDescent="0.35">
      <c r="G78" s="26">
        <v>45361</v>
      </c>
      <c r="H78" s="5">
        <v>-2.0899999999999998E-2</v>
      </c>
      <c r="J78" s="26">
        <v>45361</v>
      </c>
      <c r="K78" s="5">
        <v>1.6000000000000001E-3</v>
      </c>
      <c r="P78" s="26">
        <v>45361</v>
      </c>
      <c r="Q78" s="5">
        <v>-1.2800000000000001E-2</v>
      </c>
      <c r="S78" s="26">
        <v>45361</v>
      </c>
      <c r="T78" s="5">
        <v>-3.7199999999999997E-2</v>
      </c>
      <c r="V78" s="26">
        <v>45361</v>
      </c>
      <c r="W78" s="5">
        <v>-0.1055</v>
      </c>
    </row>
    <row r="79" spans="7:23" x14ac:dyDescent="0.35">
      <c r="G79" s="26">
        <v>45354</v>
      </c>
      <c r="H79" s="5">
        <v>6.8999999999999999E-3</v>
      </c>
      <c r="J79" s="26">
        <v>45354</v>
      </c>
      <c r="K79" s="5">
        <v>1.0800000000000001E-2</v>
      </c>
      <c r="P79" s="26">
        <v>45354</v>
      </c>
      <c r="Q79" s="5">
        <v>-1.0200000000000001E-2</v>
      </c>
      <c r="S79" s="26">
        <v>45354</v>
      </c>
      <c r="T79" s="5">
        <v>1.3100000000000001E-2</v>
      </c>
      <c r="V79" s="26">
        <v>45354</v>
      </c>
      <c r="W79" s="5">
        <v>-7.1599999999999997E-2</v>
      </c>
    </row>
    <row r="80" spans="7:23" x14ac:dyDescent="0.35">
      <c r="G80" s="26">
        <v>45347</v>
      </c>
      <c r="H80" s="5">
        <v>5.7000000000000002E-3</v>
      </c>
      <c r="J80" s="26">
        <v>45347</v>
      </c>
      <c r="K80" s="5">
        <v>1.14E-2</v>
      </c>
      <c r="P80" s="26">
        <v>45347</v>
      </c>
      <c r="Q80" s="5">
        <v>-2.7099999999999999E-2</v>
      </c>
      <c r="S80" s="26">
        <v>45347</v>
      </c>
      <c r="T80" s="5">
        <v>1.1599999999999999E-2</v>
      </c>
      <c r="V80" s="26">
        <v>45347</v>
      </c>
      <c r="W80" s="5">
        <v>6.9400000000000003E-2</v>
      </c>
    </row>
    <row r="81" spans="7:23" x14ac:dyDescent="0.35">
      <c r="G81" s="26">
        <v>45340</v>
      </c>
      <c r="H81" s="5">
        <v>7.7999999999999996E-3</v>
      </c>
      <c r="J81" s="26">
        <v>45340</v>
      </c>
      <c r="K81" s="5">
        <v>3.9899999999999998E-2</v>
      </c>
      <c r="P81" s="26">
        <v>45340</v>
      </c>
      <c r="Q81" s="5">
        <v>-4.0000000000000002E-4</v>
      </c>
      <c r="S81" s="26">
        <v>45340</v>
      </c>
      <c r="T81" s="5">
        <v>-1.5100000000000001E-2</v>
      </c>
      <c r="V81" s="26">
        <v>45340</v>
      </c>
      <c r="W81" s="5">
        <v>-4.4999999999999998E-2</v>
      </c>
    </row>
    <row r="82" spans="7:23" x14ac:dyDescent="0.35">
      <c r="G82" s="26">
        <v>45333</v>
      </c>
      <c r="H82" s="5">
        <v>1.1900000000000001E-2</v>
      </c>
      <c r="J82" s="26">
        <v>45333</v>
      </c>
      <c r="K82" s="5">
        <v>-7.0000000000000001E-3</v>
      </c>
      <c r="P82" s="26">
        <v>45333</v>
      </c>
      <c r="Q82" s="5">
        <v>-8.1299999999999997E-2</v>
      </c>
      <c r="S82" s="26">
        <v>45333</v>
      </c>
      <c r="T82" s="5">
        <v>-5.5999999999999999E-3</v>
      </c>
      <c r="V82" s="26">
        <v>45333</v>
      </c>
      <c r="W82" s="5">
        <v>-3.6799999999999999E-2</v>
      </c>
    </row>
    <row r="83" spans="7:23" x14ac:dyDescent="0.35">
      <c r="G83" s="26">
        <v>45326</v>
      </c>
      <c r="H83" s="5">
        <v>-3.3E-3</v>
      </c>
      <c r="J83" s="26">
        <v>45326</v>
      </c>
      <c r="K83" s="5">
        <v>-1.72E-2</v>
      </c>
      <c r="P83" s="26">
        <v>45326</v>
      </c>
      <c r="Q83" s="5">
        <v>3.8300000000000001E-2</v>
      </c>
      <c r="S83" s="26">
        <v>45326</v>
      </c>
      <c r="T83" s="5">
        <v>-8.9999999999999998E-4</v>
      </c>
      <c r="V83" s="26">
        <v>45326</v>
      </c>
      <c r="W83" s="5">
        <v>2.29E-2</v>
      </c>
    </row>
    <row r="84" spans="7:23" x14ac:dyDescent="0.35">
      <c r="G84" s="26">
        <v>45319</v>
      </c>
      <c r="H84" s="5">
        <v>2.35E-2</v>
      </c>
      <c r="J84" s="26">
        <v>45319</v>
      </c>
      <c r="K84" s="5">
        <v>1.34E-2</v>
      </c>
      <c r="P84" s="26">
        <v>45319</v>
      </c>
      <c r="Q84" s="5">
        <v>5.4000000000000003E-3</v>
      </c>
      <c r="S84" s="26">
        <v>45319</v>
      </c>
      <c r="T84" s="5">
        <v>6.3899999999999998E-2</v>
      </c>
      <c r="V84" s="26">
        <v>45319</v>
      </c>
      <c r="W84" s="5">
        <v>-1.03E-2</v>
      </c>
    </row>
    <row r="85" spans="7:23" x14ac:dyDescent="0.35">
      <c r="G85" s="26">
        <v>45312</v>
      </c>
      <c r="H85" s="5">
        <v>-1.2500000000000001E-2</v>
      </c>
      <c r="J85" s="26">
        <v>45312</v>
      </c>
      <c r="K85" s="5">
        <v>6.9999999999999999E-4</v>
      </c>
      <c r="P85" s="26">
        <v>45312</v>
      </c>
      <c r="Q85" s="5">
        <v>2.3999999999999998E-3</v>
      </c>
      <c r="S85" s="26">
        <v>45312</v>
      </c>
      <c r="T85" s="5">
        <v>1.46E-2</v>
      </c>
      <c r="V85" s="26">
        <v>45312</v>
      </c>
      <c r="W85" s="5">
        <v>-2.0799999999999999E-2</v>
      </c>
    </row>
    <row r="86" spans="7:23" x14ac:dyDescent="0.35">
      <c r="G86" s="26">
        <v>45305</v>
      </c>
      <c r="H86" s="5">
        <v>-1.24E-2</v>
      </c>
      <c r="J86" s="26">
        <v>45305</v>
      </c>
      <c r="K86" s="5">
        <v>-2.8500000000000001E-2</v>
      </c>
      <c r="P86" s="26">
        <v>45305</v>
      </c>
      <c r="Q86" s="5">
        <v>-9.4999999999999998E-3</v>
      </c>
      <c r="S86" s="26">
        <v>45305</v>
      </c>
      <c r="T86" s="5">
        <v>-1.1599999999999999E-2</v>
      </c>
      <c r="V86" s="26">
        <v>45305</v>
      </c>
      <c r="W86" s="5">
        <v>5.1999999999999998E-3</v>
      </c>
    </row>
    <row r="87" spans="7:23" x14ac:dyDescent="0.35">
      <c r="G87" s="26">
        <v>45298</v>
      </c>
      <c r="H87" s="5">
        <v>8.5000000000000006E-3</v>
      </c>
      <c r="J87" s="26">
        <v>45298</v>
      </c>
      <c r="K87" s="5">
        <v>-5.7999999999999996E-3</v>
      </c>
      <c r="P87" s="26">
        <v>45298</v>
      </c>
      <c r="Q87" s="5">
        <v>-4.9500000000000002E-2</v>
      </c>
      <c r="S87" s="26">
        <v>45298</v>
      </c>
      <c r="T87" s="5">
        <v>1.5900000000000001E-2</v>
      </c>
      <c r="V87" s="26">
        <v>45298</v>
      </c>
      <c r="W87" s="5">
        <v>3.49E-2</v>
      </c>
    </row>
    <row r="88" spans="7:23" x14ac:dyDescent="0.35">
      <c r="G88" s="26">
        <v>45291</v>
      </c>
      <c r="H88" s="5">
        <v>-8.9999999999999998E-4</v>
      </c>
      <c r="J88" s="26">
        <v>45291</v>
      </c>
      <c r="K88" s="5">
        <v>-5.3699999999999998E-2</v>
      </c>
      <c r="P88" s="26">
        <v>45291</v>
      </c>
      <c r="Q88" s="5">
        <v>9.5899999999999999E-2</v>
      </c>
      <c r="S88" s="26">
        <v>45291</v>
      </c>
      <c r="T88" s="5">
        <v>1.4E-3</v>
      </c>
      <c r="V88" s="26">
        <v>45291</v>
      </c>
      <c r="W88" s="5">
        <v>5.2699999999999997E-2</v>
      </c>
    </row>
    <row r="89" spans="7:23" x14ac:dyDescent="0.35">
      <c r="G89" s="26">
        <v>45284</v>
      </c>
      <c r="H89" s="5">
        <v>1.7899999999999999E-2</v>
      </c>
      <c r="J89" s="26">
        <v>45284</v>
      </c>
      <c r="K89" s="5">
        <v>1.8599999999999998E-2</v>
      </c>
      <c r="P89" s="26">
        <v>45284</v>
      </c>
      <c r="Q89" s="5">
        <v>-4.7399999999999998E-2</v>
      </c>
      <c r="S89" s="26">
        <v>45284</v>
      </c>
      <c r="T89" s="5">
        <v>2E-3</v>
      </c>
      <c r="V89" s="26">
        <v>45284</v>
      </c>
      <c r="W89" s="5">
        <v>-1.3299999999999999E-2</v>
      </c>
    </row>
    <row r="90" spans="7:23" x14ac:dyDescent="0.35">
      <c r="G90" s="26">
        <v>45277</v>
      </c>
      <c r="H90" s="5">
        <v>-5.0000000000000001E-3</v>
      </c>
      <c r="J90" s="26">
        <v>45277</v>
      </c>
      <c r="K90" s="5">
        <v>-9.2999999999999992E-3</v>
      </c>
      <c r="P90" s="26">
        <v>45277</v>
      </c>
      <c r="Q90" s="5">
        <v>0.1484</v>
      </c>
      <c r="S90" s="26">
        <v>45277</v>
      </c>
      <c r="T90" s="5">
        <v>-1.0800000000000001E-2</v>
      </c>
      <c r="V90" s="26">
        <v>45277</v>
      </c>
      <c r="W90" s="5">
        <v>3.3700000000000001E-2</v>
      </c>
    </row>
    <row r="91" spans="7:23" x14ac:dyDescent="0.35">
      <c r="G91" s="26">
        <v>45270</v>
      </c>
      <c r="H91" s="5">
        <v>2.3199999999999998E-2</v>
      </c>
      <c r="J91" s="26">
        <v>45270</v>
      </c>
      <c r="K91" s="5">
        <v>-6.1000000000000004E-3</v>
      </c>
      <c r="P91" s="26">
        <v>45270</v>
      </c>
      <c r="Q91" s="5">
        <v>2.9499999999999998E-2</v>
      </c>
      <c r="S91" s="26">
        <v>45270</v>
      </c>
      <c r="T91" s="5">
        <v>-2.1499999999999998E-2</v>
      </c>
      <c r="V91" s="26">
        <v>45270</v>
      </c>
      <c r="W91" s="5">
        <v>1E-3</v>
      </c>
    </row>
    <row r="92" spans="7:23" x14ac:dyDescent="0.35">
      <c r="G92" s="26">
        <v>45263</v>
      </c>
      <c r="H92" s="5">
        <v>3.4599999999999999E-2</v>
      </c>
      <c r="J92" s="26">
        <v>45263</v>
      </c>
      <c r="K92" s="5">
        <v>2.06E-2</v>
      </c>
      <c r="P92" s="26">
        <v>45263</v>
      </c>
      <c r="Q92" s="5">
        <v>-6.9999999999999999E-4</v>
      </c>
      <c r="S92" s="26">
        <v>45263</v>
      </c>
      <c r="T92" s="5">
        <v>4.3299999999999998E-2</v>
      </c>
      <c r="V92" s="26">
        <v>45263</v>
      </c>
      <c r="W92" s="5">
        <v>-8.9899999999999994E-2</v>
      </c>
    </row>
    <row r="93" spans="7:23" x14ac:dyDescent="0.35">
      <c r="G93" s="26">
        <v>45256</v>
      </c>
      <c r="H93" s="5">
        <v>2.3900000000000001E-2</v>
      </c>
      <c r="J93" s="26">
        <v>45256</v>
      </c>
      <c r="K93" s="5">
        <v>3.7900000000000003E-2</v>
      </c>
      <c r="P93" s="26">
        <v>45256</v>
      </c>
      <c r="Q93" s="5">
        <v>-3.6999999999999998E-2</v>
      </c>
      <c r="S93" s="26">
        <v>45256</v>
      </c>
      <c r="T93" s="5">
        <v>8.8000000000000005E-3</v>
      </c>
      <c r="V93" s="26">
        <v>45256</v>
      </c>
      <c r="W93" s="5">
        <v>3.2899999999999999E-2</v>
      </c>
    </row>
    <row r="94" spans="7:23" x14ac:dyDescent="0.35">
      <c r="G94" s="26">
        <v>45249</v>
      </c>
      <c r="H94" s="5">
        <v>3.2000000000000002E-3</v>
      </c>
      <c r="J94" s="26">
        <v>45249</v>
      </c>
      <c r="K94" s="5">
        <v>8.3999999999999995E-3</v>
      </c>
      <c r="P94" s="26">
        <v>45249</v>
      </c>
      <c r="Q94" s="5">
        <v>9.0700000000000003E-2</v>
      </c>
      <c r="S94" s="26">
        <v>45249</v>
      </c>
      <c r="T94" s="5">
        <v>2.8299999999999999E-2</v>
      </c>
      <c r="V94" s="26">
        <v>45249</v>
      </c>
      <c r="W94" s="5">
        <v>-3.1399999999999997E-2</v>
      </c>
    </row>
    <row r="95" spans="7:23" x14ac:dyDescent="0.35">
      <c r="G95" s="26">
        <v>45242</v>
      </c>
      <c r="H95" s="5">
        <v>1.5800000000000002E-2</v>
      </c>
      <c r="J95" s="26">
        <v>45242</v>
      </c>
      <c r="K95" s="5">
        <v>3.3E-3</v>
      </c>
      <c r="P95" s="26">
        <v>45242</v>
      </c>
      <c r="Q95" s="5">
        <v>8.2000000000000007E-3</v>
      </c>
      <c r="S95" s="26">
        <v>45242</v>
      </c>
      <c r="T95" s="5">
        <v>3.3999999999999998E-3</v>
      </c>
      <c r="V95" s="26">
        <v>45242</v>
      </c>
      <c r="W95" s="5">
        <v>0.15890000000000001</v>
      </c>
    </row>
    <row r="96" spans="7:23" x14ac:dyDescent="0.35">
      <c r="G96" s="26">
        <v>45235</v>
      </c>
      <c r="H96" s="5">
        <v>1.01E-2</v>
      </c>
      <c r="J96" s="26">
        <v>45235</v>
      </c>
      <c r="K96" s="5">
        <v>4.07E-2</v>
      </c>
      <c r="P96" s="26">
        <v>45235</v>
      </c>
      <c r="Q96" s="5">
        <v>-1.5900000000000001E-2</v>
      </c>
      <c r="S96" s="26">
        <v>45235</v>
      </c>
      <c r="T96" s="5">
        <v>4.3700000000000003E-2</v>
      </c>
      <c r="V96" s="26">
        <v>45235</v>
      </c>
      <c r="W96" s="5">
        <v>0.1076</v>
      </c>
    </row>
    <row r="97" spans="7:23" x14ac:dyDescent="0.35">
      <c r="G97" s="26">
        <v>45228</v>
      </c>
      <c r="H97" s="5">
        <v>9.5999999999999992E-3</v>
      </c>
      <c r="J97" s="26">
        <v>45228</v>
      </c>
      <c r="K97" s="5">
        <v>-4.3E-3</v>
      </c>
      <c r="P97" s="26">
        <v>45228</v>
      </c>
      <c r="Q97" s="5">
        <v>-2.06E-2</v>
      </c>
      <c r="S97" s="26">
        <v>45228</v>
      </c>
      <c r="T97" s="5">
        <v>-1.67E-2</v>
      </c>
      <c r="V97" s="26">
        <v>45228</v>
      </c>
      <c r="W97" s="5">
        <v>5.2999999999999999E-2</v>
      </c>
    </row>
    <row r="98" spans="7:23" x14ac:dyDescent="0.35">
      <c r="G98" s="26">
        <v>45221</v>
      </c>
      <c r="H98" s="5">
        <v>-2.53E-2</v>
      </c>
      <c r="J98" s="26">
        <v>45221</v>
      </c>
      <c r="K98" s="5">
        <v>-2.24E-2</v>
      </c>
      <c r="P98" s="26">
        <v>45221</v>
      </c>
      <c r="Q98" s="5">
        <v>-7.4399999999999994E-2</v>
      </c>
      <c r="S98" s="26">
        <v>45221</v>
      </c>
      <c r="T98" s="5">
        <v>-3.9399999999999998E-2</v>
      </c>
      <c r="V98" s="26">
        <v>45221</v>
      </c>
      <c r="W98" s="5">
        <v>4.5400000000000003E-2</v>
      </c>
    </row>
    <row r="99" spans="7:23" x14ac:dyDescent="0.35">
      <c r="G99" s="26">
        <v>45214</v>
      </c>
      <c r="H99" s="5">
        <v>-1.06E-2</v>
      </c>
      <c r="J99" s="26">
        <v>45214</v>
      </c>
      <c r="K99" s="5">
        <v>-4.7300000000000002E-2</v>
      </c>
      <c r="P99" s="26">
        <v>45214</v>
      </c>
      <c r="Q99" s="5">
        <v>-2.93E-2</v>
      </c>
      <c r="S99" s="26">
        <v>45214</v>
      </c>
      <c r="T99" s="5">
        <v>-3.8199999999999998E-2</v>
      </c>
      <c r="V99" s="26">
        <v>45214</v>
      </c>
      <c r="W99" s="5">
        <v>1.9699999999999999E-2</v>
      </c>
    </row>
    <row r="100" spans="7:23" x14ac:dyDescent="0.35">
      <c r="G100" s="26">
        <v>45207</v>
      </c>
      <c r="H100" s="5">
        <v>5.0000000000000001E-3</v>
      </c>
      <c r="J100" s="26">
        <v>45207</v>
      </c>
      <c r="K100" s="5">
        <v>2.6599999999999999E-2</v>
      </c>
      <c r="P100" s="26">
        <v>45207</v>
      </c>
      <c r="Q100" s="5">
        <v>-2.7699999999999999E-2</v>
      </c>
      <c r="S100" s="26">
        <v>45207</v>
      </c>
      <c r="T100" s="5">
        <v>3.3000000000000002E-2</v>
      </c>
      <c r="V100" s="26">
        <v>45207</v>
      </c>
      <c r="W100" s="5">
        <v>1.06E-2</v>
      </c>
    </row>
    <row r="101" spans="7:23" x14ac:dyDescent="0.35">
      <c r="G101" s="26">
        <v>45200</v>
      </c>
      <c r="H101" s="5">
        <v>8.0000000000000004E-4</v>
      </c>
      <c r="J101" s="26">
        <v>45200</v>
      </c>
      <c r="K101" s="5">
        <v>4.3099999999999999E-2</v>
      </c>
      <c r="P101" s="26">
        <v>45200</v>
      </c>
      <c r="Q101" s="5">
        <v>1.29E-2</v>
      </c>
      <c r="S101" s="26">
        <v>45200</v>
      </c>
      <c r="T101" s="5">
        <v>-2.2499999999999999E-2</v>
      </c>
      <c r="V101" s="26">
        <v>45200</v>
      </c>
      <c r="W101" s="5">
        <v>8.6099999999999996E-2</v>
      </c>
    </row>
    <row r="102" spans="7:23" x14ac:dyDescent="0.35">
      <c r="G102" s="26">
        <v>45193</v>
      </c>
      <c r="H102" s="5">
        <v>-1.8E-3</v>
      </c>
      <c r="J102" s="26">
        <v>45193</v>
      </c>
      <c r="K102" s="5">
        <v>-3.7000000000000002E-3</v>
      </c>
      <c r="P102" s="26">
        <v>45193</v>
      </c>
      <c r="Q102" s="5">
        <v>-4.41E-2</v>
      </c>
      <c r="S102" s="26">
        <v>45193</v>
      </c>
      <c r="T102" s="5">
        <v>-6.7999999999999996E-3</v>
      </c>
      <c r="V102" s="26">
        <v>45193</v>
      </c>
      <c r="W102" s="5">
        <v>-2.87E-2</v>
      </c>
    </row>
    <row r="103" spans="7:23" x14ac:dyDescent="0.35">
      <c r="G103" s="26">
        <v>45186</v>
      </c>
      <c r="H103" s="5">
        <v>-2.5700000000000001E-2</v>
      </c>
      <c r="J103" s="26">
        <v>45186</v>
      </c>
      <c r="K103" s="5">
        <v>-2.8199999999999999E-2</v>
      </c>
      <c r="P103" s="26">
        <v>45186</v>
      </c>
      <c r="Q103" s="5">
        <v>-2.6499999999999999E-2</v>
      </c>
      <c r="S103" s="26">
        <v>45186</v>
      </c>
      <c r="T103" s="5">
        <v>-2.4500000000000001E-2</v>
      </c>
      <c r="V103" s="26">
        <v>45186</v>
      </c>
      <c r="W103" s="5">
        <v>5.5E-2</v>
      </c>
    </row>
    <row r="104" spans="7:23" x14ac:dyDescent="0.35">
      <c r="G104" s="26">
        <v>45179</v>
      </c>
      <c r="H104" s="5">
        <v>1.8800000000000001E-2</v>
      </c>
      <c r="J104" s="26">
        <v>45179</v>
      </c>
      <c r="K104" s="5">
        <v>3.5999999999999999E-3</v>
      </c>
      <c r="P104" s="26">
        <v>45179</v>
      </c>
      <c r="Q104" s="5">
        <v>-4.8000000000000001E-2</v>
      </c>
      <c r="S104" s="26">
        <v>45179</v>
      </c>
      <c r="T104" s="5">
        <v>-1.0699999999999999E-2</v>
      </c>
      <c r="V104" s="26">
        <v>45179</v>
      </c>
      <c r="W104" s="5">
        <v>-2.76E-2</v>
      </c>
    </row>
    <row r="105" spans="7:23" x14ac:dyDescent="0.35">
      <c r="G105" s="26">
        <v>45172</v>
      </c>
      <c r="H105" s="5">
        <v>1.9800000000000002E-2</v>
      </c>
      <c r="J105" s="26">
        <v>45172</v>
      </c>
      <c r="K105" s="5">
        <v>5.7000000000000002E-3</v>
      </c>
      <c r="P105" s="26">
        <v>45172</v>
      </c>
      <c r="Q105" s="5">
        <v>-1.26E-2</v>
      </c>
      <c r="S105" s="26">
        <v>45172</v>
      </c>
      <c r="T105" s="5">
        <v>-1.32E-2</v>
      </c>
      <c r="V105" s="26">
        <v>45172</v>
      </c>
      <c r="W105" s="5">
        <v>7.6E-3</v>
      </c>
    </row>
    <row r="106" spans="7:23" x14ac:dyDescent="0.35">
      <c r="G106" s="26">
        <v>45165</v>
      </c>
      <c r="H106" s="5">
        <v>8.8000000000000005E-3</v>
      </c>
      <c r="J106" s="26">
        <v>45165</v>
      </c>
      <c r="K106" s="5">
        <v>6.4100000000000004E-2</v>
      </c>
      <c r="P106" s="26">
        <v>45165</v>
      </c>
      <c r="Q106" s="5">
        <v>3.5799999999999998E-2</v>
      </c>
      <c r="S106" s="26">
        <v>45165</v>
      </c>
      <c r="T106" s="5">
        <v>2.1899999999999999E-2</v>
      </c>
      <c r="V106" s="26">
        <v>45165</v>
      </c>
      <c r="W106" s="5">
        <v>-0.10050000000000001</v>
      </c>
    </row>
    <row r="107" spans="7:23" x14ac:dyDescent="0.35">
      <c r="G107" s="26">
        <v>45158</v>
      </c>
      <c r="H107" s="5">
        <v>-2.3E-3</v>
      </c>
      <c r="J107" s="26">
        <v>45158</v>
      </c>
      <c r="K107" s="5">
        <v>-1.8E-3</v>
      </c>
      <c r="P107" s="26">
        <v>45158</v>
      </c>
      <c r="Q107" s="5">
        <v>-1.01E-2</v>
      </c>
      <c r="S107" s="26">
        <v>45158</v>
      </c>
      <c r="T107" s="5">
        <v>-0.11360000000000001</v>
      </c>
      <c r="V107" s="26">
        <v>45158</v>
      </c>
      <c r="W107" s="5">
        <v>0.19239999999999999</v>
      </c>
    </row>
    <row r="108" spans="7:23" x14ac:dyDescent="0.35">
      <c r="G108" s="26">
        <v>45151</v>
      </c>
      <c r="H108" s="5">
        <v>-6.1000000000000004E-3</v>
      </c>
      <c r="J108" s="26">
        <v>45151</v>
      </c>
      <c r="K108" s="5">
        <v>-2.5999999999999999E-3</v>
      </c>
      <c r="P108" s="26">
        <v>45151</v>
      </c>
      <c r="Q108" s="5">
        <v>-5.9700000000000003E-2</v>
      </c>
      <c r="S108" s="26">
        <v>45151</v>
      </c>
      <c r="T108" s="5">
        <v>-2.06E-2</v>
      </c>
      <c r="V108" s="26">
        <v>45151</v>
      </c>
      <c r="W108" s="5">
        <v>7.6399999999999996E-2</v>
      </c>
    </row>
    <row r="109" spans="7:23" x14ac:dyDescent="0.35">
      <c r="G109" s="26">
        <v>45144</v>
      </c>
      <c r="H109" s="5">
        <v>-4.4999999999999997E-3</v>
      </c>
      <c r="J109" s="26">
        <v>45144</v>
      </c>
      <c r="K109" s="5">
        <v>-2.7900000000000001E-2</v>
      </c>
      <c r="P109" s="26">
        <v>45144</v>
      </c>
      <c r="Q109" s="5">
        <v>2.0400000000000001E-2</v>
      </c>
      <c r="S109" s="26">
        <v>45144</v>
      </c>
      <c r="T109" s="5">
        <v>1.8499999999999999E-2</v>
      </c>
      <c r="V109" s="26">
        <v>45144</v>
      </c>
      <c r="W109" s="5">
        <v>6.0699999999999997E-2</v>
      </c>
    </row>
    <row r="110" spans="7:23" x14ac:dyDescent="0.35">
      <c r="G110" s="26">
        <v>45137</v>
      </c>
      <c r="H110" s="5">
        <v>-6.6E-3</v>
      </c>
      <c r="J110" s="26">
        <v>45137</v>
      </c>
      <c r="K110" s="5">
        <v>-1.66E-2</v>
      </c>
      <c r="P110" s="26">
        <v>45137</v>
      </c>
      <c r="Q110" s="5">
        <v>2.06E-2</v>
      </c>
      <c r="S110" s="26">
        <v>45137</v>
      </c>
      <c r="T110" s="5">
        <v>1.29E-2</v>
      </c>
      <c r="V110" s="26">
        <v>45137</v>
      </c>
      <c r="W110" s="5">
        <v>6.8500000000000005E-2</v>
      </c>
    </row>
    <row r="111" spans="7:23" x14ac:dyDescent="0.35">
      <c r="G111" s="26">
        <v>45130</v>
      </c>
      <c r="H111" s="5">
        <v>-5.0000000000000001E-3</v>
      </c>
      <c r="J111" s="26">
        <v>45130</v>
      </c>
      <c r="K111" s="5">
        <v>1.04E-2</v>
      </c>
      <c r="P111" s="26">
        <v>45130</v>
      </c>
      <c r="Q111" s="5">
        <v>9.1999999999999998E-3</v>
      </c>
      <c r="S111" s="26">
        <v>45130</v>
      </c>
      <c r="T111" s="5">
        <v>1.2699999999999999E-2</v>
      </c>
      <c r="V111" s="26">
        <v>45130</v>
      </c>
      <c r="W111" s="5">
        <v>-2.47E-2</v>
      </c>
    </row>
    <row r="112" spans="7:23" x14ac:dyDescent="0.35">
      <c r="G112" s="26">
        <v>45123</v>
      </c>
      <c r="H112" s="5">
        <v>9.1999999999999998E-3</v>
      </c>
      <c r="J112" s="26">
        <v>45123</v>
      </c>
      <c r="K112" s="5">
        <v>-4.2500000000000003E-2</v>
      </c>
      <c r="P112" s="26">
        <v>45123</v>
      </c>
      <c r="Q112" s="5">
        <v>1.1000000000000001E-3</v>
      </c>
      <c r="S112" s="26">
        <v>45123</v>
      </c>
      <c r="T112" s="5">
        <v>-3.4299999999999997E-2</v>
      </c>
      <c r="V112" s="26">
        <v>45123</v>
      </c>
      <c r="W112" s="5">
        <v>0.22969999999999999</v>
      </c>
    </row>
    <row r="113" spans="7:23" x14ac:dyDescent="0.35">
      <c r="G113" s="26">
        <v>45116</v>
      </c>
      <c r="H113" s="5">
        <v>1.2E-2</v>
      </c>
      <c r="J113" s="26">
        <v>45116</v>
      </c>
      <c r="K113" s="5">
        <v>7.7999999999999996E-3</v>
      </c>
      <c r="P113" s="26">
        <v>45116</v>
      </c>
      <c r="Q113" s="5">
        <v>0.02</v>
      </c>
      <c r="S113" s="26">
        <v>45116</v>
      </c>
      <c r="T113" s="5">
        <v>-6.6E-3</v>
      </c>
      <c r="V113" s="26">
        <v>45116</v>
      </c>
      <c r="W113" s="5">
        <v>-1.8100000000000002E-2</v>
      </c>
    </row>
    <row r="114" spans="7:23" x14ac:dyDescent="0.35">
      <c r="G114" s="26">
        <v>45109</v>
      </c>
      <c r="H114" s="5">
        <v>7.4000000000000003E-3</v>
      </c>
      <c r="J114" s="26">
        <v>45109</v>
      </c>
      <c r="K114" s="5">
        <v>-2.06E-2</v>
      </c>
      <c r="P114" s="26">
        <v>45109</v>
      </c>
      <c r="Q114" s="5">
        <v>-1.4800000000000001E-2</v>
      </c>
      <c r="S114" s="26">
        <v>45109</v>
      </c>
      <c r="T114" s="5">
        <v>-2.2000000000000001E-3</v>
      </c>
      <c r="V114" s="26">
        <v>45109</v>
      </c>
      <c r="W114" s="5">
        <v>7.2800000000000004E-2</v>
      </c>
    </row>
    <row r="115" spans="7:23" x14ac:dyDescent="0.35">
      <c r="G115" s="26">
        <v>45102</v>
      </c>
      <c r="H115" s="5">
        <v>2.8000000000000001E-2</v>
      </c>
      <c r="J115" s="26">
        <v>45102</v>
      </c>
      <c r="K115" s="5">
        <v>3.8800000000000001E-2</v>
      </c>
      <c r="P115" s="26">
        <v>45102</v>
      </c>
      <c r="Q115" s="5">
        <v>5.3900000000000003E-2</v>
      </c>
      <c r="S115" s="26">
        <v>45102</v>
      </c>
      <c r="T115" s="5">
        <v>2.1000000000000001E-2</v>
      </c>
      <c r="V115" s="26">
        <v>45102</v>
      </c>
      <c r="W115" s="5">
        <v>2.9899999999999999E-2</v>
      </c>
    </row>
    <row r="116" spans="7:23" x14ac:dyDescent="0.35">
      <c r="G116" s="26">
        <v>45095</v>
      </c>
      <c r="H116" s="5">
        <v>-8.5000000000000006E-3</v>
      </c>
      <c r="J116" s="26">
        <v>45095</v>
      </c>
      <c r="K116" s="5">
        <v>-8.3599999999999994E-2</v>
      </c>
      <c r="P116" s="26">
        <v>45095</v>
      </c>
      <c r="Q116" s="5">
        <v>-1.8499999999999999E-2</v>
      </c>
      <c r="S116" s="26">
        <v>45095</v>
      </c>
      <c r="T116" s="5">
        <v>2.3099999999999999E-2</v>
      </c>
      <c r="V116" s="26">
        <v>45095</v>
      </c>
      <c r="W116" s="5">
        <v>1.67E-2</v>
      </c>
    </row>
    <row r="117" spans="7:23" x14ac:dyDescent="0.35">
      <c r="G117" s="26">
        <v>45088</v>
      </c>
      <c r="H117" s="5">
        <v>1.41E-2</v>
      </c>
      <c r="J117" s="26">
        <v>45088</v>
      </c>
      <c r="K117" s="5">
        <v>0.1249</v>
      </c>
      <c r="P117" s="26">
        <v>45088</v>
      </c>
      <c r="Q117" s="5">
        <v>7.6899999999999996E-2</v>
      </c>
      <c r="S117" s="26">
        <v>45088</v>
      </c>
      <c r="T117" s="5">
        <v>3.0000000000000001E-3</v>
      </c>
      <c r="V117" s="26">
        <v>45088</v>
      </c>
      <c r="W117" s="5">
        <v>2.6599999999999999E-2</v>
      </c>
    </row>
    <row r="118" spans="7:23" x14ac:dyDescent="0.35">
      <c r="G118" s="26">
        <v>45081</v>
      </c>
      <c r="H118" s="5">
        <v>1.6000000000000001E-3</v>
      </c>
      <c r="J118" s="26">
        <v>45081</v>
      </c>
      <c r="K118" s="5">
        <v>2.8500000000000001E-2</v>
      </c>
      <c r="P118" s="26">
        <v>45081</v>
      </c>
      <c r="Q118" s="5">
        <v>-1.84E-2</v>
      </c>
      <c r="S118" s="26">
        <v>45081</v>
      </c>
      <c r="T118" s="5">
        <v>1.0800000000000001E-2</v>
      </c>
      <c r="V118" s="26">
        <v>45081</v>
      </c>
      <c r="W118" s="5">
        <v>2.7000000000000001E-3</v>
      </c>
    </row>
    <row r="119" spans="7:23" x14ac:dyDescent="0.35">
      <c r="G119" s="26">
        <v>45074</v>
      </c>
      <c r="H119" s="5">
        <v>1.9E-3</v>
      </c>
      <c r="J119" s="26">
        <v>45074</v>
      </c>
      <c r="K119" s="5">
        <v>8.5000000000000006E-3</v>
      </c>
      <c r="P119" s="26">
        <v>45074</v>
      </c>
      <c r="Q119" s="5">
        <v>-6.1000000000000004E-3</v>
      </c>
      <c r="S119" s="26">
        <v>45074</v>
      </c>
      <c r="T119" s="5">
        <v>2.81E-2</v>
      </c>
      <c r="V119" s="26">
        <v>45074</v>
      </c>
      <c r="W119" s="5">
        <v>2.1100000000000001E-2</v>
      </c>
    </row>
    <row r="120" spans="7:23" x14ac:dyDescent="0.35">
      <c r="G120" s="26">
        <v>45067</v>
      </c>
      <c r="H120" s="5">
        <v>1.6299999999999999E-2</v>
      </c>
      <c r="J120" s="26">
        <v>45067</v>
      </c>
      <c r="K120" s="5">
        <v>3.1399999999999997E-2</v>
      </c>
      <c r="P120" s="26">
        <v>45067</v>
      </c>
      <c r="Q120" s="5">
        <v>-3.3E-3</v>
      </c>
      <c r="S120" s="26">
        <v>45067</v>
      </c>
      <c r="T120" s="5">
        <v>3.4500000000000003E-2</v>
      </c>
      <c r="V120" s="26">
        <v>45067</v>
      </c>
      <c r="W120" s="5">
        <v>4.1700000000000001E-2</v>
      </c>
    </row>
    <row r="121" spans="7:23" x14ac:dyDescent="0.35">
      <c r="G121" s="26">
        <v>45060</v>
      </c>
      <c r="H121" s="5">
        <v>-6.1000000000000004E-3</v>
      </c>
      <c r="J121" s="26">
        <v>45060</v>
      </c>
      <c r="K121" s="5">
        <v>-7.6799999999999993E-2</v>
      </c>
      <c r="P121" s="26">
        <v>45060</v>
      </c>
      <c r="Q121" s="5">
        <v>-4.7100000000000003E-2</v>
      </c>
      <c r="S121" s="26">
        <v>45060</v>
      </c>
      <c r="T121" s="5">
        <v>4.5600000000000002E-2</v>
      </c>
      <c r="V121" s="26">
        <v>45060</v>
      </c>
      <c r="W121" s="5">
        <v>3.2099999999999997E-2</v>
      </c>
    </row>
    <row r="122" spans="7:23" x14ac:dyDescent="0.35">
      <c r="G122" s="26">
        <v>45053</v>
      </c>
      <c r="H122" s="5">
        <v>1.3599999999999999E-2</v>
      </c>
      <c r="J122" s="26">
        <v>45053</v>
      </c>
      <c r="K122" s="5">
        <v>2.2100000000000002E-2</v>
      </c>
      <c r="P122" s="26">
        <v>45053</v>
      </c>
      <c r="Q122" s="5">
        <v>3.6299999999999999E-2</v>
      </c>
      <c r="S122" s="26">
        <v>45053</v>
      </c>
      <c r="T122" s="5">
        <v>1.2200000000000001E-2</v>
      </c>
      <c r="V122" s="26">
        <v>45053</v>
      </c>
      <c r="W122" s="5">
        <v>-8.8599999999999998E-2</v>
      </c>
    </row>
    <row r="123" spans="7:23" x14ac:dyDescent="0.35">
      <c r="G123" s="26">
        <v>45046</v>
      </c>
      <c r="H123" s="5">
        <v>2.0000000000000001E-4</v>
      </c>
      <c r="J123" s="26">
        <v>45046</v>
      </c>
      <c r="K123" s="5">
        <v>2.46E-2</v>
      </c>
      <c r="P123" s="26">
        <v>45046</v>
      </c>
      <c r="Q123" s="5">
        <v>-4.7199999999999999E-2</v>
      </c>
      <c r="S123" s="26">
        <v>45046</v>
      </c>
      <c r="T123" s="5">
        <v>3.32E-2</v>
      </c>
      <c r="V123" s="26">
        <v>45046</v>
      </c>
      <c r="W123" s="5">
        <v>9.1999999999999998E-3</v>
      </c>
    </row>
    <row r="124" spans="7:23" x14ac:dyDescent="0.35">
      <c r="G124" s="26">
        <v>45039</v>
      </c>
      <c r="H124" s="5">
        <v>2.5000000000000001E-2</v>
      </c>
      <c r="J124" s="26">
        <v>45039</v>
      </c>
      <c r="K124" s="5">
        <v>1.6199999999999999E-2</v>
      </c>
      <c r="P124" s="26">
        <v>45039</v>
      </c>
      <c r="Q124" s="5">
        <v>-6.1000000000000004E-3</v>
      </c>
      <c r="S124" s="26">
        <v>45039</v>
      </c>
      <c r="T124" s="5">
        <v>7.85E-2</v>
      </c>
      <c r="V124" s="26">
        <v>45039</v>
      </c>
      <c r="W124" s="5">
        <v>5.1000000000000004E-3</v>
      </c>
    </row>
    <row r="125" spans="7:23" x14ac:dyDescent="0.35">
      <c r="G125" s="26">
        <v>45032</v>
      </c>
      <c r="H125" s="5">
        <v>-1.14E-2</v>
      </c>
      <c r="J125" s="26">
        <v>45032</v>
      </c>
      <c r="K125" s="5">
        <v>-1.29E-2</v>
      </c>
      <c r="P125" s="26">
        <v>45032</v>
      </c>
      <c r="Q125" s="5">
        <v>1.7500000000000002E-2</v>
      </c>
      <c r="S125" s="26">
        <v>45032</v>
      </c>
      <c r="T125" s="5">
        <v>3.0800000000000001E-2</v>
      </c>
      <c r="V125" s="26">
        <v>45032</v>
      </c>
      <c r="W125" s="5">
        <v>5.4600000000000003E-2</v>
      </c>
    </row>
    <row r="126" spans="7:23" x14ac:dyDescent="0.35">
      <c r="G126" s="26">
        <v>45025</v>
      </c>
      <c r="H126" s="5">
        <v>1.2999999999999999E-2</v>
      </c>
      <c r="J126" s="26">
        <v>45025</v>
      </c>
      <c r="K126" s="5">
        <v>1.4E-3</v>
      </c>
      <c r="P126" s="26">
        <v>45025</v>
      </c>
      <c r="Q126" s="5">
        <v>1.6400000000000001E-2</v>
      </c>
      <c r="S126" s="26">
        <v>45025</v>
      </c>
      <c r="T126" s="5">
        <v>-2.5899999999999999E-2</v>
      </c>
      <c r="V126" s="26">
        <v>45025</v>
      </c>
      <c r="W126" s="5">
        <v>2.0799999999999999E-2</v>
      </c>
    </row>
    <row r="127" spans="7:23" x14ac:dyDescent="0.35">
      <c r="G127" s="26">
        <v>45018</v>
      </c>
      <c r="H127" s="5">
        <v>1.38E-2</v>
      </c>
      <c r="J127" s="26">
        <v>45018</v>
      </c>
      <c r="K127" s="5">
        <v>2.7900000000000001E-2</v>
      </c>
      <c r="P127" s="26">
        <v>45018</v>
      </c>
      <c r="Q127" s="5">
        <v>-2.3900000000000001E-2</v>
      </c>
      <c r="S127" s="26">
        <v>45018</v>
      </c>
      <c r="T127" s="5">
        <v>-5.62E-2</v>
      </c>
      <c r="V127" s="26">
        <v>45018</v>
      </c>
      <c r="W127" s="5">
        <v>6.9599999999999995E-2</v>
      </c>
    </row>
    <row r="128" spans="7:23" x14ac:dyDescent="0.35">
      <c r="G128" s="26">
        <v>45011</v>
      </c>
      <c r="H128" s="5">
        <v>2.4500000000000001E-2</v>
      </c>
      <c r="J128" s="26">
        <v>45011</v>
      </c>
      <c r="K128" s="5">
        <v>1.2699999999999999E-2</v>
      </c>
      <c r="P128" s="26">
        <v>45011</v>
      </c>
      <c r="Q128" s="5">
        <v>-4.4200000000000003E-2</v>
      </c>
      <c r="S128" s="26">
        <v>45011</v>
      </c>
      <c r="T128" s="5">
        <v>1.4800000000000001E-2</v>
      </c>
      <c r="V128" s="26">
        <v>45011</v>
      </c>
      <c r="W128" s="5">
        <v>2.5600000000000001E-2</v>
      </c>
    </row>
    <row r="129" spans="7:23" x14ac:dyDescent="0.35">
      <c r="G129" s="26">
        <v>45004</v>
      </c>
      <c r="H129" s="5">
        <v>-9.1000000000000004E-3</v>
      </c>
      <c r="J129" s="26">
        <v>45004</v>
      </c>
      <c r="K129" s="5">
        <v>1.4200000000000001E-2</v>
      </c>
      <c r="P129" s="26">
        <v>45004</v>
      </c>
      <c r="Q129" s="5">
        <v>-1.23E-2</v>
      </c>
      <c r="S129" s="26">
        <v>45004</v>
      </c>
      <c r="T129" s="5">
        <v>2.7000000000000001E-3</v>
      </c>
      <c r="V129" s="26">
        <v>45004</v>
      </c>
      <c r="W129" s="5">
        <v>-3.9800000000000002E-2</v>
      </c>
    </row>
    <row r="130" spans="7:23" x14ac:dyDescent="0.35">
      <c r="G130" s="26">
        <v>44997</v>
      </c>
      <c r="H130" s="5">
        <v>-1.7999999999999999E-2</v>
      </c>
      <c r="J130" s="26">
        <v>44997</v>
      </c>
      <c r="K130" s="5">
        <v>-2.3699999999999999E-2</v>
      </c>
      <c r="P130" s="26">
        <v>44997</v>
      </c>
      <c r="Q130" s="5">
        <v>-3.6600000000000001E-2</v>
      </c>
      <c r="S130" s="26">
        <v>44997</v>
      </c>
      <c r="T130" s="5">
        <v>-4.7999999999999996E-3</v>
      </c>
      <c r="V130" s="26">
        <v>44997</v>
      </c>
      <c r="W130" s="5">
        <v>-2.3E-2</v>
      </c>
    </row>
    <row r="131" spans="7:23" x14ac:dyDescent="0.35">
      <c r="G131" s="26">
        <v>44990</v>
      </c>
      <c r="H131" s="5">
        <v>-1.03E-2</v>
      </c>
      <c r="J131" s="26">
        <v>44990</v>
      </c>
      <c r="K131" s="5">
        <v>-2.06E-2</v>
      </c>
      <c r="P131" s="26">
        <v>44990</v>
      </c>
      <c r="Q131" s="5">
        <v>-7.7000000000000002E-3</v>
      </c>
      <c r="S131" s="26">
        <v>44990</v>
      </c>
      <c r="T131" s="5">
        <v>2.9999999999999997E-4</v>
      </c>
      <c r="V131" s="26">
        <v>44990</v>
      </c>
      <c r="W131" s="5">
        <v>-1.6000000000000001E-3</v>
      </c>
    </row>
    <row r="132" spans="7:23" x14ac:dyDescent="0.35">
      <c r="G132" s="26">
        <v>44983</v>
      </c>
      <c r="H132" s="5">
        <v>7.4000000000000003E-3</v>
      </c>
      <c r="J132" s="26">
        <v>44983</v>
      </c>
      <c r="K132" s="5">
        <v>-1.03E-2</v>
      </c>
      <c r="P132" s="26">
        <v>44983</v>
      </c>
      <c r="Q132" s="5">
        <v>-1.8499999999999999E-2</v>
      </c>
      <c r="S132" s="26">
        <v>44983</v>
      </c>
      <c r="T132" s="5">
        <v>-1.46E-2</v>
      </c>
      <c r="V132" s="26">
        <v>44983</v>
      </c>
      <c r="W132" s="5">
        <v>1.78E-2</v>
      </c>
    </row>
    <row r="133" spans="7:23" x14ac:dyDescent="0.35">
      <c r="G133" s="26">
        <v>44976</v>
      </c>
      <c r="H133" s="5">
        <v>-2.6700000000000002E-2</v>
      </c>
      <c r="J133" s="26">
        <v>44976</v>
      </c>
      <c r="K133" s="5">
        <v>-1.29E-2</v>
      </c>
      <c r="P133" s="26">
        <v>44976</v>
      </c>
      <c r="Q133" s="5">
        <v>-2.3199999999999998E-2</v>
      </c>
      <c r="S133" s="26">
        <v>44976</v>
      </c>
      <c r="T133" s="5">
        <v>6.7999999999999996E-3</v>
      </c>
      <c r="V133" s="26">
        <v>44976</v>
      </c>
      <c r="W133" s="5">
        <v>-7.9299999999999995E-2</v>
      </c>
    </row>
    <row r="134" spans="7:23" x14ac:dyDescent="0.35">
      <c r="G134" s="26">
        <v>44969</v>
      </c>
      <c r="H134" s="5">
        <v>4.8999999999999998E-3</v>
      </c>
      <c r="J134" s="26">
        <v>44969</v>
      </c>
      <c r="K134" s="5">
        <v>1.32E-2</v>
      </c>
      <c r="P134" s="26">
        <v>44969</v>
      </c>
      <c r="Q134" s="5">
        <v>-2.2800000000000001E-2</v>
      </c>
      <c r="S134" s="26">
        <v>44969</v>
      </c>
      <c r="T134" s="5">
        <v>-3.9600000000000003E-2</v>
      </c>
      <c r="V134" s="26">
        <v>44969</v>
      </c>
      <c r="W134" s="5">
        <v>-3.09E-2</v>
      </c>
    </row>
    <row r="135" spans="7:23" x14ac:dyDescent="0.35">
      <c r="G135" s="26">
        <v>44962</v>
      </c>
      <c r="H135" s="5">
        <v>1E-4</v>
      </c>
      <c r="J135" s="26">
        <v>44962</v>
      </c>
      <c r="K135" s="5">
        <v>8.2000000000000007E-3</v>
      </c>
      <c r="P135" s="26">
        <v>44962</v>
      </c>
      <c r="Q135" s="5">
        <v>-6.3E-2</v>
      </c>
      <c r="S135" s="26">
        <v>44962</v>
      </c>
      <c r="T135" s="5">
        <v>5.21E-2</v>
      </c>
      <c r="V135" s="26">
        <v>44962</v>
      </c>
      <c r="W135" s="5">
        <v>-6.4999999999999997E-3</v>
      </c>
    </row>
    <row r="136" spans="7:23" x14ac:dyDescent="0.35">
      <c r="G136" s="26">
        <v>44955</v>
      </c>
      <c r="H136" s="5">
        <v>1.4200000000000001E-2</v>
      </c>
      <c r="J136" s="26">
        <v>44955</v>
      </c>
      <c r="K136" s="5">
        <v>-2.58E-2</v>
      </c>
      <c r="P136" s="26">
        <v>44955</v>
      </c>
      <c r="Q136" s="5">
        <v>5.9999999999999995E-4</v>
      </c>
      <c r="S136" s="26">
        <v>44955</v>
      </c>
      <c r="T136" s="5">
        <v>-2.41E-2</v>
      </c>
      <c r="V136" s="26">
        <v>44955</v>
      </c>
      <c r="W136" s="5">
        <v>-2.1100000000000001E-2</v>
      </c>
    </row>
    <row r="137" spans="7:23" x14ac:dyDescent="0.35">
      <c r="G137" s="26">
        <v>44948</v>
      </c>
      <c r="H137" s="5">
        <v>-2.35E-2</v>
      </c>
      <c r="J137" s="26">
        <v>44948</v>
      </c>
      <c r="K137" s="5">
        <v>1.38E-2</v>
      </c>
      <c r="P137" s="26">
        <v>44948</v>
      </c>
      <c r="Q137" s="5">
        <v>-2.5700000000000001E-2</v>
      </c>
      <c r="S137" s="26">
        <v>44948</v>
      </c>
      <c r="T137" s="5">
        <v>-3.3599999999999998E-2</v>
      </c>
      <c r="V137" s="26">
        <v>44948</v>
      </c>
      <c r="W137" s="5">
        <v>-4.2799999999999998E-2</v>
      </c>
    </row>
    <row r="138" spans="7:23" x14ac:dyDescent="0.35">
      <c r="G138" s="26">
        <v>44941</v>
      </c>
      <c r="H138" s="5">
        <v>4.0000000000000001E-3</v>
      </c>
      <c r="J138" s="26">
        <v>44941</v>
      </c>
      <c r="K138" s="5">
        <v>-9.06E-2</v>
      </c>
      <c r="P138" s="26">
        <v>44941</v>
      </c>
      <c r="Q138" s="5">
        <v>-1.1299999999999999E-2</v>
      </c>
      <c r="S138" s="26">
        <v>44941</v>
      </c>
      <c r="T138" s="5">
        <v>-1.7899999999999999E-2</v>
      </c>
      <c r="V138" s="26">
        <v>44941</v>
      </c>
      <c r="W138" s="5">
        <v>-2.9700000000000001E-2</v>
      </c>
    </row>
    <row r="139" spans="7:23" x14ac:dyDescent="0.35">
      <c r="G139" s="26">
        <v>44934</v>
      </c>
      <c r="H139" s="5">
        <v>5.4000000000000003E-3</v>
      </c>
      <c r="J139" s="26">
        <v>44934</v>
      </c>
      <c r="K139" s="5">
        <v>5.4999999999999997E-3</v>
      </c>
      <c r="P139" s="26">
        <v>44934</v>
      </c>
      <c r="Q139" s="5">
        <v>-1.84E-2</v>
      </c>
      <c r="S139" s="26">
        <v>44934</v>
      </c>
      <c r="T139" s="5">
        <v>-2.8899999999999999E-2</v>
      </c>
      <c r="V139" s="26">
        <v>44934</v>
      </c>
      <c r="W139" s="5">
        <v>2.18E-2</v>
      </c>
    </row>
    <row r="140" spans="7:23" x14ac:dyDescent="0.35">
      <c r="G140" s="26">
        <v>44927</v>
      </c>
      <c r="H140" s="5">
        <v>-1.3599999999999999E-2</v>
      </c>
      <c r="J140" s="26">
        <v>44927</v>
      </c>
      <c r="K140" s="5">
        <v>-5.5599999999999997E-2</v>
      </c>
      <c r="P140" s="26">
        <v>44927</v>
      </c>
      <c r="Q140" s="5">
        <v>1.4800000000000001E-2</v>
      </c>
      <c r="S140" s="26">
        <v>44927</v>
      </c>
      <c r="T140" s="5">
        <v>1.2999999999999999E-3</v>
      </c>
      <c r="V140" s="26">
        <v>44927</v>
      </c>
      <c r="W140" s="5">
        <v>-4.3499999999999997E-2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defaultColWidth="8.81640625" defaultRowHeight="14.5" x14ac:dyDescent="0.35"/>
  <cols>
    <col min="1" max="1" width="8.81640625" style="2"/>
    <col min="2" max="2" width="10.453125" customWidth="1"/>
    <col min="3" max="3" width="13.36328125" style="20" customWidth="1"/>
    <col min="6" max="6" width="6.81640625" customWidth="1"/>
  </cols>
  <sheetData>
    <row r="1" spans="1:7" ht="21" x14ac:dyDescent="0.5">
      <c r="A1" s="19" t="s">
        <v>56</v>
      </c>
    </row>
    <row r="3" spans="1:7" x14ac:dyDescent="0.35">
      <c r="A3" s="2" t="s">
        <v>48</v>
      </c>
    </row>
    <row r="4" spans="1:7" x14ac:dyDescent="0.35">
      <c r="B4" t="s">
        <v>90</v>
      </c>
    </row>
    <row r="5" spans="1:7" x14ac:dyDescent="0.35">
      <c r="B5" t="s">
        <v>49</v>
      </c>
    </row>
    <row r="7" spans="1:7" x14ac:dyDescent="0.35">
      <c r="A7" s="2" t="s">
        <v>50</v>
      </c>
    </row>
    <row r="8" spans="1:7" x14ac:dyDescent="0.35">
      <c r="B8" t="s">
        <v>51</v>
      </c>
      <c r="C8" s="21" t="s">
        <v>91</v>
      </c>
    </row>
    <row r="10" spans="1:7" x14ac:dyDescent="0.35">
      <c r="A10" s="2" t="s">
        <v>52</v>
      </c>
    </row>
    <row r="11" spans="1:7" x14ac:dyDescent="0.35">
      <c r="B11" t="s">
        <v>53</v>
      </c>
    </row>
    <row r="14" spans="1:7" x14ac:dyDescent="0.35">
      <c r="A14" s="2" t="s">
        <v>54</v>
      </c>
    </row>
    <row r="15" spans="1:7" x14ac:dyDescent="0.35">
      <c r="B15" t="s">
        <v>55</v>
      </c>
    </row>
    <row r="16" spans="1:7" x14ac:dyDescent="0.35">
      <c r="B16" t="s">
        <v>92</v>
      </c>
      <c r="G16" s="22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8597B-723E-4E49-8CC4-AE93D0D35BEA}">
  <dimension ref="A2:W441"/>
  <sheetViews>
    <sheetView topLeftCell="I2" workbookViewId="0">
      <selection activeCell="X3" sqref="X3"/>
    </sheetView>
  </sheetViews>
  <sheetFormatPr defaultRowHeight="14.5" x14ac:dyDescent="0.35"/>
  <cols>
    <col min="1" max="1" width="1.81640625" bestFit="1" customWidth="1"/>
    <col min="2" max="2" width="15.453125" bestFit="1" customWidth="1"/>
    <col min="3" max="3" width="12.453125" bestFit="1" customWidth="1"/>
    <col min="4" max="4" width="9.81640625" bestFit="1" customWidth="1"/>
    <col min="5" max="5" width="7.81640625" bestFit="1" customWidth="1"/>
    <col min="7" max="7" width="10.453125" bestFit="1" customWidth="1"/>
    <col min="8" max="8" width="8.90625" bestFit="1" customWidth="1"/>
    <col min="10" max="10" width="13" bestFit="1" customWidth="1"/>
    <col min="11" max="11" width="8.90625" bestFit="1" customWidth="1"/>
    <col min="13" max="13" width="15.453125" bestFit="1" customWidth="1"/>
    <col min="14" max="14" width="8.90625" bestFit="1" customWidth="1"/>
    <col min="16" max="16" width="11.7265625" bestFit="1" customWidth="1"/>
    <col min="17" max="17" width="8.90625" bestFit="1" customWidth="1"/>
    <col min="19" max="19" width="12.90625" bestFit="1" customWidth="1"/>
    <col min="20" max="20" width="8.90625" bestFit="1" customWidth="1"/>
    <col min="22" max="22" width="14.36328125" bestFit="1" customWidth="1"/>
    <col min="23" max="23" width="8.90625" bestFit="1" customWidth="1"/>
  </cols>
  <sheetData>
    <row r="2" spans="1:23" x14ac:dyDescent="0.35">
      <c r="A2">
        <v>1</v>
      </c>
      <c r="B2" t="s">
        <v>96</v>
      </c>
      <c r="C2">
        <v>4358.2</v>
      </c>
      <c r="D2">
        <v>283602.49</v>
      </c>
      <c r="E2">
        <v>819.62</v>
      </c>
      <c r="G2" t="s">
        <v>114</v>
      </c>
      <c r="J2" t="s">
        <v>96</v>
      </c>
      <c r="M2" t="s">
        <v>97</v>
      </c>
      <c r="P2" t="s">
        <v>98</v>
      </c>
      <c r="S2" t="s">
        <v>99</v>
      </c>
      <c r="V2" t="s">
        <v>100</v>
      </c>
    </row>
    <row r="3" spans="1:23" x14ac:dyDescent="0.35">
      <c r="A3">
        <v>2</v>
      </c>
      <c r="B3" t="s">
        <v>97</v>
      </c>
      <c r="C3">
        <v>146.56</v>
      </c>
      <c r="D3">
        <v>68317.05</v>
      </c>
      <c r="E3">
        <v>1729.38</v>
      </c>
      <c r="G3" t="s">
        <v>112</v>
      </c>
      <c r="H3" t="s">
        <v>113</v>
      </c>
      <c r="J3" t="s">
        <v>112</v>
      </c>
      <c r="K3" t="s">
        <v>113</v>
      </c>
      <c r="M3" t="s">
        <v>112</v>
      </c>
      <c r="N3" t="s">
        <v>113</v>
      </c>
      <c r="P3" t="s">
        <v>112</v>
      </c>
      <c r="Q3" t="s">
        <v>113</v>
      </c>
      <c r="S3" t="s">
        <v>112</v>
      </c>
      <c r="T3" t="s">
        <v>113</v>
      </c>
      <c r="V3" t="s">
        <v>112</v>
      </c>
      <c r="W3" t="s">
        <v>113</v>
      </c>
    </row>
    <row r="4" spans="1:23" x14ac:dyDescent="0.35">
      <c r="A4">
        <v>3</v>
      </c>
      <c r="B4" t="s">
        <v>98</v>
      </c>
      <c r="C4">
        <v>741.2</v>
      </c>
      <c r="D4">
        <v>5884.17</v>
      </c>
      <c r="E4">
        <v>782.51</v>
      </c>
      <c r="G4" s="26">
        <v>42820</v>
      </c>
      <c r="H4" s="5">
        <v>7.1999999999999998E-3</v>
      </c>
      <c r="J4" s="26">
        <v>42820</v>
      </c>
      <c r="K4" s="5">
        <v>3.4000000000000002E-2</v>
      </c>
      <c r="M4" s="26">
        <v>45648</v>
      </c>
      <c r="N4" s="5">
        <v>4.8899999999999999E-2</v>
      </c>
      <c r="P4" s="26">
        <v>45879</v>
      </c>
      <c r="Q4" s="5">
        <v>-2.5399999999999999E-2</v>
      </c>
      <c r="S4" s="26">
        <v>45879</v>
      </c>
      <c r="T4" s="5">
        <v>-1.18E-2</v>
      </c>
      <c r="V4" s="26">
        <v>45879</v>
      </c>
      <c r="W4" s="5">
        <v>-1.61E-2</v>
      </c>
    </row>
    <row r="5" spans="1:23" x14ac:dyDescent="0.35">
      <c r="A5">
        <v>4</v>
      </c>
      <c r="B5" t="s">
        <v>99</v>
      </c>
      <c r="C5">
        <v>511.25</v>
      </c>
      <c r="D5">
        <v>5629.48</v>
      </c>
      <c r="E5">
        <v>3314.09</v>
      </c>
      <c r="G5" s="26">
        <v>42827</v>
      </c>
      <c r="H5" s="5">
        <v>2.7000000000000001E-3</v>
      </c>
      <c r="J5" s="26">
        <v>42827</v>
      </c>
      <c r="K5" s="5">
        <v>0.1777</v>
      </c>
      <c r="M5" s="26">
        <v>45655</v>
      </c>
      <c r="N5" s="5">
        <v>5.6899999999999999E-2</v>
      </c>
      <c r="P5" s="26">
        <v>45872</v>
      </c>
      <c r="Q5" s="5">
        <v>-2.5399999999999999E-2</v>
      </c>
      <c r="S5" s="26">
        <v>45872</v>
      </c>
      <c r="T5" s="5">
        <v>-1.37E-2</v>
      </c>
      <c r="V5" s="26">
        <v>45872</v>
      </c>
      <c r="W5" s="5">
        <v>-3.6900000000000002E-2</v>
      </c>
    </row>
    <row r="6" spans="1:23" x14ac:dyDescent="0.35">
      <c r="A6">
        <v>5</v>
      </c>
      <c r="B6" t="s">
        <v>100</v>
      </c>
      <c r="C6">
        <v>119.22</v>
      </c>
      <c r="D6">
        <v>4586.97</v>
      </c>
      <c r="E6">
        <v>1976.45</v>
      </c>
      <c r="G6" s="26">
        <v>42834</v>
      </c>
      <c r="H6" s="5">
        <v>-5.1999999999999998E-3</v>
      </c>
      <c r="J6" s="26">
        <v>42834</v>
      </c>
      <c r="K6" s="5">
        <v>4.2700000000000002E-2</v>
      </c>
      <c r="M6" s="26">
        <v>45662</v>
      </c>
      <c r="N6" s="5">
        <v>-3.27E-2</v>
      </c>
      <c r="P6" s="26">
        <v>45865</v>
      </c>
      <c r="Q6" s="5">
        <v>-2.9499999999999998E-2</v>
      </c>
      <c r="S6" s="26">
        <v>45865</v>
      </c>
      <c r="T6" s="5">
        <v>-1.2699999999999999E-2</v>
      </c>
      <c r="V6" s="26">
        <v>45865</v>
      </c>
      <c r="W6" s="5">
        <v>-4.6100000000000002E-2</v>
      </c>
    </row>
    <row r="7" spans="1:23" x14ac:dyDescent="0.35">
      <c r="G7" s="26">
        <v>42841</v>
      </c>
      <c r="H7" s="5">
        <v>-3.3999999999999998E-3</v>
      </c>
      <c r="J7" s="26">
        <v>42841</v>
      </c>
      <c r="K7" s="5">
        <v>-5.11E-2</v>
      </c>
      <c r="M7" s="26">
        <v>45669</v>
      </c>
      <c r="N7" s="5">
        <v>1.23E-2</v>
      </c>
      <c r="P7" s="26">
        <v>45858</v>
      </c>
      <c r="Q7" s="5">
        <v>2.12E-2</v>
      </c>
      <c r="S7" s="26">
        <v>45858</v>
      </c>
      <c r="T7" s="5">
        <v>-4.3299999999999998E-2</v>
      </c>
      <c r="V7" s="26">
        <v>45858</v>
      </c>
      <c r="W7" s="5">
        <v>-4.3400000000000001E-2</v>
      </c>
    </row>
    <row r="8" spans="1:23" x14ac:dyDescent="0.35">
      <c r="C8" t="s">
        <v>109</v>
      </c>
      <c r="G8" s="26">
        <v>42848</v>
      </c>
      <c r="H8" s="5">
        <v>2.0199999999999999E-2</v>
      </c>
      <c r="J8" s="26">
        <v>42848</v>
      </c>
      <c r="K8" s="5">
        <v>-8.9999999999999993E-3</v>
      </c>
      <c r="M8" s="26">
        <v>45676</v>
      </c>
      <c r="N8" s="5">
        <v>-6.4000000000000001E-2</v>
      </c>
      <c r="P8" s="26">
        <v>45851</v>
      </c>
      <c r="Q8" s="5">
        <v>2.8899999999999999E-2</v>
      </c>
      <c r="S8" s="26">
        <v>45851</v>
      </c>
      <c r="T8" s="5">
        <v>8.5800000000000001E-2</v>
      </c>
      <c r="V8" s="26">
        <v>45851</v>
      </c>
      <c r="W8" s="5">
        <v>-2.64E-2</v>
      </c>
    </row>
    <row r="9" spans="1:23" x14ac:dyDescent="0.35">
      <c r="B9" t="s">
        <v>96</v>
      </c>
      <c r="C9" s="27">
        <f>SLOPE(K$4:K$441,$H$4:$H$441)</f>
        <v>0.92612391480417033</v>
      </c>
      <c r="G9" s="26">
        <v>42855</v>
      </c>
      <c r="H9" s="5">
        <v>-2E-3</v>
      </c>
      <c r="J9" s="26">
        <v>42855</v>
      </c>
      <c r="K9" s="5">
        <v>9.8299999999999998E-2</v>
      </c>
      <c r="M9" s="26">
        <v>45683</v>
      </c>
      <c r="N9" s="5">
        <v>0.05</v>
      </c>
      <c r="P9" s="26">
        <v>45844</v>
      </c>
      <c r="Q9" s="5">
        <v>-3.2000000000000001E-2</v>
      </c>
      <c r="S9" s="26">
        <v>45844</v>
      </c>
      <c r="T9" s="5">
        <v>1.8599999999999998E-2</v>
      </c>
      <c r="V9" s="26">
        <v>45844</v>
      </c>
      <c r="W9" s="5">
        <v>-1.46E-2</v>
      </c>
    </row>
    <row r="10" spans="1:23" x14ac:dyDescent="0.35">
      <c r="B10" t="s">
        <v>97</v>
      </c>
      <c r="C10" s="27">
        <v>1.23</v>
      </c>
      <c r="G10" s="26">
        <v>42862</v>
      </c>
      <c r="H10" s="5">
        <v>1.24E-2</v>
      </c>
      <c r="J10" s="26">
        <v>42862</v>
      </c>
      <c r="K10" s="5">
        <v>-7.0599999999999996E-2</v>
      </c>
      <c r="M10" s="26">
        <v>45690</v>
      </c>
      <c r="N10" s="5">
        <v>4.8000000000000001E-2</v>
      </c>
      <c r="P10" s="26">
        <v>45837</v>
      </c>
      <c r="Q10" s="5">
        <v>-7.7200000000000005E-2</v>
      </c>
      <c r="S10" s="26">
        <v>45837</v>
      </c>
      <c r="T10" s="5">
        <v>-8.5000000000000006E-3</v>
      </c>
      <c r="V10" s="26">
        <v>45837</v>
      </c>
      <c r="W10" s="5">
        <v>-3.1300000000000001E-2</v>
      </c>
    </row>
    <row r="11" spans="1:23" x14ac:dyDescent="0.35">
      <c r="B11" t="s">
        <v>98</v>
      </c>
      <c r="C11" s="27">
        <f>SLOPE(Q4:Q441,H4:H441)</f>
        <v>-0.1589194392187262</v>
      </c>
      <c r="G11" s="26">
        <v>42869</v>
      </c>
      <c r="H11" s="5">
        <v>2.8999999999999998E-3</v>
      </c>
      <c r="J11" s="26">
        <v>42869</v>
      </c>
      <c r="K11" s="5">
        <v>-3.8399999999999997E-2</v>
      </c>
      <c r="M11" s="26">
        <v>45697</v>
      </c>
      <c r="N11" s="5">
        <v>-7.5899999999999995E-2</v>
      </c>
      <c r="P11" s="26">
        <v>45830</v>
      </c>
      <c r="Q11" s="5">
        <v>-3.6600000000000001E-2</v>
      </c>
      <c r="S11" s="26">
        <v>45830</v>
      </c>
      <c r="T11" s="5">
        <v>4.3900000000000002E-2</v>
      </c>
      <c r="V11" s="26">
        <v>45830</v>
      </c>
      <c r="W11" s="5">
        <v>-1.2999999999999999E-3</v>
      </c>
    </row>
    <row r="12" spans="1:23" x14ac:dyDescent="0.35">
      <c r="B12" t="s">
        <v>99</v>
      </c>
      <c r="C12" s="27">
        <f>SLOPE(T$4:T$441,$H$4:$H$441)</f>
        <v>-0.16037194389239837</v>
      </c>
      <c r="G12" s="26">
        <v>42876</v>
      </c>
      <c r="H12" s="5">
        <v>1.77E-2</v>
      </c>
      <c r="J12" s="26">
        <v>42876</v>
      </c>
      <c r="K12" s="5">
        <v>-1.11E-2</v>
      </c>
      <c r="M12" s="26">
        <v>45704</v>
      </c>
      <c r="N12" s="5">
        <v>-1.8100000000000002E-2</v>
      </c>
      <c r="P12" s="26">
        <v>45823</v>
      </c>
      <c r="Q12" s="5">
        <v>-2.4799999999999999E-2</v>
      </c>
      <c r="S12" s="26">
        <v>45823</v>
      </c>
      <c r="T12" s="5">
        <v>-3.6400000000000002E-2</v>
      </c>
      <c r="V12" s="26">
        <v>45823</v>
      </c>
      <c r="W12" s="5">
        <v>0.13750000000000001</v>
      </c>
    </row>
    <row r="13" spans="1:23" x14ac:dyDescent="0.35">
      <c r="B13" t="s">
        <v>100</v>
      </c>
      <c r="C13" s="27">
        <f>SLOPE(W$4:W$441,$H$4:$H$441)</f>
        <v>6.4012681920144379E-2</v>
      </c>
      <c r="G13" s="26">
        <v>42883</v>
      </c>
      <c r="H13" s="5">
        <v>6.1000000000000004E-3</v>
      </c>
      <c r="J13" s="26">
        <v>42883</v>
      </c>
      <c r="K13" s="5">
        <v>9.06E-2</v>
      </c>
      <c r="M13" s="26">
        <v>45711</v>
      </c>
      <c r="N13" s="5">
        <v>-2.3800000000000002E-2</v>
      </c>
      <c r="P13" s="26">
        <v>45816</v>
      </c>
      <c r="Q13" s="5">
        <v>7.3300000000000004E-2</v>
      </c>
      <c r="S13" s="26">
        <v>45816</v>
      </c>
      <c r="T13" s="5">
        <v>0</v>
      </c>
      <c r="V13" s="26">
        <v>45816</v>
      </c>
      <c r="W13" s="5">
        <v>6.08E-2</v>
      </c>
    </row>
    <row r="14" spans="1:23" x14ac:dyDescent="0.35">
      <c r="G14" s="26">
        <v>42890</v>
      </c>
      <c r="H14" s="5">
        <v>1.5E-3</v>
      </c>
      <c r="J14" s="26">
        <v>42890</v>
      </c>
      <c r="K14" s="5">
        <v>2.9100000000000001E-2</v>
      </c>
      <c r="M14" s="26">
        <v>45718</v>
      </c>
      <c r="N14" s="5">
        <v>4.3499999999999997E-2</v>
      </c>
      <c r="P14" s="26">
        <v>45809</v>
      </c>
      <c r="Q14" s="5">
        <v>-1.6000000000000001E-3</v>
      </c>
      <c r="S14" s="26">
        <v>45809</v>
      </c>
      <c r="T14" s="5">
        <v>-1.03E-2</v>
      </c>
      <c r="V14" s="26">
        <v>45809</v>
      </c>
      <c r="W14" s="5">
        <v>2.58E-2</v>
      </c>
    </row>
    <row r="15" spans="1:23" x14ac:dyDescent="0.35">
      <c r="G15" s="26">
        <v>42897</v>
      </c>
      <c r="H15" s="5">
        <v>-8.3000000000000001E-3</v>
      </c>
      <c r="J15" s="26">
        <v>42897</v>
      </c>
      <c r="K15" s="5">
        <v>-2.8E-3</v>
      </c>
      <c r="M15" s="26">
        <v>45725</v>
      </c>
      <c r="N15" s="5">
        <v>-4.9099999999999998E-2</v>
      </c>
      <c r="P15" s="26">
        <v>45802</v>
      </c>
      <c r="Q15" s="5">
        <v>4.1000000000000003E-3</v>
      </c>
      <c r="S15" s="26">
        <v>45802</v>
      </c>
      <c r="T15" s="5">
        <v>-9.4999999999999998E-3</v>
      </c>
      <c r="V15" s="26">
        <v>45802</v>
      </c>
      <c r="W15" s="5">
        <v>-1.23E-2</v>
      </c>
    </row>
    <row r="16" spans="1:23" x14ac:dyDescent="0.35">
      <c r="G16" s="26">
        <v>42904</v>
      </c>
      <c r="H16" s="5">
        <v>-1.4E-3</v>
      </c>
      <c r="J16" s="26">
        <v>42904</v>
      </c>
      <c r="K16" s="5">
        <v>1.9E-3</v>
      </c>
      <c r="M16" s="26">
        <v>45732</v>
      </c>
      <c r="N16" s="5">
        <v>2.6700000000000002E-2</v>
      </c>
      <c r="P16" s="26">
        <v>45795</v>
      </c>
      <c r="Q16" s="5">
        <v>-4.7000000000000002E-3</v>
      </c>
      <c r="S16" s="26">
        <v>45795</v>
      </c>
      <c r="T16" s="5">
        <v>-1.6799999999999999E-2</v>
      </c>
      <c r="V16" s="26">
        <v>45795</v>
      </c>
      <c r="W16" s="5">
        <v>-7.7600000000000002E-2</v>
      </c>
    </row>
    <row r="17" spans="7:23" x14ac:dyDescent="0.35">
      <c r="G17" s="26">
        <v>42911</v>
      </c>
      <c r="H17" s="5">
        <v>-5.5999999999999999E-3</v>
      </c>
      <c r="J17" s="26">
        <v>42911</v>
      </c>
      <c r="K17" s="5">
        <v>1.6799999999999999E-2</v>
      </c>
      <c r="M17" s="26">
        <v>45739</v>
      </c>
      <c r="N17" s="5">
        <v>2.1000000000000001E-2</v>
      </c>
      <c r="P17" s="26">
        <v>45788</v>
      </c>
      <c r="Q17" s="5">
        <v>-8.3999999999999995E-3</v>
      </c>
      <c r="S17" s="26">
        <v>45788</v>
      </c>
      <c r="T17" s="5">
        <v>7.0599999999999996E-2</v>
      </c>
      <c r="V17" s="26">
        <v>45788</v>
      </c>
      <c r="W17" s="5">
        <v>1.9300000000000001E-2</v>
      </c>
    </row>
    <row r="18" spans="7:23" x14ac:dyDescent="0.35">
      <c r="G18" s="26">
        <v>42918</v>
      </c>
      <c r="H18" s="5">
        <v>1.52E-2</v>
      </c>
      <c r="J18" s="26">
        <v>42918</v>
      </c>
      <c r="K18" s="5">
        <v>9.8599999999999993E-2</v>
      </c>
      <c r="M18" s="26">
        <v>45746</v>
      </c>
      <c r="N18" s="5">
        <v>1.49E-2</v>
      </c>
      <c r="P18" s="26">
        <v>45781</v>
      </c>
      <c r="Q18" s="5">
        <v>1.0999999999999999E-2</v>
      </c>
      <c r="S18" s="26">
        <v>45781</v>
      </c>
      <c r="T18" s="5">
        <v>-1.04E-2</v>
      </c>
      <c r="V18" s="26">
        <v>45781</v>
      </c>
      <c r="W18" s="5">
        <v>-2.9600000000000001E-2</v>
      </c>
    </row>
    <row r="19" spans="7:23" x14ac:dyDescent="0.35">
      <c r="G19" s="26">
        <v>42925</v>
      </c>
      <c r="H19" s="5">
        <v>2.2800000000000001E-2</v>
      </c>
      <c r="J19" s="26">
        <v>42925</v>
      </c>
      <c r="K19" s="5">
        <v>-4.5999999999999999E-3</v>
      </c>
      <c r="M19" s="26">
        <v>45753</v>
      </c>
      <c r="N19" s="5">
        <v>-1.21E-2</v>
      </c>
      <c r="P19" s="26">
        <v>45774</v>
      </c>
      <c r="Q19" s="5">
        <v>6.2799999999999995E-2</v>
      </c>
      <c r="S19" s="26">
        <v>45774</v>
      </c>
      <c r="T19" s="5">
        <v>-9.5799999999999996E-2</v>
      </c>
      <c r="V19" s="26">
        <v>45774</v>
      </c>
      <c r="W19" s="5">
        <v>-4.1599999999999998E-2</v>
      </c>
    </row>
    <row r="20" spans="7:23" x14ac:dyDescent="0.35">
      <c r="G20" s="26">
        <v>42932</v>
      </c>
      <c r="H20" s="5">
        <v>2.8999999999999998E-3</v>
      </c>
      <c r="J20" s="26">
        <v>42932</v>
      </c>
      <c r="K20" s="5">
        <v>2.63E-2</v>
      </c>
      <c r="M20" s="26">
        <v>45760</v>
      </c>
      <c r="N20" s="5">
        <v>3.9800000000000002E-2</v>
      </c>
      <c r="P20" s="26">
        <v>45767</v>
      </c>
      <c r="Q20" s="5">
        <v>-2.2200000000000001E-2</v>
      </c>
      <c r="S20" s="26">
        <v>45767</v>
      </c>
      <c r="T20" s="5">
        <v>5.2600000000000001E-2</v>
      </c>
      <c r="V20" s="26">
        <v>45767</v>
      </c>
      <c r="W20" s="5">
        <v>9.4299999999999995E-2</v>
      </c>
    </row>
    <row r="21" spans="7:23" x14ac:dyDescent="0.35">
      <c r="G21" s="26">
        <v>42939</v>
      </c>
      <c r="H21" s="5">
        <v>0.01</v>
      </c>
      <c r="J21" s="26">
        <v>42939</v>
      </c>
      <c r="K21" s="5">
        <v>-1.77E-2</v>
      </c>
      <c r="M21" s="26">
        <v>45767</v>
      </c>
      <c r="N21" s="5">
        <v>-1.24E-2</v>
      </c>
      <c r="P21" s="26">
        <v>45760</v>
      </c>
      <c r="Q21" s="5">
        <v>3.7900000000000003E-2</v>
      </c>
      <c r="S21" s="26">
        <v>45760</v>
      </c>
      <c r="T21" s="5">
        <v>4.6199999999999998E-2</v>
      </c>
      <c r="V21" s="26">
        <v>45760</v>
      </c>
      <c r="W21" s="5">
        <v>6.6199999999999995E-2</v>
      </c>
    </row>
    <row r="22" spans="7:23" x14ac:dyDescent="0.35">
      <c r="G22" s="26">
        <v>42946</v>
      </c>
      <c r="H22" s="5">
        <v>5.1999999999999998E-3</v>
      </c>
      <c r="J22" s="26">
        <v>42946</v>
      </c>
      <c r="K22" s="5">
        <v>1.4200000000000001E-2</v>
      </c>
      <c r="M22" s="26">
        <v>45774</v>
      </c>
      <c r="N22" s="5">
        <v>0.13039999999999999</v>
      </c>
      <c r="P22" s="26">
        <v>45753</v>
      </c>
      <c r="Q22" s="5">
        <v>3.2000000000000002E-3</v>
      </c>
      <c r="S22" s="26">
        <v>45753</v>
      </c>
      <c r="T22" s="5">
        <v>-6.93E-2</v>
      </c>
      <c r="V22" s="26">
        <v>45753</v>
      </c>
      <c r="W22" s="5">
        <v>-3.1199999999999999E-2</v>
      </c>
    </row>
    <row r="23" spans="7:23" x14ac:dyDescent="0.35">
      <c r="G23" s="26">
        <v>42953</v>
      </c>
      <c r="H23" s="5">
        <v>-3.5299999999999998E-2</v>
      </c>
      <c r="J23" s="26">
        <v>42953</v>
      </c>
      <c r="K23" s="5">
        <v>-2.3300000000000001E-2</v>
      </c>
      <c r="M23" s="26">
        <v>45781</v>
      </c>
      <c r="N23" s="5">
        <v>-4.3E-3</v>
      </c>
      <c r="P23" s="26">
        <v>45746</v>
      </c>
      <c r="Q23" s="5">
        <v>7.8399999999999997E-2</v>
      </c>
      <c r="S23" s="26">
        <v>45746</v>
      </c>
      <c r="T23" s="5">
        <v>-2.8799999999999999E-2</v>
      </c>
      <c r="V23" s="26">
        <v>45746</v>
      </c>
      <c r="W23" s="5">
        <v>1.23E-2</v>
      </c>
    </row>
    <row r="24" spans="7:23" x14ac:dyDescent="0.35">
      <c r="G24" s="26">
        <v>42960</v>
      </c>
      <c r="H24" s="5">
        <v>1.2999999999999999E-2</v>
      </c>
      <c r="J24" s="26">
        <v>42960</v>
      </c>
      <c r="K24" s="5">
        <v>4.0599999999999997E-2</v>
      </c>
      <c r="M24" s="26">
        <v>45788</v>
      </c>
      <c r="N24" s="5">
        <v>4.5400000000000003E-2</v>
      </c>
      <c r="P24" s="26">
        <v>45739</v>
      </c>
      <c r="Q24" s="5">
        <v>6.4000000000000003E-3</v>
      </c>
      <c r="S24" s="26">
        <v>45739</v>
      </c>
      <c r="T24" s="5">
        <v>8.2500000000000004E-2</v>
      </c>
      <c r="V24" s="26">
        <v>45739</v>
      </c>
      <c r="W24" s="5">
        <v>0</v>
      </c>
    </row>
    <row r="25" spans="7:23" x14ac:dyDescent="0.35">
      <c r="G25" s="26">
        <v>42967</v>
      </c>
      <c r="H25" s="5">
        <v>2E-3</v>
      </c>
      <c r="J25" s="26">
        <v>42967</v>
      </c>
      <c r="K25" s="5">
        <v>7.3800000000000004E-2</v>
      </c>
      <c r="M25" s="26">
        <v>45795</v>
      </c>
      <c r="N25" s="5">
        <v>-2.81E-2</v>
      </c>
      <c r="P25" s="26">
        <v>45732</v>
      </c>
      <c r="Q25" s="5">
        <v>4.0399999999999998E-2</v>
      </c>
      <c r="S25" s="26">
        <v>45732</v>
      </c>
      <c r="T25" s="5">
        <v>5.2600000000000001E-2</v>
      </c>
      <c r="V25" s="26">
        <v>45732</v>
      </c>
      <c r="W25" s="5">
        <v>4.6399999999999997E-2</v>
      </c>
    </row>
    <row r="26" spans="7:23" x14ac:dyDescent="0.35">
      <c r="G26" s="26">
        <v>42974</v>
      </c>
      <c r="H26" s="5">
        <v>1.1900000000000001E-2</v>
      </c>
      <c r="J26" s="26">
        <v>42974</v>
      </c>
      <c r="K26" s="5">
        <v>5.4100000000000002E-2</v>
      </c>
      <c r="M26" s="26">
        <v>45802</v>
      </c>
      <c r="N26" s="5">
        <v>1.5800000000000002E-2</v>
      </c>
      <c r="P26" s="26">
        <v>45725</v>
      </c>
      <c r="Q26" s="5">
        <v>-4.4699999999999997E-2</v>
      </c>
      <c r="S26" s="26">
        <v>45725</v>
      </c>
      <c r="T26" s="5">
        <v>-6.6000000000000003E-2</v>
      </c>
      <c r="V26" s="26">
        <v>45725</v>
      </c>
      <c r="W26" s="5">
        <v>-0.1186</v>
      </c>
    </row>
    <row r="27" spans="7:23" x14ac:dyDescent="0.35">
      <c r="G27" s="26">
        <v>42981</v>
      </c>
      <c r="H27" s="5">
        <v>-4.0000000000000001E-3</v>
      </c>
      <c r="J27" s="26">
        <v>42981</v>
      </c>
      <c r="K27" s="5">
        <v>2.1399999999999999E-2</v>
      </c>
      <c r="M27" s="26">
        <v>45809</v>
      </c>
      <c r="N27" s="5">
        <v>2.06E-2</v>
      </c>
      <c r="P27" s="26">
        <v>45718</v>
      </c>
      <c r="Q27" s="5">
        <v>-2.7099999999999999E-2</v>
      </c>
      <c r="S27" s="26">
        <v>45718</v>
      </c>
      <c r="T27" s="5">
        <v>-1.61E-2</v>
      </c>
      <c r="V27" s="26">
        <v>45718</v>
      </c>
      <c r="W27" s="5">
        <v>4.7600000000000003E-2</v>
      </c>
    </row>
    <row r="28" spans="7:23" x14ac:dyDescent="0.35">
      <c r="G28" s="26">
        <v>42988</v>
      </c>
      <c r="H28" s="5">
        <v>1.52E-2</v>
      </c>
      <c r="J28" s="26">
        <v>42988</v>
      </c>
      <c r="K28" s="5">
        <v>1.5800000000000002E-2</v>
      </c>
      <c r="M28" s="26">
        <v>45816</v>
      </c>
      <c r="N28" s="5">
        <v>-2.7799999999999998E-2</v>
      </c>
      <c r="P28" s="26">
        <v>45711</v>
      </c>
      <c r="Q28" s="5">
        <v>-1.77E-2</v>
      </c>
      <c r="S28" s="26">
        <v>45711</v>
      </c>
      <c r="T28" s="5">
        <v>-1.7500000000000002E-2</v>
      </c>
      <c r="V28" s="26">
        <v>45711</v>
      </c>
      <c r="W28" s="5">
        <v>-3.5999999999999997E-2</v>
      </c>
    </row>
    <row r="29" spans="7:23" x14ac:dyDescent="0.35">
      <c r="G29" s="26">
        <v>42995</v>
      </c>
      <c r="H29" s="5">
        <v>-1.2E-2</v>
      </c>
      <c r="J29" s="26">
        <v>42995</v>
      </c>
      <c r="K29" s="5">
        <v>-4.4699999999999997E-2</v>
      </c>
      <c r="M29" s="26">
        <v>45823</v>
      </c>
      <c r="N29" s="5">
        <v>4.7899999999999998E-2</v>
      </c>
      <c r="P29" s="26">
        <v>45704</v>
      </c>
      <c r="Q29" s="5">
        <v>-6.1600000000000002E-2</v>
      </c>
      <c r="S29" s="26">
        <v>45704</v>
      </c>
      <c r="T29" s="5">
        <v>-1.23E-2</v>
      </c>
      <c r="V29" s="26">
        <v>45704</v>
      </c>
      <c r="W29" s="5">
        <v>1.5E-3</v>
      </c>
    </row>
    <row r="30" spans="7:23" x14ac:dyDescent="0.35">
      <c r="G30" s="26">
        <v>43002</v>
      </c>
      <c r="H30" s="5">
        <v>-1.7600000000000001E-2</v>
      </c>
      <c r="J30" s="26">
        <v>43002</v>
      </c>
      <c r="K30" s="5">
        <v>3.78E-2</v>
      </c>
      <c r="M30" s="26">
        <v>45830</v>
      </c>
      <c r="N30" s="5">
        <v>3.8899999999999997E-2</v>
      </c>
      <c r="P30" s="26">
        <v>45697</v>
      </c>
      <c r="Q30" s="5">
        <v>-6.3399999999999998E-2</v>
      </c>
      <c r="S30" s="26">
        <v>45697</v>
      </c>
      <c r="T30" s="5">
        <v>-9.2700000000000005E-2</v>
      </c>
      <c r="V30" s="26">
        <v>45697</v>
      </c>
      <c r="W30" s="5">
        <v>-0.15890000000000001</v>
      </c>
    </row>
    <row r="31" spans="7:23" x14ac:dyDescent="0.35">
      <c r="G31" s="26">
        <v>43009</v>
      </c>
      <c r="H31" s="5">
        <v>1.95E-2</v>
      </c>
      <c r="J31" s="26">
        <v>43009</v>
      </c>
      <c r="K31" s="5">
        <v>2.4899999999999999E-2</v>
      </c>
      <c r="M31" s="26">
        <v>45837</v>
      </c>
      <c r="N31" s="5">
        <v>-3.9399999999999998E-2</v>
      </c>
      <c r="P31" s="26">
        <v>45690</v>
      </c>
      <c r="Q31" s="5">
        <v>7.9200000000000007E-2</v>
      </c>
      <c r="S31" s="26">
        <v>45690</v>
      </c>
      <c r="T31" s="5">
        <v>3.6700000000000003E-2</v>
      </c>
      <c r="V31" s="26">
        <v>45690</v>
      </c>
      <c r="W31" s="5">
        <v>5.5399999999999998E-2</v>
      </c>
    </row>
    <row r="32" spans="7:23" x14ac:dyDescent="0.35">
      <c r="G32" s="26">
        <v>43016</v>
      </c>
      <c r="H32" s="5">
        <v>1.8800000000000001E-2</v>
      </c>
      <c r="J32" s="26">
        <v>43016</v>
      </c>
      <c r="K32" s="5">
        <v>0.1128</v>
      </c>
      <c r="M32" s="26">
        <v>45844</v>
      </c>
      <c r="N32" s="5">
        <v>3.3000000000000002E-2</v>
      </c>
      <c r="P32" s="26">
        <v>45683</v>
      </c>
      <c r="Q32" s="5">
        <v>7.85E-2</v>
      </c>
      <c r="S32" s="26">
        <v>45683</v>
      </c>
      <c r="T32" s="5">
        <v>-3.8699999999999998E-2</v>
      </c>
      <c r="V32" s="26">
        <v>45683</v>
      </c>
      <c r="W32" s="5">
        <v>-2.3900000000000001E-2</v>
      </c>
    </row>
    <row r="33" spans="7:23" x14ac:dyDescent="0.35">
      <c r="G33" s="26">
        <v>43023</v>
      </c>
      <c r="H33" s="5">
        <v>-2.0999999999999999E-3</v>
      </c>
      <c r="J33" s="26">
        <v>43023</v>
      </c>
      <c r="K33" s="5">
        <v>-5.0799999999999998E-2</v>
      </c>
      <c r="M33" s="26">
        <v>45851</v>
      </c>
      <c r="N33" s="5">
        <v>3.3300000000000003E-2</v>
      </c>
      <c r="P33" s="26">
        <v>45676</v>
      </c>
      <c r="Q33" s="5">
        <v>-7.9200000000000007E-2</v>
      </c>
      <c r="S33" s="26">
        <v>45676</v>
      </c>
      <c r="T33" s="5">
        <v>-5.3800000000000001E-2</v>
      </c>
      <c r="V33" s="26">
        <v>45676</v>
      </c>
      <c r="W33" s="5">
        <v>-5.0099999999999999E-2</v>
      </c>
    </row>
    <row r="34" spans="7:23" x14ac:dyDescent="0.35">
      <c r="G34" s="26">
        <v>43030</v>
      </c>
      <c r="H34" s="5">
        <v>1.7399999999999999E-2</v>
      </c>
      <c r="J34" s="26">
        <v>43030</v>
      </c>
      <c r="K34" s="5">
        <v>-2.6700000000000002E-2</v>
      </c>
      <c r="M34" s="26">
        <v>45858</v>
      </c>
      <c r="N34" s="5">
        <v>1.35E-2</v>
      </c>
      <c r="P34" s="26">
        <v>45669</v>
      </c>
      <c r="Q34" s="5">
        <v>-5.2200000000000003E-2</v>
      </c>
      <c r="S34" s="26">
        <v>45669</v>
      </c>
      <c r="T34" s="5">
        <v>2.1600000000000001E-2</v>
      </c>
      <c r="V34" s="26">
        <v>45669</v>
      </c>
      <c r="W34" s="5">
        <v>8.8999999999999999E-3</v>
      </c>
    </row>
    <row r="35" spans="7:23" x14ac:dyDescent="0.35">
      <c r="G35" s="26">
        <v>43037</v>
      </c>
      <c r="H35" s="5">
        <v>1.2500000000000001E-2</v>
      </c>
      <c r="J35" s="26">
        <v>43037</v>
      </c>
      <c r="K35" s="5">
        <v>-6.1999999999999998E-3</v>
      </c>
      <c r="M35" s="26">
        <v>45865</v>
      </c>
      <c r="N35" s="5">
        <v>8.0999999999999996E-3</v>
      </c>
      <c r="P35" s="26">
        <v>45662</v>
      </c>
      <c r="Q35" s="5">
        <v>-8.9399999999999993E-2</v>
      </c>
      <c r="S35" s="26">
        <v>45662</v>
      </c>
      <c r="T35" s="5">
        <v>1.5599999999999999E-2</v>
      </c>
      <c r="V35" s="26">
        <v>45662</v>
      </c>
      <c r="W35" s="5">
        <v>-4.4400000000000002E-2</v>
      </c>
    </row>
    <row r="36" spans="7:23" x14ac:dyDescent="0.35">
      <c r="G36" s="26">
        <v>43044</v>
      </c>
      <c r="H36" s="5">
        <v>-1.2500000000000001E-2</v>
      </c>
      <c r="J36" s="26">
        <v>43044</v>
      </c>
      <c r="K36" s="5">
        <v>2.7E-2</v>
      </c>
      <c r="M36" s="26">
        <v>45872</v>
      </c>
      <c r="N36" s="5">
        <v>-1.46E-2</v>
      </c>
      <c r="P36" s="26">
        <v>45655</v>
      </c>
      <c r="Q36" s="5">
        <v>-2.63E-2</v>
      </c>
      <c r="S36" s="26">
        <v>45655</v>
      </c>
      <c r="T36" s="5">
        <v>3.7000000000000002E-3</v>
      </c>
      <c r="V36" s="26">
        <v>45655</v>
      </c>
      <c r="W36" s="5">
        <v>-6.3E-3</v>
      </c>
    </row>
    <row r="37" spans="7:23" x14ac:dyDescent="0.35">
      <c r="G37" s="26">
        <v>43051</v>
      </c>
      <c r="H37" s="5">
        <v>-3.7000000000000002E-3</v>
      </c>
      <c r="J37" s="26">
        <v>43051</v>
      </c>
      <c r="K37" s="5">
        <v>-4.6199999999999998E-2</v>
      </c>
      <c r="M37" s="26">
        <v>45879</v>
      </c>
      <c r="N37" s="5">
        <v>5.4300000000000001E-2</v>
      </c>
      <c r="P37" s="26">
        <v>45648</v>
      </c>
      <c r="Q37" s="5">
        <v>1.7600000000000001E-2</v>
      </c>
      <c r="S37" s="26">
        <v>45648</v>
      </c>
      <c r="T37" s="5">
        <v>-0.06</v>
      </c>
      <c r="V37" s="26">
        <v>45648</v>
      </c>
      <c r="W37" s="5">
        <v>-2.6800000000000001E-2</v>
      </c>
    </row>
    <row r="38" spans="7:23" x14ac:dyDescent="0.35">
      <c r="G38" s="26">
        <v>43058</v>
      </c>
      <c r="H38" s="5">
        <v>1.03E-2</v>
      </c>
      <c r="J38" s="26">
        <v>43058</v>
      </c>
      <c r="K38" s="5">
        <v>3.9600000000000003E-2</v>
      </c>
      <c r="P38" s="26">
        <v>45641</v>
      </c>
      <c r="Q38" s="5">
        <v>-1.46E-2</v>
      </c>
      <c r="S38" s="26">
        <v>45641</v>
      </c>
      <c r="T38" s="5">
        <v>6.9400000000000003E-2</v>
      </c>
      <c r="V38" s="26">
        <v>45641</v>
      </c>
      <c r="W38" s="5">
        <v>-3.3799999999999997E-2</v>
      </c>
    </row>
    <row r="39" spans="7:23" x14ac:dyDescent="0.35">
      <c r="G39" s="26">
        <v>43065</v>
      </c>
      <c r="H39" s="5">
        <v>-2.58E-2</v>
      </c>
      <c r="J39" s="26">
        <v>43065</v>
      </c>
      <c r="K39" s="5">
        <v>-3.09E-2</v>
      </c>
      <c r="P39" s="26">
        <v>45634</v>
      </c>
      <c r="Q39" s="5">
        <v>-3.49E-2</v>
      </c>
      <c r="S39" s="26">
        <v>45634</v>
      </c>
      <c r="T39" s="5">
        <v>-3.49E-2</v>
      </c>
      <c r="V39" s="26">
        <v>45634</v>
      </c>
      <c r="W39" s="5">
        <v>-2.3300000000000001E-2</v>
      </c>
    </row>
    <row r="40" spans="7:23" x14ac:dyDescent="0.35">
      <c r="G40" s="26">
        <v>43072</v>
      </c>
      <c r="H40" s="5">
        <v>1.4200000000000001E-2</v>
      </c>
      <c r="J40" s="26">
        <v>43072</v>
      </c>
      <c r="K40" s="5">
        <v>1.6299999999999999E-2</v>
      </c>
      <c r="P40" s="26">
        <v>45627</v>
      </c>
      <c r="Q40" s="5">
        <v>5.3E-3</v>
      </c>
      <c r="S40" s="26">
        <v>45627</v>
      </c>
      <c r="T40" s="5">
        <v>4.4400000000000002E-2</v>
      </c>
      <c r="V40" s="26">
        <v>45627</v>
      </c>
      <c r="W40" s="5">
        <v>0</v>
      </c>
    </row>
    <row r="41" spans="7:23" x14ac:dyDescent="0.35">
      <c r="G41" s="26">
        <v>43079</v>
      </c>
      <c r="H41" s="5">
        <v>6.6E-3</v>
      </c>
      <c r="J41" s="26">
        <v>43079</v>
      </c>
      <c r="K41" s="5">
        <v>-9.4999999999999998E-3</v>
      </c>
      <c r="P41" s="26">
        <v>45620</v>
      </c>
      <c r="Q41" s="5">
        <v>2.8299999999999999E-2</v>
      </c>
      <c r="S41" s="26">
        <v>45620</v>
      </c>
      <c r="T41" s="5">
        <v>-1.0800000000000001E-2</v>
      </c>
      <c r="V41" s="26">
        <v>45620</v>
      </c>
      <c r="W41" s="5">
        <v>8.5900000000000004E-2</v>
      </c>
    </row>
    <row r="42" spans="7:23" x14ac:dyDescent="0.35">
      <c r="G42" s="26">
        <v>43086</v>
      </c>
      <c r="H42" s="5">
        <v>1.55E-2</v>
      </c>
      <c r="J42" s="26">
        <v>43086</v>
      </c>
      <c r="K42" s="5">
        <v>2.6100000000000002E-2</v>
      </c>
      <c r="P42" s="26">
        <v>45613</v>
      </c>
      <c r="Q42" s="5">
        <v>4.9500000000000002E-2</v>
      </c>
      <c r="S42" s="26">
        <v>45613</v>
      </c>
      <c r="T42" s="5">
        <v>-3.4599999999999999E-2</v>
      </c>
      <c r="V42" s="26">
        <v>45613</v>
      </c>
      <c r="W42" s="5">
        <v>-4.1599999999999998E-2</v>
      </c>
    </row>
    <row r="43" spans="7:23" x14ac:dyDescent="0.35">
      <c r="G43" s="26">
        <v>43093</v>
      </c>
      <c r="H43" s="5">
        <v>3.5999999999999999E-3</v>
      </c>
      <c r="J43" s="26">
        <v>43093</v>
      </c>
      <c r="K43" s="5">
        <v>2.63E-2</v>
      </c>
      <c r="P43" s="26">
        <v>45606</v>
      </c>
      <c r="Q43" s="5">
        <v>-0.1081</v>
      </c>
      <c r="S43" s="26">
        <v>45606</v>
      </c>
      <c r="T43" s="5">
        <v>-1.6400000000000001E-2</v>
      </c>
      <c r="V43" s="26">
        <v>45606</v>
      </c>
      <c r="W43" s="5">
        <v>-7.2599999999999998E-2</v>
      </c>
    </row>
    <row r="44" spans="7:23" x14ac:dyDescent="0.35">
      <c r="G44" s="26">
        <v>43100</v>
      </c>
      <c r="H44" s="5">
        <v>2.7000000000000001E-3</v>
      </c>
      <c r="J44" s="26">
        <v>43100</v>
      </c>
      <c r="K44" s="5">
        <v>5.2499999999999998E-2</v>
      </c>
      <c r="P44" s="26">
        <v>45599</v>
      </c>
      <c r="Q44" s="5">
        <v>-1.9900000000000001E-2</v>
      </c>
      <c r="S44" s="26">
        <v>45599</v>
      </c>
      <c r="T44" s="5">
        <v>-6.8000000000000005E-2</v>
      </c>
      <c r="V44" s="26">
        <v>45599</v>
      </c>
      <c r="W44" s="5">
        <v>-9.9599999999999994E-2</v>
      </c>
    </row>
    <row r="45" spans="7:23" x14ac:dyDescent="0.35">
      <c r="G45" s="26">
        <v>43107</v>
      </c>
      <c r="H45" s="5">
        <v>1.1599999999999999E-2</v>
      </c>
      <c r="J45" s="26">
        <v>43107</v>
      </c>
      <c r="K45" s="5">
        <v>-7.1000000000000004E-3</v>
      </c>
      <c r="P45" s="26">
        <v>45592</v>
      </c>
      <c r="Q45" s="5">
        <v>-3.56E-2</v>
      </c>
      <c r="S45" s="26">
        <v>45592</v>
      </c>
      <c r="T45" s="5">
        <v>3.3500000000000002E-2</v>
      </c>
      <c r="V45" s="26">
        <v>45592</v>
      </c>
      <c r="W45" s="5">
        <v>0.13120000000000001</v>
      </c>
    </row>
    <row r="46" spans="7:23" x14ac:dyDescent="0.35">
      <c r="G46" s="26">
        <v>43114</v>
      </c>
      <c r="H46" s="5">
        <v>0.02</v>
      </c>
      <c r="J46" s="26">
        <v>43114</v>
      </c>
      <c r="K46" s="5">
        <v>-7.3099999999999998E-2</v>
      </c>
      <c r="P46" s="26">
        <v>45585</v>
      </c>
      <c r="Q46" s="5">
        <v>1.0800000000000001E-2</v>
      </c>
      <c r="S46" s="26">
        <v>45585</v>
      </c>
      <c r="T46" s="5">
        <v>-0.1095</v>
      </c>
      <c r="V46" s="26">
        <v>45585</v>
      </c>
      <c r="W46" s="5">
        <v>-0.1187</v>
      </c>
    </row>
    <row r="47" spans="7:23" x14ac:dyDescent="0.35">
      <c r="G47" s="26">
        <v>43121</v>
      </c>
      <c r="H47" s="5">
        <v>1.61E-2</v>
      </c>
      <c r="J47" s="26">
        <v>43121</v>
      </c>
      <c r="K47" s="5">
        <v>1.3100000000000001E-2</v>
      </c>
      <c r="P47" s="26">
        <v>45578</v>
      </c>
      <c r="Q47" s="5">
        <v>-3.7999999999999999E-2</v>
      </c>
      <c r="S47" s="26">
        <v>45578</v>
      </c>
      <c r="T47" s="5">
        <v>-4.0800000000000003E-2</v>
      </c>
      <c r="V47" s="26">
        <v>45578</v>
      </c>
      <c r="W47" s="5">
        <v>-3.3700000000000001E-2</v>
      </c>
    </row>
    <row r="48" spans="7:23" x14ac:dyDescent="0.35">
      <c r="G48" s="26">
        <v>43128</v>
      </c>
      <c r="H48" s="5">
        <v>-2.7900000000000001E-2</v>
      </c>
      <c r="J48" s="26">
        <v>43128</v>
      </c>
      <c r="K48" s="5">
        <v>-2.0899999999999998E-2</v>
      </c>
      <c r="P48" s="26">
        <v>45571</v>
      </c>
      <c r="Q48" s="5">
        <v>2.8E-3</v>
      </c>
      <c r="S48" s="26">
        <v>45571</v>
      </c>
      <c r="T48" s="5">
        <v>-1.8499999999999999E-2</v>
      </c>
      <c r="V48" s="26">
        <v>45571</v>
      </c>
      <c r="W48" s="5">
        <v>2.5000000000000001E-2</v>
      </c>
    </row>
    <row r="49" spans="7:23" x14ac:dyDescent="0.35">
      <c r="G49" s="26">
        <v>43135</v>
      </c>
      <c r="H49" s="5">
        <v>-2.8400000000000002E-2</v>
      </c>
      <c r="J49" s="26">
        <v>43135</v>
      </c>
      <c r="K49" s="5">
        <v>3.7600000000000001E-2</v>
      </c>
      <c r="P49" s="26">
        <v>45564</v>
      </c>
      <c r="Q49" s="5">
        <v>0.1142</v>
      </c>
      <c r="S49" s="26">
        <v>45564</v>
      </c>
      <c r="T49" s="5">
        <v>-5.1299999999999998E-2</v>
      </c>
      <c r="V49" s="26">
        <v>45564</v>
      </c>
      <c r="W49" s="5">
        <v>-2.0999999999999999E-3</v>
      </c>
    </row>
    <row r="50" spans="7:23" x14ac:dyDescent="0.35">
      <c r="G50" s="26">
        <v>43142</v>
      </c>
      <c r="H50" s="5">
        <v>-2.9999999999999997E-4</v>
      </c>
      <c r="J50" s="26">
        <v>43142</v>
      </c>
      <c r="K50" s="5">
        <v>-3.7000000000000002E-3</v>
      </c>
      <c r="P50" s="26">
        <v>45557</v>
      </c>
      <c r="Q50" s="5">
        <v>8.1600000000000006E-2</v>
      </c>
      <c r="S50" s="26">
        <v>45557</v>
      </c>
      <c r="T50" s="5">
        <v>-1.9199999999999998E-2</v>
      </c>
      <c r="V50" s="26">
        <v>45557</v>
      </c>
      <c r="W50" s="5">
        <v>5.0000000000000001E-3</v>
      </c>
    </row>
    <row r="51" spans="7:23" x14ac:dyDescent="0.35">
      <c r="G51" s="26">
        <v>43149</v>
      </c>
      <c r="H51" s="5">
        <v>3.7000000000000002E-3</v>
      </c>
      <c r="J51" s="26">
        <v>43149</v>
      </c>
      <c r="K51" s="5">
        <v>0.108</v>
      </c>
      <c r="P51" s="26">
        <v>45550</v>
      </c>
      <c r="Q51" s="5">
        <v>1.61E-2</v>
      </c>
      <c r="S51" s="26">
        <v>45550</v>
      </c>
      <c r="T51" s="5">
        <v>-7.4300000000000005E-2</v>
      </c>
      <c r="V51" s="26">
        <v>45550</v>
      </c>
      <c r="W51" s="5">
        <v>-3.1899999999999998E-2</v>
      </c>
    </row>
    <row r="52" spans="7:23" x14ac:dyDescent="0.35">
      <c r="G52" s="26">
        <v>43156</v>
      </c>
      <c r="H52" s="5">
        <v>-3.0999999999999999E-3</v>
      </c>
      <c r="J52" s="26">
        <v>43156</v>
      </c>
      <c r="K52" s="5">
        <v>1.0800000000000001E-2</v>
      </c>
      <c r="P52" s="26">
        <v>45543</v>
      </c>
      <c r="Q52" s="5">
        <v>1.44E-2</v>
      </c>
      <c r="S52" s="26">
        <v>45543</v>
      </c>
      <c r="T52" s="5">
        <v>0.11840000000000001</v>
      </c>
      <c r="V52" s="26">
        <v>45543</v>
      </c>
      <c r="W52" s="5">
        <v>5.1000000000000004E-3</v>
      </c>
    </row>
    <row r="53" spans="7:23" x14ac:dyDescent="0.35">
      <c r="G53" s="26">
        <v>43163</v>
      </c>
      <c r="H53" s="5">
        <v>-2.2100000000000002E-2</v>
      </c>
      <c r="J53" s="26">
        <v>43163</v>
      </c>
      <c r="K53" s="5">
        <v>-5.8999999999999999E-3</v>
      </c>
      <c r="P53" s="26">
        <v>45536</v>
      </c>
      <c r="Q53" s="5">
        <v>-3.5999999999999999E-3</v>
      </c>
      <c r="S53" s="26">
        <v>45536</v>
      </c>
      <c r="T53" s="5">
        <v>8.8000000000000005E-3</v>
      </c>
      <c r="V53" s="26">
        <v>45536</v>
      </c>
      <c r="W53" s="5">
        <v>-3.9300000000000002E-2</v>
      </c>
    </row>
    <row r="54" spans="7:23" x14ac:dyDescent="0.35">
      <c r="G54" s="26">
        <v>43170</v>
      </c>
      <c r="H54" s="5">
        <v>-3.0999999999999999E-3</v>
      </c>
      <c r="J54" s="26">
        <v>43170</v>
      </c>
      <c r="K54" s="5">
        <v>4.53E-2</v>
      </c>
      <c r="P54" s="26">
        <v>45529</v>
      </c>
      <c r="Q54" s="5">
        <v>-7.9000000000000008E-3</v>
      </c>
      <c r="S54" s="26">
        <v>45529</v>
      </c>
      <c r="T54" s="5">
        <v>2.86E-2</v>
      </c>
      <c r="V54" s="26">
        <v>45529</v>
      </c>
      <c r="W54" s="5">
        <v>8.9999999999999993E-3</v>
      </c>
    </row>
    <row r="55" spans="7:23" x14ac:dyDescent="0.35">
      <c r="G55" s="26">
        <v>43177</v>
      </c>
      <c r="H55" s="5">
        <v>-1.9300000000000001E-2</v>
      </c>
      <c r="J55" s="26">
        <v>43177</v>
      </c>
      <c r="K55" s="5">
        <v>-6.2E-2</v>
      </c>
      <c r="P55" s="26">
        <v>45522</v>
      </c>
      <c r="Q55" s="5">
        <v>-1.3899999999999999E-2</v>
      </c>
      <c r="S55" s="26">
        <v>45522</v>
      </c>
      <c r="T55" s="5">
        <v>2.4799999999999999E-2</v>
      </c>
      <c r="V55" s="26">
        <v>45522</v>
      </c>
      <c r="W55" s="5">
        <v>-6.4899999999999999E-2</v>
      </c>
    </row>
    <row r="56" spans="7:23" x14ac:dyDescent="0.35">
      <c r="G56" s="26">
        <v>43184</v>
      </c>
      <c r="H56" s="5">
        <v>1.1599999999999999E-2</v>
      </c>
      <c r="J56" s="26">
        <v>43184</v>
      </c>
      <c r="K56" s="5">
        <v>3.4099999999999998E-2</v>
      </c>
      <c r="P56" s="26">
        <v>45515</v>
      </c>
      <c r="Q56" s="5">
        <v>2.8999999999999998E-3</v>
      </c>
      <c r="S56" s="26">
        <v>45515</v>
      </c>
      <c r="T56" s="5">
        <v>2.0400000000000001E-2</v>
      </c>
      <c r="V56" s="26">
        <v>45515</v>
      </c>
      <c r="W56" s="5">
        <v>6.9599999999999995E-2</v>
      </c>
    </row>
    <row r="57" spans="7:23" x14ac:dyDescent="0.35">
      <c r="G57" s="26">
        <v>43191</v>
      </c>
      <c r="H57" s="5">
        <v>2.1499999999999998E-2</v>
      </c>
      <c r="J57" s="26">
        <v>43191</v>
      </c>
      <c r="K57" s="5">
        <v>7.17E-2</v>
      </c>
      <c r="P57" s="26">
        <v>45508</v>
      </c>
      <c r="Q57" s="5">
        <v>7.5499999999999998E-2</v>
      </c>
      <c r="S57" s="26">
        <v>45508</v>
      </c>
      <c r="T57" s="5">
        <v>2.1600000000000001E-2</v>
      </c>
      <c r="V57" s="26">
        <v>45508</v>
      </c>
      <c r="W57" s="5">
        <v>3.1399999999999997E-2</v>
      </c>
    </row>
    <row r="58" spans="7:23" x14ac:dyDescent="0.35">
      <c r="G58" s="26">
        <v>43198</v>
      </c>
      <c r="H58" s="5">
        <v>1.44E-2</v>
      </c>
      <c r="J58" s="26">
        <v>43198</v>
      </c>
      <c r="K58" s="5">
        <v>3.4700000000000002E-2</v>
      </c>
      <c r="P58" s="26">
        <v>45501</v>
      </c>
      <c r="Q58" s="5">
        <v>2.7000000000000001E-3</v>
      </c>
      <c r="S58" s="26">
        <v>45501</v>
      </c>
      <c r="T58" s="5">
        <v>-4.2700000000000002E-2</v>
      </c>
      <c r="V58" s="26">
        <v>45501</v>
      </c>
      <c r="W58" s="5">
        <v>-4.4600000000000001E-2</v>
      </c>
    </row>
    <row r="59" spans="7:23" x14ac:dyDescent="0.35">
      <c r="G59" s="26">
        <v>43205</v>
      </c>
      <c r="H59" s="5">
        <v>8.0000000000000002E-3</v>
      </c>
      <c r="J59" s="26">
        <v>43205</v>
      </c>
      <c r="K59" s="5">
        <v>4.3E-3</v>
      </c>
      <c r="P59" s="26">
        <v>45494</v>
      </c>
      <c r="Q59" s="5">
        <v>6.2899999999999998E-2</v>
      </c>
      <c r="S59" s="26">
        <v>45494</v>
      </c>
      <c r="T59" s="5">
        <v>-1.1900000000000001E-2</v>
      </c>
      <c r="V59" s="26">
        <v>45494</v>
      </c>
      <c r="W59" s="5">
        <v>4.5199999999999997E-2</v>
      </c>
    </row>
    <row r="60" spans="7:23" x14ac:dyDescent="0.35">
      <c r="G60" s="26">
        <v>43212</v>
      </c>
      <c r="H60" s="5">
        <v>1.21E-2</v>
      </c>
      <c r="J60" s="26">
        <v>43212</v>
      </c>
      <c r="K60" s="5">
        <v>5.1999999999999998E-3</v>
      </c>
      <c r="P60" s="26">
        <v>45487</v>
      </c>
      <c r="Q60" s="5">
        <v>-2.23E-2</v>
      </c>
      <c r="S60" s="26">
        <v>45487</v>
      </c>
      <c r="T60" s="5">
        <v>-8.4599999999999995E-2</v>
      </c>
      <c r="V60" s="26">
        <v>45487</v>
      </c>
      <c r="W60" s="5">
        <v>-7.4300000000000005E-2</v>
      </c>
    </row>
    <row r="61" spans="7:23" x14ac:dyDescent="0.35">
      <c r="G61" s="26">
        <v>43219</v>
      </c>
      <c r="H61" s="5">
        <v>-6.8999999999999999E-3</v>
      </c>
      <c r="J61" s="26">
        <v>43219</v>
      </c>
      <c r="K61" s="5">
        <v>2.5999999999999999E-3</v>
      </c>
      <c r="P61" s="26">
        <v>45480</v>
      </c>
      <c r="Q61" s="5">
        <v>8.0000000000000002E-3</v>
      </c>
      <c r="S61" s="26">
        <v>45480</v>
      </c>
      <c r="T61" s="5">
        <v>8.0199999999999994E-2</v>
      </c>
      <c r="V61" s="26">
        <v>45480</v>
      </c>
      <c r="W61" s="5">
        <v>3.4200000000000001E-2</v>
      </c>
    </row>
    <row r="62" spans="7:23" x14ac:dyDescent="0.35">
      <c r="G62" s="26">
        <v>43226</v>
      </c>
      <c r="H62" s="5">
        <v>1.77E-2</v>
      </c>
      <c r="J62" s="26">
        <v>43226</v>
      </c>
      <c r="K62" s="5">
        <v>-2.2100000000000002E-2</v>
      </c>
      <c r="P62" s="26">
        <v>45473</v>
      </c>
      <c r="Q62" s="5">
        <v>0.11169999999999999</v>
      </c>
      <c r="S62" s="26">
        <v>45473</v>
      </c>
      <c r="T62" s="5">
        <v>4.5100000000000001E-2</v>
      </c>
      <c r="V62" s="26">
        <v>45473</v>
      </c>
      <c r="W62" s="5">
        <v>-1.7500000000000002E-2</v>
      </c>
    </row>
    <row r="63" spans="7:23" x14ac:dyDescent="0.35">
      <c r="G63" s="26">
        <v>43233</v>
      </c>
      <c r="H63" s="5">
        <v>-1.9400000000000001E-2</v>
      </c>
      <c r="J63" s="26">
        <v>43233</v>
      </c>
      <c r="K63" s="5">
        <v>-2.52E-2</v>
      </c>
      <c r="P63" s="26">
        <v>45466</v>
      </c>
      <c r="Q63" s="5">
        <v>3.0300000000000001E-2</v>
      </c>
      <c r="S63" s="26">
        <v>45466</v>
      </c>
      <c r="T63" s="5">
        <v>5.9999999999999995E-4</v>
      </c>
      <c r="V63" s="26">
        <v>45466</v>
      </c>
      <c r="W63" s="5">
        <v>-9.2999999999999992E-3</v>
      </c>
    </row>
    <row r="64" spans="7:23" x14ac:dyDescent="0.35">
      <c r="G64" s="26">
        <v>43240</v>
      </c>
      <c r="H64" s="5">
        <v>8.0000000000000004E-4</v>
      </c>
      <c r="J64" s="26">
        <v>43240</v>
      </c>
      <c r="K64" s="5">
        <v>5.67E-2</v>
      </c>
      <c r="P64" s="26">
        <v>45459</v>
      </c>
      <c r="Q64" s="5">
        <v>2.3E-2</v>
      </c>
      <c r="S64" s="26">
        <v>45459</v>
      </c>
      <c r="T64" s="5">
        <v>1.8200000000000001E-2</v>
      </c>
      <c r="V64" s="26">
        <v>45459</v>
      </c>
      <c r="W64" s="5">
        <v>-3.5299999999999998E-2</v>
      </c>
    </row>
    <row r="65" spans="7:23" x14ac:dyDescent="0.35">
      <c r="G65" s="26">
        <v>43247</v>
      </c>
      <c r="H65" s="5">
        <v>8.6E-3</v>
      </c>
      <c r="J65" s="26">
        <v>43247</v>
      </c>
      <c r="K65" s="5">
        <v>2.24E-2</v>
      </c>
      <c r="P65" s="26">
        <v>45452</v>
      </c>
      <c r="Q65" s="5">
        <v>5.2600000000000001E-2</v>
      </c>
      <c r="S65" s="26">
        <v>45452</v>
      </c>
      <c r="T65" s="5">
        <v>-1.06E-2</v>
      </c>
      <c r="V65" s="26">
        <v>45452</v>
      </c>
      <c r="W65" s="5">
        <v>0.1196</v>
      </c>
    </row>
    <row r="66" spans="7:23" x14ac:dyDescent="0.35">
      <c r="G66" s="26">
        <v>43254</v>
      </c>
      <c r="H66" s="5">
        <v>6.7000000000000002E-3</v>
      </c>
      <c r="J66" s="26">
        <v>43254</v>
      </c>
      <c r="K66" s="5">
        <v>4.0800000000000003E-2</v>
      </c>
      <c r="P66" s="26">
        <v>45445</v>
      </c>
      <c r="Q66" s="5">
        <v>0.25800000000000001</v>
      </c>
      <c r="S66" s="26">
        <v>45445</v>
      </c>
      <c r="T66" s="5">
        <v>2.5100000000000001E-2</v>
      </c>
      <c r="V66" s="26">
        <v>45445</v>
      </c>
      <c r="W66" s="5">
        <v>6.4100000000000004E-2</v>
      </c>
    </row>
    <row r="67" spans="7:23" x14ac:dyDescent="0.35">
      <c r="G67" s="26">
        <v>43261</v>
      </c>
      <c r="H67" s="5">
        <v>4.5999999999999999E-3</v>
      </c>
      <c r="J67" s="26">
        <v>43261</v>
      </c>
      <c r="K67" s="5">
        <v>-3.6499999999999998E-2</v>
      </c>
      <c r="P67" s="26">
        <v>45438</v>
      </c>
      <c r="Q67" s="5">
        <v>-7.7600000000000002E-2</v>
      </c>
      <c r="S67" s="26">
        <v>45438</v>
      </c>
      <c r="T67" s="5">
        <v>-0.05</v>
      </c>
      <c r="V67" s="26">
        <v>45438</v>
      </c>
      <c r="W67" s="5">
        <v>-7.7700000000000005E-2</v>
      </c>
    </row>
    <row r="68" spans="7:23" x14ac:dyDescent="0.35">
      <c r="G68" s="26">
        <v>43268</v>
      </c>
      <c r="H68" s="5">
        <v>4.0000000000000002E-4</v>
      </c>
      <c r="J68" s="26">
        <v>43268</v>
      </c>
      <c r="K68" s="5">
        <v>-2.6800000000000001E-2</v>
      </c>
      <c r="P68" s="26">
        <v>45431</v>
      </c>
      <c r="Q68" s="5">
        <v>1.44E-2</v>
      </c>
      <c r="S68" s="26">
        <v>45431</v>
      </c>
      <c r="T68" s="5">
        <v>2.07E-2</v>
      </c>
      <c r="V68" s="26">
        <v>45431</v>
      </c>
      <c r="W68" s="5">
        <v>-2.5000000000000001E-2</v>
      </c>
    </row>
    <row r="69" spans="7:23" x14ac:dyDescent="0.35">
      <c r="G69" s="26">
        <v>43275</v>
      </c>
      <c r="H69" s="5">
        <v>-9.9000000000000008E-3</v>
      </c>
      <c r="J69" s="26">
        <v>43275</v>
      </c>
      <c r="K69" s="5">
        <v>-5.8999999999999999E-3</v>
      </c>
      <c r="P69" s="26">
        <v>45424</v>
      </c>
      <c r="Q69" s="5">
        <v>6.3600000000000004E-2</v>
      </c>
      <c r="S69" s="26">
        <v>45424</v>
      </c>
      <c r="T69" s="5">
        <v>3.4099999999999998E-2</v>
      </c>
      <c r="V69" s="26">
        <v>45424</v>
      </c>
      <c r="W69" s="5">
        <v>3.73E-2</v>
      </c>
    </row>
    <row r="70" spans="7:23" x14ac:dyDescent="0.35">
      <c r="G70" s="26">
        <v>43282</v>
      </c>
      <c r="H70" s="5">
        <v>5.4000000000000003E-3</v>
      </c>
      <c r="J70" s="26">
        <v>43282</v>
      </c>
      <c r="K70" s="5">
        <v>5.5800000000000002E-2</v>
      </c>
      <c r="P70" s="26">
        <v>45417</v>
      </c>
      <c r="Q70" s="5">
        <v>-3.85E-2</v>
      </c>
      <c r="S70" s="26">
        <v>45417</v>
      </c>
      <c r="T70" s="5">
        <v>-5.3E-3</v>
      </c>
      <c r="V70" s="26">
        <v>45417</v>
      </c>
      <c r="W70" s="5">
        <v>-5.5399999999999998E-2</v>
      </c>
    </row>
    <row r="71" spans="7:23" x14ac:dyDescent="0.35">
      <c r="G71" s="26">
        <v>43289</v>
      </c>
      <c r="H71" s="5">
        <v>2.29E-2</v>
      </c>
      <c r="J71" s="26">
        <v>43289</v>
      </c>
      <c r="K71" s="5">
        <v>4.8999999999999998E-3</v>
      </c>
      <c r="P71" s="26">
        <v>45410</v>
      </c>
      <c r="Q71" s="5">
        <v>1.0800000000000001E-2</v>
      </c>
      <c r="S71" s="26">
        <v>45410</v>
      </c>
      <c r="T71" s="5">
        <v>2.9499999999999998E-2</v>
      </c>
      <c r="V71" s="26">
        <v>45410</v>
      </c>
      <c r="W71" s="5">
        <v>9.8100000000000007E-2</v>
      </c>
    </row>
    <row r="72" spans="7:23" x14ac:dyDescent="0.35">
      <c r="G72" s="26">
        <v>43296</v>
      </c>
      <c r="H72" s="5">
        <v>-8.0000000000000004E-4</v>
      </c>
      <c r="J72" s="26">
        <v>43296</v>
      </c>
      <c r="K72" s="5">
        <v>-3.4599999999999999E-2</v>
      </c>
      <c r="P72" s="26">
        <v>45403</v>
      </c>
      <c r="Q72" s="5">
        <v>5.5E-2</v>
      </c>
      <c r="S72" s="26">
        <v>45403</v>
      </c>
      <c r="T72" s="5">
        <v>-5.0000000000000001E-4</v>
      </c>
      <c r="V72" s="26">
        <v>45403</v>
      </c>
      <c r="W72" s="5">
        <v>4.5199999999999997E-2</v>
      </c>
    </row>
    <row r="73" spans="7:23" x14ac:dyDescent="0.35">
      <c r="G73" s="26">
        <v>43303</v>
      </c>
      <c r="H73" s="5">
        <v>2.4400000000000002E-2</v>
      </c>
      <c r="J73" s="26">
        <v>43303</v>
      </c>
      <c r="K73" s="5">
        <v>2.9700000000000001E-2</v>
      </c>
      <c r="P73" s="26">
        <v>45396</v>
      </c>
      <c r="Q73" s="5">
        <v>-2.4400000000000002E-2</v>
      </c>
      <c r="S73" s="26">
        <v>45396</v>
      </c>
      <c r="T73" s="5">
        <v>-2.5399999999999999E-2</v>
      </c>
      <c r="V73" s="26">
        <v>45396</v>
      </c>
      <c r="W73" s="5">
        <v>-2.1899999999999999E-2</v>
      </c>
    </row>
    <row r="74" spans="7:23" x14ac:dyDescent="0.35">
      <c r="G74" s="26">
        <v>43310</v>
      </c>
      <c r="H74" s="5">
        <v>7.3000000000000001E-3</v>
      </c>
      <c r="J74" s="26">
        <v>43310</v>
      </c>
      <c r="K74" s="5">
        <v>5.3600000000000002E-2</v>
      </c>
      <c r="P74" s="26">
        <v>45389</v>
      </c>
      <c r="Q74" s="5">
        <v>-3.2300000000000002E-2</v>
      </c>
      <c r="S74" s="26">
        <v>45389</v>
      </c>
      <c r="T74" s="5">
        <v>-3.8699999999999998E-2</v>
      </c>
      <c r="V74" s="26">
        <v>45389</v>
      </c>
      <c r="W74" s="5">
        <v>-2.5399999999999999E-2</v>
      </c>
    </row>
    <row r="75" spans="7:23" x14ac:dyDescent="0.35">
      <c r="G75" s="26">
        <v>43317</v>
      </c>
      <c r="H75" s="5">
        <v>6.0000000000000001E-3</v>
      </c>
      <c r="J75" s="26">
        <v>43317</v>
      </c>
      <c r="K75" s="5">
        <v>-3.7199999999999997E-2</v>
      </c>
      <c r="P75" s="26">
        <v>45382</v>
      </c>
      <c r="Q75" s="5">
        <v>8.9999999999999993E-3</v>
      </c>
      <c r="S75" s="26">
        <v>45382</v>
      </c>
      <c r="T75" s="5">
        <v>5.3E-3</v>
      </c>
      <c r="V75" s="26">
        <v>45382</v>
      </c>
      <c r="W75" s="5">
        <v>8.9200000000000002E-2</v>
      </c>
    </row>
    <row r="76" spans="7:23" x14ac:dyDescent="0.35">
      <c r="G76" s="26">
        <v>43324</v>
      </c>
      <c r="H76" s="5">
        <v>3.5999999999999999E-3</v>
      </c>
      <c r="J76" s="26">
        <v>43324</v>
      </c>
      <c r="K76" s="5">
        <v>1.72E-2</v>
      </c>
      <c r="P76" s="26">
        <v>45375</v>
      </c>
      <c r="Q76" s="5">
        <v>6.8400000000000002E-2</v>
      </c>
      <c r="S76" s="26">
        <v>45375</v>
      </c>
      <c r="T76" s="5">
        <v>5.9999999999999995E-4</v>
      </c>
      <c r="V76" s="26">
        <v>45375</v>
      </c>
      <c r="W76" s="5">
        <v>-9.7999999999999997E-3</v>
      </c>
    </row>
    <row r="77" spans="7:23" x14ac:dyDescent="0.35">
      <c r="G77" s="26">
        <v>43331</v>
      </c>
      <c r="H77" s="5">
        <v>7.4999999999999997E-3</v>
      </c>
      <c r="J77" s="26">
        <v>43331</v>
      </c>
      <c r="K77" s="5">
        <v>-3.5299999999999998E-2</v>
      </c>
      <c r="P77" s="26">
        <v>45368</v>
      </c>
      <c r="Q77" s="5">
        <v>6.6799999999999998E-2</v>
      </c>
      <c r="S77" s="26">
        <v>45368</v>
      </c>
      <c r="T77" s="5">
        <v>4.1799999999999997E-2</v>
      </c>
      <c r="V77" s="26">
        <v>45368</v>
      </c>
      <c r="W77" s="5">
        <v>6.9400000000000003E-2</v>
      </c>
    </row>
    <row r="78" spans="7:23" x14ac:dyDescent="0.35">
      <c r="G78" s="26">
        <v>43338</v>
      </c>
      <c r="H78" s="5">
        <v>1.0699999999999999E-2</v>
      </c>
      <c r="J78" s="26">
        <v>43338</v>
      </c>
      <c r="K78" s="5">
        <v>2.87E-2</v>
      </c>
      <c r="P78" s="26">
        <v>45361</v>
      </c>
      <c r="Q78" s="5">
        <v>-1.2800000000000001E-2</v>
      </c>
      <c r="S78" s="26">
        <v>45361</v>
      </c>
      <c r="T78" s="5">
        <v>-3.7199999999999997E-2</v>
      </c>
      <c r="V78" s="26">
        <v>45361</v>
      </c>
      <c r="W78" s="5">
        <v>-0.1055</v>
      </c>
    </row>
    <row r="79" spans="7:23" x14ac:dyDescent="0.35">
      <c r="G79" s="26">
        <v>43345</v>
      </c>
      <c r="H79" s="5">
        <v>-7.7999999999999996E-3</v>
      </c>
      <c r="J79" s="26">
        <v>43345</v>
      </c>
      <c r="K79" s="5">
        <v>-2.7E-2</v>
      </c>
      <c r="P79" s="26">
        <v>45354</v>
      </c>
      <c r="Q79" s="5">
        <v>-1.0200000000000001E-2</v>
      </c>
      <c r="S79" s="26">
        <v>45354</v>
      </c>
      <c r="T79" s="5">
        <v>1.3100000000000001E-2</v>
      </c>
      <c r="V79" s="26">
        <v>45354</v>
      </c>
      <c r="W79" s="5">
        <v>-7.1599999999999997E-2</v>
      </c>
    </row>
    <row r="80" spans="7:23" x14ac:dyDescent="0.35">
      <c r="G80" s="26">
        <v>43352</v>
      </c>
      <c r="H80" s="5">
        <v>-6.4000000000000003E-3</v>
      </c>
      <c r="J80" s="26">
        <v>43352</v>
      </c>
      <c r="K80" s="5">
        <v>-1.67E-2</v>
      </c>
      <c r="P80" s="26">
        <v>45347</v>
      </c>
      <c r="Q80" s="5">
        <v>-2.7099999999999999E-2</v>
      </c>
      <c r="S80" s="26">
        <v>45347</v>
      </c>
      <c r="T80" s="5">
        <v>1.1599999999999999E-2</v>
      </c>
      <c r="V80" s="26">
        <v>45347</v>
      </c>
      <c r="W80" s="5">
        <v>6.9400000000000003E-2</v>
      </c>
    </row>
    <row r="81" spans="7:23" x14ac:dyDescent="0.35">
      <c r="G81" s="26">
        <v>43359</v>
      </c>
      <c r="H81" s="5">
        <v>-3.2300000000000002E-2</v>
      </c>
      <c r="J81" s="26">
        <v>43359</v>
      </c>
      <c r="K81" s="5">
        <v>-2.1700000000000001E-2</v>
      </c>
      <c r="P81" s="26">
        <v>45340</v>
      </c>
      <c r="Q81" s="5">
        <v>-4.0000000000000002E-4</v>
      </c>
      <c r="S81" s="26">
        <v>45340</v>
      </c>
      <c r="T81" s="5">
        <v>-1.5100000000000001E-2</v>
      </c>
      <c r="V81" s="26">
        <v>45340</v>
      </c>
      <c r="W81" s="5">
        <v>-4.4999999999999998E-2</v>
      </c>
    </row>
    <row r="82" spans="7:23" x14ac:dyDescent="0.35">
      <c r="G82" s="26">
        <v>43366</v>
      </c>
      <c r="H82" s="5">
        <v>-1.9099999999999999E-2</v>
      </c>
      <c r="J82" s="26">
        <v>43366</v>
      </c>
      <c r="K82" s="5">
        <v>-7.0499999999999993E-2</v>
      </c>
      <c r="P82" s="26">
        <v>45333</v>
      </c>
      <c r="Q82" s="5">
        <v>-8.1299999999999997E-2</v>
      </c>
      <c r="S82" s="26">
        <v>45333</v>
      </c>
      <c r="T82" s="5">
        <v>-5.5999999999999999E-3</v>
      </c>
      <c r="V82" s="26">
        <v>45333</v>
      </c>
      <c r="W82" s="5">
        <v>-3.6799999999999999E-2</v>
      </c>
    </row>
    <row r="83" spans="7:23" x14ac:dyDescent="0.35">
      <c r="G83" s="26">
        <v>43373</v>
      </c>
      <c r="H83" s="5">
        <v>-5.62E-2</v>
      </c>
      <c r="J83" s="26">
        <v>43373</v>
      </c>
      <c r="K83" s="5">
        <v>-4.6399999999999997E-2</v>
      </c>
      <c r="P83" s="26">
        <v>45326</v>
      </c>
      <c r="Q83" s="5">
        <v>3.8300000000000001E-2</v>
      </c>
      <c r="S83" s="26">
        <v>45326</v>
      </c>
      <c r="T83" s="5">
        <v>-8.9999999999999998E-4</v>
      </c>
      <c r="V83" s="26">
        <v>45326</v>
      </c>
      <c r="W83" s="5">
        <v>2.29E-2</v>
      </c>
    </row>
    <row r="84" spans="7:23" x14ac:dyDescent="0.35">
      <c r="G84" s="26">
        <v>43380</v>
      </c>
      <c r="H84" s="5">
        <v>1.5100000000000001E-2</v>
      </c>
      <c r="J84" s="26">
        <v>43380</v>
      </c>
      <c r="K84" s="5">
        <v>6.0499999999999998E-2</v>
      </c>
      <c r="P84" s="26">
        <v>45319</v>
      </c>
      <c r="Q84" s="5">
        <v>5.4000000000000003E-3</v>
      </c>
      <c r="S84" s="26">
        <v>45319</v>
      </c>
      <c r="T84" s="5">
        <v>6.3899999999999998E-2</v>
      </c>
      <c r="V84" s="26">
        <v>45319</v>
      </c>
      <c r="W84" s="5">
        <v>-1.03E-2</v>
      </c>
    </row>
    <row r="85" spans="7:23" x14ac:dyDescent="0.35">
      <c r="G85" s="26">
        <v>43387</v>
      </c>
      <c r="H85" s="5">
        <v>-1.61E-2</v>
      </c>
      <c r="J85" s="26">
        <v>43387</v>
      </c>
      <c r="K85" s="5">
        <v>-0.12570000000000001</v>
      </c>
      <c r="P85" s="26">
        <v>45312</v>
      </c>
      <c r="Q85" s="5">
        <v>2.3999999999999998E-3</v>
      </c>
      <c r="S85" s="26">
        <v>45312</v>
      </c>
      <c r="T85" s="5">
        <v>1.46E-2</v>
      </c>
      <c r="V85" s="26">
        <v>45312</v>
      </c>
      <c r="W85" s="5">
        <v>-2.0799999999999999E-2</v>
      </c>
    </row>
    <row r="86" spans="7:23" x14ac:dyDescent="0.35">
      <c r="G86" s="26">
        <v>43394</v>
      </c>
      <c r="H86" s="5">
        <v>-2.6499999999999999E-2</v>
      </c>
      <c r="J86" s="26">
        <v>43394</v>
      </c>
      <c r="K86" s="5">
        <v>-6.1999999999999998E-3</v>
      </c>
      <c r="P86" s="26">
        <v>45305</v>
      </c>
      <c r="Q86" s="5">
        <v>-9.4999999999999998E-3</v>
      </c>
      <c r="S86" s="26">
        <v>45305</v>
      </c>
      <c r="T86" s="5">
        <v>-1.1599999999999999E-2</v>
      </c>
      <c r="V86" s="26">
        <v>45305</v>
      </c>
      <c r="W86" s="5">
        <v>5.1999999999999998E-3</v>
      </c>
    </row>
    <row r="87" spans="7:23" x14ac:dyDescent="0.35">
      <c r="G87" s="26">
        <v>43401</v>
      </c>
      <c r="H87" s="5">
        <v>5.21E-2</v>
      </c>
      <c r="J87" s="26">
        <v>43401</v>
      </c>
      <c r="K87" s="5">
        <v>0.1923</v>
      </c>
      <c r="P87" s="26">
        <v>45298</v>
      </c>
      <c r="Q87" s="5">
        <v>-4.9500000000000002E-2</v>
      </c>
      <c r="S87" s="26">
        <v>45298</v>
      </c>
      <c r="T87" s="5">
        <v>1.5900000000000001E-2</v>
      </c>
      <c r="V87" s="26">
        <v>45298</v>
      </c>
      <c r="W87" s="5">
        <v>3.49E-2</v>
      </c>
    </row>
    <row r="88" spans="7:23" x14ac:dyDescent="0.35">
      <c r="G88" s="26">
        <v>43408</v>
      </c>
      <c r="H88" s="5">
        <v>3.0999999999999999E-3</v>
      </c>
      <c r="J88" s="26">
        <v>43408</v>
      </c>
      <c r="K88" s="5">
        <v>-4.4999999999999998E-2</v>
      </c>
      <c r="P88" s="26">
        <v>45291</v>
      </c>
      <c r="Q88" s="5">
        <v>9.5899999999999999E-2</v>
      </c>
      <c r="S88" s="26">
        <v>45291</v>
      </c>
      <c r="T88" s="5">
        <v>1.4E-3</v>
      </c>
      <c r="V88" s="26">
        <v>45291</v>
      </c>
      <c r="W88" s="5">
        <v>5.2699999999999997E-2</v>
      </c>
    </row>
    <row r="89" spans="7:23" x14ac:dyDescent="0.35">
      <c r="G89" s="26">
        <v>43415</v>
      </c>
      <c r="H89" s="5">
        <v>9.1999999999999998E-3</v>
      </c>
      <c r="J89" s="26">
        <v>43415</v>
      </c>
      <c r="K89" s="5">
        <v>-6.3E-3</v>
      </c>
      <c r="P89" s="26">
        <v>45284</v>
      </c>
      <c r="Q89" s="5">
        <v>-4.7399999999999998E-2</v>
      </c>
      <c r="S89" s="26">
        <v>45284</v>
      </c>
      <c r="T89" s="5">
        <v>2E-3</v>
      </c>
      <c r="V89" s="26">
        <v>45284</v>
      </c>
      <c r="W89" s="5">
        <v>-1.3299999999999999E-2</v>
      </c>
    </row>
    <row r="90" spans="7:23" x14ac:dyDescent="0.35">
      <c r="G90" s="26">
        <v>43422</v>
      </c>
      <c r="H90" s="5">
        <v>-1.46E-2</v>
      </c>
      <c r="J90" s="26">
        <v>43422</v>
      </c>
      <c r="K90" s="5">
        <v>1.66E-2</v>
      </c>
      <c r="P90" s="26">
        <v>45277</v>
      </c>
      <c r="Q90" s="5">
        <v>0.1484</v>
      </c>
      <c r="S90" s="26">
        <v>45277</v>
      </c>
      <c r="T90" s="5">
        <v>-1.0800000000000001E-2</v>
      </c>
      <c r="V90" s="26">
        <v>45277</v>
      </c>
      <c r="W90" s="5">
        <v>3.3700000000000001E-2</v>
      </c>
    </row>
    <row r="91" spans="7:23" x14ac:dyDescent="0.35">
      <c r="G91" s="26">
        <v>43429</v>
      </c>
      <c r="H91" s="5">
        <v>3.32E-2</v>
      </c>
      <c r="J91" s="26">
        <v>43429</v>
      </c>
      <c r="K91" s="5">
        <v>5.7799999999999997E-2</v>
      </c>
      <c r="P91" s="26">
        <v>45270</v>
      </c>
      <c r="Q91" s="5">
        <v>2.9499999999999998E-2</v>
      </c>
      <c r="S91" s="26">
        <v>45270</v>
      </c>
      <c r="T91" s="5">
        <v>-2.1499999999999998E-2</v>
      </c>
      <c r="V91" s="26">
        <v>45270</v>
      </c>
      <c r="W91" s="5">
        <v>1E-3</v>
      </c>
    </row>
    <row r="92" spans="7:23" x14ac:dyDescent="0.35">
      <c r="G92" s="26">
        <v>43436</v>
      </c>
      <c r="H92" s="5">
        <v>-1.6799999999999999E-2</v>
      </c>
      <c r="J92" s="26">
        <v>43436</v>
      </c>
      <c r="K92" s="5">
        <v>1.38E-2</v>
      </c>
      <c r="P92" s="26">
        <v>45263</v>
      </c>
      <c r="Q92" s="5">
        <v>-6.9999999999999999E-4</v>
      </c>
      <c r="S92" s="26">
        <v>45263</v>
      </c>
      <c r="T92" s="5">
        <v>4.3299999999999998E-2</v>
      </c>
      <c r="V92" s="26">
        <v>45263</v>
      </c>
      <c r="W92" s="5">
        <v>-8.9899999999999994E-2</v>
      </c>
    </row>
    <row r="93" spans="7:23" x14ac:dyDescent="0.35">
      <c r="G93" s="26">
        <v>43443</v>
      </c>
      <c r="H93" s="5">
        <v>1.0500000000000001E-2</v>
      </c>
      <c r="J93" s="26">
        <v>43443</v>
      </c>
      <c r="K93" s="5">
        <v>5.3800000000000001E-2</v>
      </c>
      <c r="P93" s="26">
        <v>45256</v>
      </c>
      <c r="Q93" s="5">
        <v>-3.6999999999999998E-2</v>
      </c>
      <c r="S93" s="26">
        <v>45256</v>
      </c>
      <c r="T93" s="5">
        <v>8.8000000000000005E-3</v>
      </c>
      <c r="V93" s="26">
        <v>45256</v>
      </c>
      <c r="W93" s="5">
        <v>3.2899999999999999E-2</v>
      </c>
    </row>
    <row r="94" spans="7:23" x14ac:dyDescent="0.35">
      <c r="G94" s="26">
        <v>43450</v>
      </c>
      <c r="H94" s="5">
        <v>-4.7999999999999996E-3</v>
      </c>
      <c r="J94" s="26">
        <v>43450</v>
      </c>
      <c r="K94" s="5">
        <v>3.3599999999999998E-2</v>
      </c>
      <c r="P94" s="26">
        <v>45249</v>
      </c>
      <c r="Q94" s="5">
        <v>9.0700000000000003E-2</v>
      </c>
      <c r="S94" s="26">
        <v>45249</v>
      </c>
      <c r="T94" s="5">
        <v>2.8299999999999999E-2</v>
      </c>
      <c r="V94" s="26">
        <v>45249</v>
      </c>
      <c r="W94" s="5">
        <v>-3.1399999999999997E-2</v>
      </c>
    </row>
    <row r="95" spans="7:23" x14ac:dyDescent="0.35">
      <c r="G95" s="26">
        <v>43457</v>
      </c>
      <c r="H95" s="5">
        <v>9.7999999999999997E-3</v>
      </c>
      <c r="J95" s="26">
        <v>43457</v>
      </c>
      <c r="K95" s="5">
        <v>4.1999999999999997E-3</v>
      </c>
      <c r="P95" s="26">
        <v>45242</v>
      </c>
      <c r="Q95" s="5">
        <v>8.2000000000000007E-3</v>
      </c>
      <c r="S95" s="26">
        <v>45242</v>
      </c>
      <c r="T95" s="5">
        <v>3.3999999999999998E-3</v>
      </c>
      <c r="V95" s="26">
        <v>45242</v>
      </c>
      <c r="W95" s="5">
        <v>0.15890000000000001</v>
      </c>
    </row>
    <row r="96" spans="7:23" x14ac:dyDescent="0.35">
      <c r="G96" s="26">
        <v>43464</v>
      </c>
      <c r="H96" s="5">
        <v>-1.2200000000000001E-2</v>
      </c>
      <c r="J96" s="26">
        <v>43464</v>
      </c>
      <c r="K96" s="5">
        <v>-4.6600000000000003E-2</v>
      </c>
      <c r="P96" s="26">
        <v>45235</v>
      </c>
      <c r="Q96" s="5">
        <v>-1.5900000000000001E-2</v>
      </c>
      <c r="S96" s="26">
        <v>45235</v>
      </c>
      <c r="T96" s="5">
        <v>4.3700000000000003E-2</v>
      </c>
      <c r="V96" s="26">
        <v>45235</v>
      </c>
      <c r="W96" s="5">
        <v>0.1076</v>
      </c>
    </row>
    <row r="97" spans="7:23" x14ac:dyDescent="0.35">
      <c r="G97" s="26">
        <v>43471</v>
      </c>
      <c r="H97" s="5">
        <v>6.3E-3</v>
      </c>
      <c r="J97" s="26">
        <v>43471</v>
      </c>
      <c r="K97" s="5">
        <v>-3.8999999999999998E-3</v>
      </c>
      <c r="P97" s="26">
        <v>45228</v>
      </c>
      <c r="Q97" s="5">
        <v>-2.06E-2</v>
      </c>
      <c r="S97" s="26">
        <v>45228</v>
      </c>
      <c r="T97" s="5">
        <v>-1.67E-2</v>
      </c>
      <c r="V97" s="26">
        <v>45228</v>
      </c>
      <c r="W97" s="5">
        <v>5.2999999999999999E-2</v>
      </c>
    </row>
    <row r="98" spans="7:23" x14ac:dyDescent="0.35">
      <c r="G98" s="26">
        <v>43478</v>
      </c>
      <c r="H98" s="5">
        <v>1.04E-2</v>
      </c>
      <c r="J98" s="26">
        <v>43478</v>
      </c>
      <c r="K98" s="5">
        <v>-0.12</v>
      </c>
      <c r="P98" s="26">
        <v>45221</v>
      </c>
      <c r="Q98" s="5">
        <v>-7.4399999999999994E-2</v>
      </c>
      <c r="S98" s="26">
        <v>45221</v>
      </c>
      <c r="T98" s="5">
        <v>-3.9399999999999998E-2</v>
      </c>
      <c r="V98" s="26">
        <v>45221</v>
      </c>
      <c r="W98" s="5">
        <v>4.5400000000000003E-2</v>
      </c>
    </row>
    <row r="99" spans="7:23" x14ac:dyDescent="0.35">
      <c r="G99" s="26">
        <v>43485</v>
      </c>
      <c r="H99" s="5">
        <v>-1.1599999999999999E-2</v>
      </c>
      <c r="J99" s="26">
        <v>43485</v>
      </c>
      <c r="K99" s="5">
        <v>-1.2500000000000001E-2</v>
      </c>
      <c r="P99" s="26">
        <v>45214</v>
      </c>
      <c r="Q99" s="5">
        <v>-2.93E-2</v>
      </c>
      <c r="S99" s="26">
        <v>45214</v>
      </c>
      <c r="T99" s="5">
        <v>-3.8199999999999998E-2</v>
      </c>
      <c r="V99" s="26">
        <v>45214</v>
      </c>
      <c r="W99" s="5">
        <v>1.9699999999999999E-2</v>
      </c>
    </row>
    <row r="100" spans="7:23" x14ac:dyDescent="0.35">
      <c r="G100" s="26">
        <v>43492</v>
      </c>
      <c r="H100" s="5">
        <v>1.0500000000000001E-2</v>
      </c>
      <c r="J100" s="26">
        <v>43492</v>
      </c>
      <c r="K100" s="5">
        <v>5.6599999999999998E-2</v>
      </c>
      <c r="P100" s="26">
        <v>45207</v>
      </c>
      <c r="Q100" s="5">
        <v>-2.7699999999999999E-2</v>
      </c>
      <c r="S100" s="26">
        <v>45207</v>
      </c>
      <c r="T100" s="5">
        <v>3.3000000000000002E-2</v>
      </c>
      <c r="V100" s="26">
        <v>45207</v>
      </c>
      <c r="W100" s="5">
        <v>1.06E-2</v>
      </c>
    </row>
    <row r="101" spans="7:23" x14ac:dyDescent="0.35">
      <c r="G101" s="26">
        <v>43499</v>
      </c>
      <c r="H101" s="5">
        <v>4.5999999999999999E-3</v>
      </c>
      <c r="J101" s="26">
        <v>43499</v>
      </c>
      <c r="K101" s="5">
        <v>2.3900000000000001E-2</v>
      </c>
      <c r="P101" s="26">
        <v>45200</v>
      </c>
      <c r="Q101" s="5">
        <v>1.29E-2</v>
      </c>
      <c r="S101" s="26">
        <v>45200</v>
      </c>
      <c r="T101" s="5">
        <v>-2.2499999999999999E-2</v>
      </c>
      <c r="V101" s="26">
        <v>45200</v>
      </c>
      <c r="W101" s="5">
        <v>8.6099999999999996E-2</v>
      </c>
    </row>
    <row r="102" spans="7:23" x14ac:dyDescent="0.35">
      <c r="G102" s="26">
        <v>43506</v>
      </c>
      <c r="H102" s="5">
        <v>-0.02</v>
      </c>
      <c r="J102" s="26">
        <v>43506</v>
      </c>
      <c r="K102" s="5">
        <v>-8.8999999999999999E-3</v>
      </c>
      <c r="P102" s="26">
        <v>45193</v>
      </c>
      <c r="Q102" s="5">
        <v>-4.41E-2</v>
      </c>
      <c r="S102" s="26">
        <v>45193</v>
      </c>
      <c r="T102" s="5">
        <v>-6.7999999999999996E-3</v>
      </c>
      <c r="V102" s="26">
        <v>45193</v>
      </c>
      <c r="W102" s="5">
        <v>-2.87E-2</v>
      </c>
    </row>
    <row r="103" spans="7:23" x14ac:dyDescent="0.35">
      <c r="G103" s="26">
        <v>43513</v>
      </c>
      <c r="H103" s="5">
        <v>6.3E-3</v>
      </c>
      <c r="J103" s="26">
        <v>43513</v>
      </c>
      <c r="K103" s="5">
        <v>1.61E-2</v>
      </c>
      <c r="P103" s="26">
        <v>45186</v>
      </c>
      <c r="Q103" s="5">
        <v>-2.6499999999999999E-2</v>
      </c>
      <c r="S103" s="26">
        <v>45186</v>
      </c>
      <c r="T103" s="5">
        <v>-2.4500000000000001E-2</v>
      </c>
      <c r="V103" s="26">
        <v>45186</v>
      </c>
      <c r="W103" s="5">
        <v>5.5E-2</v>
      </c>
    </row>
    <row r="104" spans="7:23" x14ac:dyDescent="0.35">
      <c r="G104" s="26">
        <v>43520</v>
      </c>
      <c r="H104" s="5">
        <v>6.7000000000000002E-3</v>
      </c>
      <c r="J104" s="26">
        <v>43520</v>
      </c>
      <c r="K104" s="5">
        <v>-2.1100000000000001E-2</v>
      </c>
      <c r="P104" s="26">
        <v>45179</v>
      </c>
      <c r="Q104" s="5">
        <v>-4.8000000000000001E-2</v>
      </c>
      <c r="S104" s="26">
        <v>45179</v>
      </c>
      <c r="T104" s="5">
        <v>-1.0699999999999999E-2</v>
      </c>
      <c r="V104" s="26">
        <v>45179</v>
      </c>
      <c r="W104" s="5">
        <v>-2.76E-2</v>
      </c>
    </row>
    <row r="105" spans="7:23" x14ac:dyDescent="0.35">
      <c r="G105" s="26">
        <v>43527</v>
      </c>
      <c r="H105" s="5">
        <v>1.5800000000000002E-2</v>
      </c>
      <c r="J105" s="26">
        <v>43527</v>
      </c>
      <c r="K105" s="5">
        <v>-4.1999999999999997E-3</v>
      </c>
      <c r="P105" s="26">
        <v>45172</v>
      </c>
      <c r="Q105" s="5">
        <v>-1.26E-2</v>
      </c>
      <c r="S105" s="26">
        <v>45172</v>
      </c>
      <c r="T105" s="5">
        <v>-1.32E-2</v>
      </c>
      <c r="V105" s="26">
        <v>45172</v>
      </c>
      <c r="W105" s="5">
        <v>7.6E-3</v>
      </c>
    </row>
    <row r="106" spans="7:23" x14ac:dyDescent="0.35">
      <c r="G106" s="26">
        <v>43534</v>
      </c>
      <c r="H106" s="5">
        <v>3.5499999999999997E-2</v>
      </c>
      <c r="J106" s="26">
        <v>43534</v>
      </c>
      <c r="K106" s="5">
        <v>1.9400000000000001E-2</v>
      </c>
      <c r="P106" s="26">
        <v>45165</v>
      </c>
      <c r="Q106" s="5">
        <v>3.5799999999999998E-2</v>
      </c>
      <c r="S106" s="26">
        <v>45165</v>
      </c>
      <c r="T106" s="5">
        <v>2.1899999999999999E-2</v>
      </c>
      <c r="V106" s="26">
        <v>45165</v>
      </c>
      <c r="W106" s="5">
        <v>-0.10050000000000001</v>
      </c>
    </row>
    <row r="107" spans="7:23" x14ac:dyDescent="0.35">
      <c r="G107" s="26">
        <v>43541</v>
      </c>
      <c r="H107" s="5">
        <v>2.5999999999999999E-3</v>
      </c>
      <c r="J107" s="26">
        <v>43541</v>
      </c>
      <c r="K107" s="5">
        <v>1.7000000000000001E-2</v>
      </c>
      <c r="P107" s="26">
        <v>45158</v>
      </c>
      <c r="Q107" s="5">
        <v>-1.01E-2</v>
      </c>
      <c r="S107" s="26">
        <v>45158</v>
      </c>
      <c r="T107" s="5">
        <v>-0.11360000000000001</v>
      </c>
      <c r="V107" s="26">
        <v>45158</v>
      </c>
      <c r="W107" s="5">
        <v>0.19239999999999999</v>
      </c>
    </row>
    <row r="108" spans="7:23" x14ac:dyDescent="0.35">
      <c r="G108" s="26">
        <v>43548</v>
      </c>
      <c r="H108" s="5">
        <v>1.46E-2</v>
      </c>
      <c r="J108" s="26">
        <v>43548</v>
      </c>
      <c r="K108" s="5">
        <v>-2.1700000000000001E-2</v>
      </c>
      <c r="P108" s="26">
        <v>45151</v>
      </c>
      <c r="Q108" s="5">
        <v>-5.9700000000000003E-2</v>
      </c>
      <c r="S108" s="26">
        <v>45151</v>
      </c>
      <c r="T108" s="5">
        <v>-2.06E-2</v>
      </c>
      <c r="V108" s="26">
        <v>45151</v>
      </c>
      <c r="W108" s="5">
        <v>7.6399999999999996E-2</v>
      </c>
    </row>
    <row r="109" spans="7:23" x14ac:dyDescent="0.35">
      <c r="G109" s="26">
        <v>43555</v>
      </c>
      <c r="H109" s="5">
        <v>3.5999999999999999E-3</v>
      </c>
      <c r="J109" s="26">
        <v>43555</v>
      </c>
      <c r="K109" s="5">
        <v>-1.4800000000000001E-2</v>
      </c>
      <c r="P109" s="26">
        <v>45144</v>
      </c>
      <c r="Q109" s="5">
        <v>2.0400000000000001E-2</v>
      </c>
      <c r="S109" s="26">
        <v>45144</v>
      </c>
      <c r="T109" s="5">
        <v>1.8499999999999999E-2</v>
      </c>
      <c r="V109" s="26">
        <v>45144</v>
      </c>
      <c r="W109" s="5">
        <v>6.0699999999999997E-2</v>
      </c>
    </row>
    <row r="110" spans="7:23" x14ac:dyDescent="0.35">
      <c r="G110" s="26">
        <v>43562</v>
      </c>
      <c r="H110" s="5">
        <v>-1.9E-3</v>
      </c>
      <c r="J110" s="26">
        <v>43562</v>
      </c>
      <c r="K110" s="5">
        <v>1.11E-2</v>
      </c>
      <c r="P110" s="26">
        <v>45137</v>
      </c>
      <c r="Q110" s="5">
        <v>2.06E-2</v>
      </c>
      <c r="S110" s="26">
        <v>45137</v>
      </c>
      <c r="T110" s="5">
        <v>1.29E-2</v>
      </c>
      <c r="V110" s="26">
        <v>45137</v>
      </c>
      <c r="W110" s="5">
        <v>6.8500000000000005E-2</v>
      </c>
    </row>
    <row r="111" spans="7:23" x14ac:dyDescent="0.35">
      <c r="G111" s="26">
        <v>43569</v>
      </c>
      <c r="H111" s="5">
        <v>9.4000000000000004E-3</v>
      </c>
      <c r="J111" s="26">
        <v>43569</v>
      </c>
      <c r="K111" s="5">
        <v>-7.2900000000000006E-2</v>
      </c>
      <c r="P111" s="26">
        <v>45130</v>
      </c>
      <c r="Q111" s="5">
        <v>9.1999999999999998E-3</v>
      </c>
      <c r="S111" s="26">
        <v>45130</v>
      </c>
      <c r="T111" s="5">
        <v>1.2699999999999999E-2</v>
      </c>
      <c r="V111" s="26">
        <v>45130</v>
      </c>
      <c r="W111" s="5">
        <v>-2.47E-2</v>
      </c>
    </row>
    <row r="112" spans="7:23" x14ac:dyDescent="0.35">
      <c r="G112" s="26">
        <v>43576</v>
      </c>
      <c r="H112" s="5">
        <v>2.0000000000000001E-4</v>
      </c>
      <c r="J112" s="26">
        <v>43576</v>
      </c>
      <c r="K112" s="5">
        <v>-4.2200000000000001E-2</v>
      </c>
      <c r="P112" s="26">
        <v>45123</v>
      </c>
      <c r="Q112" s="5">
        <v>1.1000000000000001E-3</v>
      </c>
      <c r="S112" s="26">
        <v>45123</v>
      </c>
      <c r="T112" s="5">
        <v>-3.4299999999999997E-2</v>
      </c>
      <c r="V112" s="26">
        <v>45123</v>
      </c>
      <c r="W112" s="5">
        <v>0.22969999999999999</v>
      </c>
    </row>
    <row r="113" spans="7:23" x14ac:dyDescent="0.35">
      <c r="G113" s="26">
        <v>43583</v>
      </c>
      <c r="H113" s="5">
        <v>-3.5999999999999999E-3</v>
      </c>
      <c r="J113" s="26">
        <v>43583</v>
      </c>
      <c r="K113" s="5">
        <v>-2.9700000000000001E-2</v>
      </c>
      <c r="P113" s="26">
        <v>45116</v>
      </c>
      <c r="Q113" s="5">
        <v>0.02</v>
      </c>
      <c r="S113" s="26">
        <v>45116</v>
      </c>
      <c r="T113" s="5">
        <v>-6.6E-3</v>
      </c>
      <c r="V113" s="26">
        <v>45116</v>
      </c>
      <c r="W113" s="5">
        <v>-1.8100000000000002E-2</v>
      </c>
    </row>
    <row r="114" spans="7:23" x14ac:dyDescent="0.35">
      <c r="G114" s="26">
        <v>43590</v>
      </c>
      <c r="H114" s="5">
        <v>-3.6999999999999998E-2</v>
      </c>
      <c r="J114" s="26">
        <v>43590</v>
      </c>
      <c r="K114" s="5">
        <v>-9.2999999999999992E-3</v>
      </c>
      <c r="P114" s="26">
        <v>45109</v>
      </c>
      <c r="Q114" s="5">
        <v>-1.4800000000000001E-2</v>
      </c>
      <c r="S114" s="26">
        <v>45109</v>
      </c>
      <c r="T114" s="5">
        <v>-2.2000000000000001E-3</v>
      </c>
      <c r="V114" s="26">
        <v>45109</v>
      </c>
      <c r="W114" s="5">
        <v>7.2800000000000004E-2</v>
      </c>
    </row>
    <row r="115" spans="7:23" x14ac:dyDescent="0.35">
      <c r="G115" s="26">
        <v>43597</v>
      </c>
      <c r="H115" s="5">
        <v>1.14E-2</v>
      </c>
      <c r="J115" s="26">
        <v>43597</v>
      </c>
      <c r="K115" s="5">
        <v>-1.32E-2</v>
      </c>
      <c r="P115" s="26">
        <v>45102</v>
      </c>
      <c r="Q115" s="5">
        <v>5.3900000000000003E-2</v>
      </c>
      <c r="S115" s="26">
        <v>45102</v>
      </c>
      <c r="T115" s="5">
        <v>2.1000000000000001E-2</v>
      </c>
      <c r="V115" s="26">
        <v>45102</v>
      </c>
      <c r="W115" s="5">
        <v>2.9899999999999999E-2</v>
      </c>
    </row>
    <row r="116" spans="7:23" x14ac:dyDescent="0.35">
      <c r="G116" s="26">
        <v>43604</v>
      </c>
      <c r="H116" s="5">
        <v>3.8300000000000001E-2</v>
      </c>
      <c r="J116" s="26">
        <v>43604</v>
      </c>
      <c r="K116" s="5">
        <v>8.6499999999999994E-2</v>
      </c>
      <c r="P116" s="26">
        <v>45095</v>
      </c>
      <c r="Q116" s="5">
        <v>-1.8499999999999999E-2</v>
      </c>
      <c r="S116" s="26">
        <v>45095</v>
      </c>
      <c r="T116" s="5">
        <v>2.3099999999999999E-2</v>
      </c>
      <c r="V116" s="26">
        <v>45095</v>
      </c>
      <c r="W116" s="5">
        <v>1.67E-2</v>
      </c>
    </row>
    <row r="117" spans="7:23" x14ac:dyDescent="0.35">
      <c r="G117" s="26">
        <v>43611</v>
      </c>
      <c r="H117" s="5">
        <v>6.6E-3</v>
      </c>
      <c r="J117" s="26">
        <v>43611</v>
      </c>
      <c r="K117" s="5">
        <v>-1.34E-2</v>
      </c>
      <c r="P117" s="26">
        <v>45088</v>
      </c>
      <c r="Q117" s="5">
        <v>7.6899999999999996E-2</v>
      </c>
      <c r="S117" s="26">
        <v>45088</v>
      </c>
      <c r="T117" s="5">
        <v>3.0000000000000001E-3</v>
      </c>
      <c r="V117" s="26">
        <v>45088</v>
      </c>
      <c r="W117" s="5">
        <v>2.6599999999999999E-2</v>
      </c>
    </row>
    <row r="118" spans="7:23" x14ac:dyDescent="0.35">
      <c r="G118" s="26">
        <v>43618</v>
      </c>
      <c r="H118" s="5">
        <v>-4.4000000000000003E-3</v>
      </c>
      <c r="J118" s="26">
        <v>43618</v>
      </c>
      <c r="K118" s="5">
        <v>-0.02</v>
      </c>
      <c r="P118" s="26">
        <v>45081</v>
      </c>
      <c r="Q118" s="5">
        <v>-1.84E-2</v>
      </c>
      <c r="S118" s="26">
        <v>45081</v>
      </c>
      <c r="T118" s="5">
        <v>1.0800000000000001E-2</v>
      </c>
      <c r="V118" s="26">
        <v>45081</v>
      </c>
      <c r="W118" s="5">
        <v>2.7000000000000001E-3</v>
      </c>
    </row>
    <row r="119" spans="7:23" x14ac:dyDescent="0.35">
      <c r="G119" s="26">
        <v>43625</v>
      </c>
      <c r="H119" s="5">
        <v>-4.0000000000000001E-3</v>
      </c>
      <c r="J119" s="26">
        <v>43625</v>
      </c>
      <c r="K119" s="5">
        <v>2.6200000000000001E-2</v>
      </c>
      <c r="P119" s="26">
        <v>45074</v>
      </c>
      <c r="Q119" s="5">
        <v>-6.1000000000000004E-3</v>
      </c>
      <c r="S119" s="26">
        <v>45074</v>
      </c>
      <c r="T119" s="5">
        <v>2.81E-2</v>
      </c>
      <c r="V119" s="26">
        <v>45074</v>
      </c>
      <c r="W119" s="5">
        <v>2.1100000000000001E-2</v>
      </c>
    </row>
    <row r="120" spans="7:23" x14ac:dyDescent="0.35">
      <c r="G120" s="26">
        <v>43632</v>
      </c>
      <c r="H120" s="5">
        <v>-8.3999999999999995E-3</v>
      </c>
      <c r="J120" s="26">
        <v>43632</v>
      </c>
      <c r="K120" s="5">
        <v>-7.6E-3</v>
      </c>
      <c r="P120" s="26">
        <v>45067</v>
      </c>
      <c r="Q120" s="5">
        <v>-3.3E-3</v>
      </c>
      <c r="S120" s="26">
        <v>45067</v>
      </c>
      <c r="T120" s="5">
        <v>3.4500000000000003E-2</v>
      </c>
      <c r="V120" s="26">
        <v>45067</v>
      </c>
      <c r="W120" s="5">
        <v>4.1700000000000001E-2</v>
      </c>
    </row>
    <row r="121" spans="7:23" x14ac:dyDescent="0.35">
      <c r="G121" s="26">
        <v>43639</v>
      </c>
      <c r="H121" s="5">
        <v>5.4999999999999997E-3</v>
      </c>
      <c r="J121" s="26">
        <v>43639</v>
      </c>
      <c r="K121" s="5">
        <v>5.8700000000000002E-2</v>
      </c>
      <c r="P121" s="26">
        <v>45060</v>
      </c>
      <c r="Q121" s="5">
        <v>-4.7100000000000003E-2</v>
      </c>
      <c r="S121" s="26">
        <v>45060</v>
      </c>
      <c r="T121" s="5">
        <v>4.5600000000000002E-2</v>
      </c>
      <c r="V121" s="26">
        <v>45060</v>
      </c>
      <c r="W121" s="5">
        <v>3.2099999999999997E-2</v>
      </c>
    </row>
    <row r="122" spans="7:23" x14ac:dyDescent="0.35">
      <c r="G122" s="26">
        <v>43646</v>
      </c>
      <c r="H122" s="5">
        <v>1.9E-3</v>
      </c>
      <c r="J122" s="26">
        <v>43646</v>
      </c>
      <c r="K122" s="5">
        <v>-2.9899999999999999E-2</v>
      </c>
      <c r="P122" s="26">
        <v>45053</v>
      </c>
      <c r="Q122" s="5">
        <v>3.6299999999999999E-2</v>
      </c>
      <c r="S122" s="26">
        <v>45053</v>
      </c>
      <c r="T122" s="5">
        <v>1.2200000000000001E-2</v>
      </c>
      <c r="V122" s="26">
        <v>45053</v>
      </c>
      <c r="W122" s="5">
        <v>-8.8599999999999998E-2</v>
      </c>
    </row>
    <row r="123" spans="7:23" x14ac:dyDescent="0.35">
      <c r="G123" s="26">
        <v>43653</v>
      </c>
      <c r="H123" s="5">
        <v>-2.1899999999999999E-2</v>
      </c>
      <c r="J123" s="26">
        <v>43653</v>
      </c>
      <c r="K123" s="5">
        <v>2.3999999999999998E-3</v>
      </c>
      <c r="P123" s="26">
        <v>45046</v>
      </c>
      <c r="Q123" s="5">
        <v>-4.7199999999999999E-2</v>
      </c>
      <c r="S123" s="26">
        <v>45046</v>
      </c>
      <c r="T123" s="5">
        <v>3.32E-2</v>
      </c>
      <c r="V123" s="26">
        <v>45046</v>
      </c>
      <c r="W123" s="5">
        <v>9.1999999999999998E-3</v>
      </c>
    </row>
    <row r="124" spans="7:23" x14ac:dyDescent="0.35">
      <c r="G124" s="26">
        <v>43660</v>
      </c>
      <c r="H124" s="5">
        <v>-1.15E-2</v>
      </c>
      <c r="J124" s="26">
        <v>43660</v>
      </c>
      <c r="K124" s="5">
        <v>3.1399999999999997E-2</v>
      </c>
      <c r="P124" s="26">
        <v>45039</v>
      </c>
      <c r="Q124" s="5">
        <v>-6.1000000000000004E-3</v>
      </c>
      <c r="S124" s="26">
        <v>45039</v>
      </c>
      <c r="T124" s="5">
        <v>7.85E-2</v>
      </c>
      <c r="V124" s="26">
        <v>45039</v>
      </c>
      <c r="W124" s="5">
        <v>5.1000000000000004E-3</v>
      </c>
    </row>
    <row r="125" spans="7:23" x14ac:dyDescent="0.35">
      <c r="G125" s="26">
        <v>43667</v>
      </c>
      <c r="H125" s="5">
        <v>-1.18E-2</v>
      </c>
      <c r="J125" s="26">
        <v>43667</v>
      </c>
      <c r="K125" s="5">
        <v>1.6400000000000001E-2</v>
      </c>
      <c r="P125" s="26">
        <v>45032</v>
      </c>
      <c r="Q125" s="5">
        <v>1.7500000000000002E-2</v>
      </c>
      <c r="S125" s="26">
        <v>45032</v>
      </c>
      <c r="T125" s="5">
        <v>3.0800000000000001E-2</v>
      </c>
      <c r="V125" s="26">
        <v>45032</v>
      </c>
      <c r="W125" s="5">
        <v>5.4600000000000003E-2</v>
      </c>
    </row>
    <row r="126" spans="7:23" x14ac:dyDescent="0.35">
      <c r="G126" s="26">
        <v>43674</v>
      </c>
      <c r="H126" s="5">
        <v>-2.5399999999999999E-2</v>
      </c>
      <c r="J126" s="26">
        <v>43674</v>
      </c>
      <c r="K126" s="5">
        <v>6.2600000000000003E-2</v>
      </c>
      <c r="P126" s="26">
        <v>45025</v>
      </c>
      <c r="Q126" s="5">
        <v>1.6400000000000001E-2</v>
      </c>
      <c r="S126" s="26">
        <v>45025</v>
      </c>
      <c r="T126" s="5">
        <v>-2.5899999999999999E-2</v>
      </c>
      <c r="V126" s="26">
        <v>45025</v>
      </c>
      <c r="W126" s="5">
        <v>2.0799999999999999E-2</v>
      </c>
    </row>
    <row r="127" spans="7:23" x14ac:dyDescent="0.35">
      <c r="G127" s="26">
        <v>43681</v>
      </c>
      <c r="H127" s="5">
        <v>1.0200000000000001E-2</v>
      </c>
      <c r="J127" s="26">
        <v>43681</v>
      </c>
      <c r="K127" s="5">
        <v>-4.19E-2</v>
      </c>
      <c r="P127" s="26">
        <v>45018</v>
      </c>
      <c r="Q127" s="5">
        <v>-2.3900000000000001E-2</v>
      </c>
      <c r="S127" s="26">
        <v>45018</v>
      </c>
      <c r="T127" s="5">
        <v>-5.62E-2</v>
      </c>
      <c r="V127" s="26">
        <v>45018</v>
      </c>
      <c r="W127" s="5">
        <v>6.9599999999999995E-2</v>
      </c>
    </row>
    <row r="128" spans="7:23" x14ac:dyDescent="0.35">
      <c r="G128" s="26">
        <v>43688</v>
      </c>
      <c r="H128" s="5">
        <v>-5.5999999999999999E-3</v>
      </c>
      <c r="J128" s="26">
        <v>43688</v>
      </c>
      <c r="K128" s="5">
        <v>2.8899999999999999E-2</v>
      </c>
      <c r="P128" s="26">
        <v>45011</v>
      </c>
      <c r="Q128" s="5">
        <v>-4.4200000000000003E-2</v>
      </c>
      <c r="S128" s="26">
        <v>45011</v>
      </c>
      <c r="T128" s="5">
        <v>1.4800000000000001E-2</v>
      </c>
      <c r="V128" s="26">
        <v>45011</v>
      </c>
      <c r="W128" s="5">
        <v>2.5600000000000001E-2</v>
      </c>
    </row>
    <row r="129" spans="7:23" x14ac:dyDescent="0.35">
      <c r="G129" s="26">
        <v>43695</v>
      </c>
      <c r="H129" s="5">
        <v>-1.9800000000000002E-2</v>
      </c>
      <c r="J129" s="26">
        <v>43695</v>
      </c>
      <c r="K129" s="5">
        <v>-1.5100000000000001E-2</v>
      </c>
      <c r="P129" s="26">
        <v>45004</v>
      </c>
      <c r="Q129" s="5">
        <v>-1.23E-2</v>
      </c>
      <c r="S129" s="26">
        <v>45004</v>
      </c>
      <c r="T129" s="5">
        <v>2.7000000000000001E-3</v>
      </c>
      <c r="V129" s="26">
        <v>45004</v>
      </c>
      <c r="W129" s="5">
        <v>-3.9800000000000002E-2</v>
      </c>
    </row>
    <row r="130" spans="7:23" x14ac:dyDescent="0.35">
      <c r="G130" s="26">
        <v>43702</v>
      </c>
      <c r="H130" s="5">
        <v>1.7899999999999999E-2</v>
      </c>
      <c r="J130" s="26">
        <v>43702</v>
      </c>
      <c r="K130" s="5">
        <v>6.8699999999999997E-2</v>
      </c>
      <c r="P130" s="26">
        <v>44997</v>
      </c>
      <c r="Q130" s="5">
        <v>-3.6600000000000001E-2</v>
      </c>
      <c r="S130" s="26">
        <v>44997</v>
      </c>
      <c r="T130" s="5">
        <v>-4.7999999999999996E-3</v>
      </c>
      <c r="V130" s="26">
        <v>44997</v>
      </c>
      <c r="W130" s="5">
        <v>-2.3E-2</v>
      </c>
    </row>
    <row r="131" spans="7:23" x14ac:dyDescent="0.35">
      <c r="G131" s="26">
        <v>43709</v>
      </c>
      <c r="H131" s="5">
        <v>-7.0000000000000001E-3</v>
      </c>
      <c r="J131" s="26">
        <v>43709</v>
      </c>
      <c r="K131" s="5">
        <v>-2.64E-2</v>
      </c>
      <c r="P131" s="26">
        <v>44990</v>
      </c>
      <c r="Q131" s="5">
        <v>-7.7000000000000002E-3</v>
      </c>
      <c r="S131" s="26">
        <v>44990</v>
      </c>
      <c r="T131" s="5">
        <v>2.9999999999999997E-4</v>
      </c>
      <c r="V131" s="26">
        <v>44990</v>
      </c>
      <c r="W131" s="5">
        <v>-1.6000000000000001E-3</v>
      </c>
    </row>
    <row r="132" spans="7:23" x14ac:dyDescent="0.35">
      <c r="G132" s="26">
        <v>43716</v>
      </c>
      <c r="H132" s="5">
        <v>1.18E-2</v>
      </c>
      <c r="J132" s="26">
        <v>43716</v>
      </c>
      <c r="K132" s="5">
        <v>2.6100000000000002E-2</v>
      </c>
      <c r="P132" s="26">
        <v>44983</v>
      </c>
      <c r="Q132" s="5">
        <v>-1.8499999999999999E-2</v>
      </c>
      <c r="S132" s="26">
        <v>44983</v>
      </c>
      <c r="T132" s="5">
        <v>-1.46E-2</v>
      </c>
      <c r="V132" s="26">
        <v>44983</v>
      </c>
      <c r="W132" s="5">
        <v>1.78E-2</v>
      </c>
    </row>
    <row r="133" spans="7:23" x14ac:dyDescent="0.35">
      <c r="G133" s="26">
        <v>43723</v>
      </c>
      <c r="H133" s="5">
        <v>1.7899999999999999E-2</v>
      </c>
      <c r="J133" s="26">
        <v>43723</v>
      </c>
      <c r="K133" s="5">
        <v>0.1221</v>
      </c>
      <c r="P133" s="26">
        <v>44976</v>
      </c>
      <c r="Q133" s="5">
        <v>-2.3199999999999998E-2</v>
      </c>
      <c r="S133" s="26">
        <v>44976</v>
      </c>
      <c r="T133" s="5">
        <v>6.7999999999999996E-3</v>
      </c>
      <c r="V133" s="26">
        <v>44976</v>
      </c>
      <c r="W133" s="5">
        <v>-7.9299999999999995E-2</v>
      </c>
    </row>
    <row r="134" spans="7:23" x14ac:dyDescent="0.35">
      <c r="G134" s="26">
        <v>43730</v>
      </c>
      <c r="H134" s="5">
        <v>2.1100000000000001E-2</v>
      </c>
      <c r="J134" s="26">
        <v>43730</v>
      </c>
      <c r="K134" s="5">
        <v>7.5700000000000003E-2</v>
      </c>
      <c r="P134" s="26">
        <v>44969</v>
      </c>
      <c r="Q134" s="5">
        <v>-2.2800000000000001E-2</v>
      </c>
      <c r="S134" s="26">
        <v>44969</v>
      </c>
      <c r="T134" s="5">
        <v>-3.9600000000000003E-2</v>
      </c>
      <c r="V134" s="26">
        <v>44969</v>
      </c>
      <c r="W134" s="5">
        <v>-3.09E-2</v>
      </c>
    </row>
    <row r="135" spans="7:23" x14ac:dyDescent="0.35">
      <c r="G135" s="26">
        <v>43737</v>
      </c>
      <c r="H135" s="5">
        <v>-2.93E-2</v>
      </c>
      <c r="J135" s="26">
        <v>43737</v>
      </c>
      <c r="K135" s="5">
        <v>1E-4</v>
      </c>
      <c r="P135" s="26">
        <v>44962</v>
      </c>
      <c r="Q135" s="5">
        <v>-6.3E-2</v>
      </c>
      <c r="S135" s="26">
        <v>44962</v>
      </c>
      <c r="T135" s="5">
        <v>5.21E-2</v>
      </c>
      <c r="V135" s="26">
        <v>44962</v>
      </c>
      <c r="W135" s="5">
        <v>-6.4999999999999997E-3</v>
      </c>
    </row>
    <row r="136" spans="7:23" x14ac:dyDescent="0.35">
      <c r="G136" s="26">
        <v>43744</v>
      </c>
      <c r="H136" s="5">
        <v>1.17E-2</v>
      </c>
      <c r="J136" s="26">
        <v>43744</v>
      </c>
      <c r="K136" s="5">
        <v>-2.7199999999999998E-2</v>
      </c>
      <c r="P136" s="26">
        <v>44955</v>
      </c>
      <c r="Q136" s="5">
        <v>5.9999999999999995E-4</v>
      </c>
      <c r="S136" s="26">
        <v>44955</v>
      </c>
      <c r="T136" s="5">
        <v>-2.41E-2</v>
      </c>
      <c r="V136" s="26">
        <v>44955</v>
      </c>
      <c r="W136" s="5">
        <v>-2.1100000000000001E-2</v>
      </c>
    </row>
    <row r="137" spans="7:23" x14ac:dyDescent="0.35">
      <c r="G137" s="26">
        <v>43751</v>
      </c>
      <c r="H137" s="5">
        <v>3.1600000000000003E-2</v>
      </c>
      <c r="J137" s="26">
        <v>43751</v>
      </c>
      <c r="K137" s="5">
        <v>4.4299999999999999E-2</v>
      </c>
      <c r="P137" s="26">
        <v>44948</v>
      </c>
      <c r="Q137" s="5">
        <v>-2.5700000000000001E-2</v>
      </c>
      <c r="S137" s="26">
        <v>44948</v>
      </c>
      <c r="T137" s="5">
        <v>-3.3599999999999998E-2</v>
      </c>
      <c r="V137" s="26">
        <v>44948</v>
      </c>
      <c r="W137" s="5">
        <v>-4.2799999999999998E-2</v>
      </c>
    </row>
    <row r="138" spans="7:23" x14ac:dyDescent="0.35">
      <c r="G138" s="26">
        <v>43758</v>
      </c>
      <c r="H138" s="5">
        <v>-6.7000000000000002E-3</v>
      </c>
      <c r="J138" s="26">
        <v>43758</v>
      </c>
      <c r="K138" s="5">
        <v>-2.12E-2</v>
      </c>
      <c r="P138" s="26">
        <v>44941</v>
      </c>
      <c r="Q138" s="5">
        <v>-1.1299999999999999E-2</v>
      </c>
      <c r="S138" s="26">
        <v>44941</v>
      </c>
      <c r="T138" s="5">
        <v>-1.7899999999999999E-2</v>
      </c>
      <c r="V138" s="26">
        <v>44941</v>
      </c>
      <c r="W138" s="5">
        <v>-2.9700000000000001E-2</v>
      </c>
    </row>
    <row r="139" spans="7:23" x14ac:dyDescent="0.35">
      <c r="G139" s="26">
        <v>43765</v>
      </c>
      <c r="H139" s="5">
        <v>2.6499999999999999E-2</v>
      </c>
      <c r="J139" s="26">
        <v>43765</v>
      </c>
      <c r="K139" s="5">
        <v>4.3900000000000002E-2</v>
      </c>
      <c r="P139" s="26">
        <v>44934</v>
      </c>
      <c r="Q139" s="5">
        <v>-1.84E-2</v>
      </c>
      <c r="S139" s="26">
        <v>44934</v>
      </c>
      <c r="T139" s="5">
        <v>-2.8899999999999999E-2</v>
      </c>
      <c r="V139" s="26">
        <v>44934</v>
      </c>
      <c r="W139" s="5">
        <v>2.18E-2</v>
      </c>
    </row>
    <row r="140" spans="7:23" x14ac:dyDescent="0.35">
      <c r="G140" s="26">
        <v>43772</v>
      </c>
      <c r="H140" s="5">
        <v>1.5E-3</v>
      </c>
      <c r="J140" s="26">
        <v>43772</v>
      </c>
      <c r="K140" s="5">
        <v>1.1000000000000001E-3</v>
      </c>
      <c r="P140" s="26">
        <v>44927</v>
      </c>
      <c r="Q140" s="5">
        <v>1.4800000000000001E-2</v>
      </c>
      <c r="S140" s="26">
        <v>44927</v>
      </c>
      <c r="T140" s="5">
        <v>1.2999999999999999E-3</v>
      </c>
      <c r="V140" s="26">
        <v>44927</v>
      </c>
      <c r="W140" s="5">
        <v>-4.3499999999999997E-2</v>
      </c>
    </row>
    <row r="141" spans="7:23" x14ac:dyDescent="0.35">
      <c r="G141" s="26">
        <v>43779</v>
      </c>
      <c r="H141" s="5">
        <v>-1.1000000000000001E-3</v>
      </c>
      <c r="J141" s="26">
        <v>43779</v>
      </c>
      <c r="K141" s="5">
        <v>-4.9799999999999997E-2</v>
      </c>
      <c r="P141" s="26">
        <v>44920</v>
      </c>
      <c r="Q141" s="5">
        <v>-1.4200000000000001E-2</v>
      </c>
      <c r="S141" s="26">
        <v>44920</v>
      </c>
      <c r="T141" s="5">
        <v>6.0299999999999999E-2</v>
      </c>
      <c r="V141" s="26">
        <v>44920</v>
      </c>
      <c r="W141" s="5">
        <v>4.6800000000000001E-2</v>
      </c>
    </row>
    <row r="142" spans="7:23" x14ac:dyDescent="0.35">
      <c r="G142" s="26">
        <v>43786</v>
      </c>
      <c r="H142" s="5">
        <v>1.6000000000000001E-3</v>
      </c>
      <c r="J142" s="26">
        <v>43786</v>
      </c>
      <c r="K142" s="5">
        <v>-1.7999999999999999E-2</v>
      </c>
      <c r="P142" s="26">
        <v>44913</v>
      </c>
      <c r="Q142" s="5">
        <v>1.3100000000000001E-2</v>
      </c>
      <c r="S142" s="26">
        <v>44913</v>
      </c>
      <c r="T142" s="5">
        <v>-2.3300000000000001E-2</v>
      </c>
      <c r="V142" s="26">
        <v>44913</v>
      </c>
      <c r="W142" s="5">
        <v>-4.19E-2</v>
      </c>
    </row>
    <row r="143" spans="7:23" x14ac:dyDescent="0.35">
      <c r="G143" s="26">
        <v>43793</v>
      </c>
      <c r="H143" s="5">
        <v>1.1900000000000001E-2</v>
      </c>
      <c r="J143" s="26">
        <v>43793</v>
      </c>
      <c r="K143" s="5">
        <v>-8.0000000000000002E-3</v>
      </c>
      <c r="P143" s="26">
        <v>44906</v>
      </c>
      <c r="Q143" s="5">
        <v>1.2200000000000001E-2</v>
      </c>
      <c r="S143" s="26">
        <v>44906</v>
      </c>
      <c r="T143" s="5">
        <v>8.6E-3</v>
      </c>
      <c r="V143" s="26">
        <v>44906</v>
      </c>
      <c r="W143" s="5">
        <v>-2.3E-3</v>
      </c>
    </row>
    <row r="144" spans="7:23" x14ac:dyDescent="0.35">
      <c r="G144" s="26">
        <v>43800</v>
      </c>
      <c r="H144" s="5">
        <v>-1.12E-2</v>
      </c>
      <c r="J144" s="26">
        <v>43800</v>
      </c>
      <c r="K144" s="5">
        <v>-1.1599999999999999E-2</v>
      </c>
      <c r="P144" s="26">
        <v>44899</v>
      </c>
      <c r="Q144" s="5">
        <v>4.1999999999999997E-3</v>
      </c>
      <c r="S144" s="26">
        <v>44899</v>
      </c>
      <c r="T144" s="5">
        <v>-2.46E-2</v>
      </c>
      <c r="V144" s="26">
        <v>44899</v>
      </c>
      <c r="W144" s="5">
        <v>8.8000000000000005E-3</v>
      </c>
    </row>
    <row r="145" spans="7:23" x14ac:dyDescent="0.35">
      <c r="G145" s="26">
        <v>43807</v>
      </c>
      <c r="H145" s="5">
        <v>1.3899999999999999E-2</v>
      </c>
      <c r="J145" s="26">
        <v>43807</v>
      </c>
      <c r="K145" s="5">
        <v>-1.04E-2</v>
      </c>
      <c r="P145" s="26">
        <v>44892</v>
      </c>
      <c r="Q145" s="5">
        <v>9.9000000000000008E-3</v>
      </c>
      <c r="S145" s="26">
        <v>44892</v>
      </c>
      <c r="T145" s="5">
        <v>2.3900000000000001E-2</v>
      </c>
      <c r="V145" s="26">
        <v>44892</v>
      </c>
      <c r="W145" s="5">
        <v>-3.5000000000000001E-3</v>
      </c>
    </row>
    <row r="146" spans="7:23" x14ac:dyDescent="0.35">
      <c r="G146" s="26">
        <v>43814</v>
      </c>
      <c r="H146" s="5">
        <v>1.5299999999999999E-2</v>
      </c>
      <c r="J146" s="26">
        <v>43814</v>
      </c>
      <c r="K146" s="5">
        <v>7.6799999999999993E-2</v>
      </c>
      <c r="P146" s="26">
        <v>44885</v>
      </c>
      <c r="Q146" s="5">
        <v>6.4999999999999997E-3</v>
      </c>
      <c r="S146" s="26">
        <v>44885</v>
      </c>
      <c r="T146" s="5">
        <v>3.7600000000000001E-2</v>
      </c>
      <c r="V146" s="26">
        <v>44885</v>
      </c>
      <c r="W146" s="5">
        <v>-8.6999999999999994E-3</v>
      </c>
    </row>
    <row r="147" spans="7:23" x14ac:dyDescent="0.35">
      <c r="G147" s="26">
        <v>43821</v>
      </c>
      <c r="H147" s="5">
        <v>-2.0999999999999999E-3</v>
      </c>
      <c r="J147" s="26">
        <v>43821</v>
      </c>
      <c r="K147" s="5">
        <v>3.0999999999999999E-3</v>
      </c>
      <c r="P147" s="26">
        <v>44878</v>
      </c>
      <c r="Q147" s="5">
        <v>-2.75E-2</v>
      </c>
      <c r="S147" s="26">
        <v>44878</v>
      </c>
      <c r="T147" s="5">
        <v>-0.1026</v>
      </c>
      <c r="V147" s="26">
        <v>44878</v>
      </c>
      <c r="W147" s="5">
        <v>-2.2599999999999999E-2</v>
      </c>
    </row>
    <row r="148" spans="7:23" x14ac:dyDescent="0.35">
      <c r="G148" s="26">
        <v>43828</v>
      </c>
      <c r="H148" s="5">
        <v>-1.6000000000000001E-3</v>
      </c>
      <c r="J148" s="26">
        <v>43828</v>
      </c>
      <c r="K148" s="5">
        <v>-4.2599999999999999E-2</v>
      </c>
      <c r="P148" s="26">
        <v>44871</v>
      </c>
      <c r="Q148" s="5">
        <v>-4.1500000000000002E-2</v>
      </c>
      <c r="S148" s="26">
        <v>44871</v>
      </c>
      <c r="T148" s="5">
        <v>-7.0499999999999993E-2</v>
      </c>
      <c r="V148" s="26">
        <v>44871</v>
      </c>
      <c r="W148" s="5">
        <v>-8.2000000000000003E-2</v>
      </c>
    </row>
    <row r="149" spans="7:23" x14ac:dyDescent="0.35">
      <c r="G149" s="26">
        <v>43835</v>
      </c>
      <c r="H149" s="5">
        <v>2.5000000000000001E-3</v>
      </c>
      <c r="J149" s="26">
        <v>43835</v>
      </c>
      <c r="K149" s="5">
        <v>1.8100000000000002E-2</v>
      </c>
      <c r="P149" s="26">
        <v>44864</v>
      </c>
      <c r="Q149" s="5">
        <v>2.0999999999999999E-3</v>
      </c>
      <c r="S149" s="26">
        <v>44864</v>
      </c>
      <c r="T149" s="5">
        <v>5.1400000000000001E-2</v>
      </c>
      <c r="V149" s="26">
        <v>44864</v>
      </c>
      <c r="W149" s="5">
        <v>4.8399999999999999E-2</v>
      </c>
    </row>
    <row r="150" spans="7:23" x14ac:dyDescent="0.35">
      <c r="G150" s="26">
        <v>43842</v>
      </c>
      <c r="H150" s="5">
        <v>7.7999999999999996E-3</v>
      </c>
      <c r="J150" s="26">
        <v>43842</v>
      </c>
      <c r="K150" s="5">
        <v>6.0499999999999998E-2</v>
      </c>
      <c r="P150" s="26">
        <v>44857</v>
      </c>
      <c r="Q150" s="5">
        <v>1.04E-2</v>
      </c>
      <c r="S150" s="26">
        <v>44857</v>
      </c>
      <c r="T150" s="5">
        <v>-4.6899999999999997E-2</v>
      </c>
      <c r="V150" s="26">
        <v>44857</v>
      </c>
      <c r="W150" s="5">
        <v>4.7899999999999998E-2</v>
      </c>
    </row>
    <row r="151" spans="7:23" x14ac:dyDescent="0.35">
      <c r="G151" s="26">
        <v>43849</v>
      </c>
      <c r="H151" s="5">
        <v>-8.3999999999999995E-3</v>
      </c>
      <c r="J151" s="26">
        <v>43849</v>
      </c>
      <c r="K151" s="5">
        <v>-2.1100000000000001E-2</v>
      </c>
      <c r="P151" s="26">
        <v>44850</v>
      </c>
      <c r="Q151" s="5">
        <v>5.5899999999999998E-2</v>
      </c>
      <c r="S151" s="26">
        <v>44850</v>
      </c>
      <c r="T151" s="5">
        <v>2.46E-2</v>
      </c>
    </row>
    <row r="152" spans="7:23" x14ac:dyDescent="0.35">
      <c r="G152" s="26">
        <v>43856</v>
      </c>
      <c r="H152" s="5">
        <v>-2.3400000000000001E-2</v>
      </c>
      <c r="J152" s="26">
        <v>43856</v>
      </c>
      <c r="K152" s="5">
        <v>9.5100000000000004E-2</v>
      </c>
      <c r="P152" s="26">
        <v>44843</v>
      </c>
      <c r="Q152" s="5">
        <v>-2.6800000000000001E-2</v>
      </c>
      <c r="S152" s="26">
        <v>44843</v>
      </c>
      <c r="T152" s="5">
        <v>1.7399999999999999E-2</v>
      </c>
    </row>
    <row r="153" spans="7:23" x14ac:dyDescent="0.35">
      <c r="G153" s="26">
        <v>43863</v>
      </c>
      <c r="H153" s="5">
        <v>1.14E-2</v>
      </c>
      <c r="J153" s="26">
        <v>43863</v>
      </c>
      <c r="K153" s="5">
        <v>7.1800000000000003E-2</v>
      </c>
      <c r="P153" s="26">
        <v>44836</v>
      </c>
      <c r="Q153" s="5">
        <v>1.0999999999999999E-2</v>
      </c>
      <c r="S153" s="26">
        <v>44836</v>
      </c>
      <c r="T153" s="5">
        <v>5.3E-3</v>
      </c>
    </row>
    <row r="154" spans="7:23" x14ac:dyDescent="0.35">
      <c r="G154" s="26">
        <v>43870</v>
      </c>
      <c r="H154" s="5">
        <v>1.1999999999999999E-3</v>
      </c>
      <c r="J154" s="26">
        <v>43870</v>
      </c>
      <c r="K154" s="5">
        <v>5.2999999999999999E-2</v>
      </c>
      <c r="P154" s="26">
        <v>44829</v>
      </c>
      <c r="Q154" s="5">
        <v>-3.3000000000000002E-2</v>
      </c>
      <c r="S154" s="26">
        <v>44829</v>
      </c>
      <c r="T154" s="5">
        <v>3.2199999999999999E-2</v>
      </c>
    </row>
    <row r="155" spans="7:23" x14ac:dyDescent="0.35">
      <c r="G155" s="26">
        <v>43877</v>
      </c>
      <c r="H155" s="5">
        <v>-2.7000000000000001E-3</v>
      </c>
      <c r="J155" s="26">
        <v>43877</v>
      </c>
      <c r="K155" s="5">
        <v>2.2499999999999999E-2</v>
      </c>
      <c r="P155" s="26">
        <v>44822</v>
      </c>
      <c r="Q155" s="5">
        <v>2.3199999999999998E-2</v>
      </c>
      <c r="S155" s="26">
        <v>44822</v>
      </c>
      <c r="T155" s="5">
        <v>-1.8200000000000001E-2</v>
      </c>
    </row>
    <row r="156" spans="7:23" x14ac:dyDescent="0.35">
      <c r="G156" s="26">
        <v>43884</v>
      </c>
      <c r="H156" s="5">
        <v>-7.2800000000000004E-2</v>
      </c>
      <c r="J156" s="26">
        <v>43884</v>
      </c>
      <c r="K156" s="5">
        <v>-5.6300000000000003E-2</v>
      </c>
      <c r="P156" s="26">
        <v>44815</v>
      </c>
      <c r="Q156" s="5">
        <v>-2.0299999999999999E-2</v>
      </c>
      <c r="S156" s="26">
        <v>44815</v>
      </c>
      <c r="T156" s="5">
        <v>9.8199999999999996E-2</v>
      </c>
    </row>
    <row r="157" spans="7:23" x14ac:dyDescent="0.35">
      <c r="G157" s="26">
        <v>43891</v>
      </c>
      <c r="H157" s="5">
        <v>-1.9E-2</v>
      </c>
      <c r="J157" s="26">
        <v>43891</v>
      </c>
      <c r="K157" s="5">
        <v>-3.5200000000000002E-2</v>
      </c>
      <c r="P157" s="26">
        <v>44808</v>
      </c>
      <c r="Q157" s="5">
        <v>-3.3700000000000001E-2</v>
      </c>
      <c r="S157" s="26">
        <v>44808</v>
      </c>
      <c r="T157" s="5">
        <v>8.0299999999999996E-2</v>
      </c>
    </row>
    <row r="158" spans="7:23" x14ac:dyDescent="0.35">
      <c r="G158" s="26">
        <v>43898</v>
      </c>
      <c r="H158" s="5">
        <v>-9.4100000000000003E-2</v>
      </c>
      <c r="J158" s="26">
        <v>43898</v>
      </c>
      <c r="K158" s="5">
        <v>-6.3E-2</v>
      </c>
      <c r="P158" s="26">
        <v>44801</v>
      </c>
      <c r="Q158" s="5">
        <v>1.32E-2</v>
      </c>
      <c r="S158" s="26">
        <v>44801</v>
      </c>
      <c r="T158" s="5">
        <v>1.26E-2</v>
      </c>
    </row>
    <row r="159" spans="7:23" x14ac:dyDescent="0.35">
      <c r="G159" s="26">
        <v>43905</v>
      </c>
      <c r="H159" s="5">
        <v>-0.1215</v>
      </c>
      <c r="J159" s="26">
        <v>43905</v>
      </c>
      <c r="K159" s="5">
        <v>-8.7999999999999995E-2</v>
      </c>
      <c r="P159" s="26">
        <v>44794</v>
      </c>
      <c r="Q159" s="5">
        <v>4.4000000000000003E-3</v>
      </c>
      <c r="S159" s="26">
        <v>44794</v>
      </c>
      <c r="T159" s="5">
        <v>-2.5000000000000001E-3</v>
      </c>
    </row>
    <row r="160" spans="7:23" x14ac:dyDescent="0.35">
      <c r="G160" s="26">
        <v>43912</v>
      </c>
      <c r="H160" s="5">
        <v>-9.7000000000000003E-3</v>
      </c>
      <c r="J160" s="26">
        <v>43912</v>
      </c>
      <c r="K160" s="5">
        <v>8.5400000000000004E-2</v>
      </c>
      <c r="P160" s="26">
        <v>44787</v>
      </c>
      <c r="Q160" s="5">
        <v>-1.24E-2</v>
      </c>
      <c r="S160" s="26">
        <v>44787</v>
      </c>
      <c r="T160" s="5">
        <v>-3.5299999999999998E-2</v>
      </c>
    </row>
    <row r="161" spans="7:20" x14ac:dyDescent="0.35">
      <c r="G161" s="26">
        <v>43919</v>
      </c>
      <c r="H161" s="5">
        <v>-6.6600000000000006E-2</v>
      </c>
      <c r="J161" s="26">
        <v>43919</v>
      </c>
      <c r="K161" s="5">
        <v>-6.1000000000000004E-3</v>
      </c>
      <c r="P161" s="26">
        <v>44780</v>
      </c>
      <c r="Q161" s="5">
        <v>5.1000000000000004E-3</v>
      </c>
      <c r="S161" s="26">
        <v>44780</v>
      </c>
      <c r="T161" s="5">
        <v>7.4800000000000005E-2</v>
      </c>
    </row>
    <row r="162" spans="7:20" x14ac:dyDescent="0.35">
      <c r="G162" s="26">
        <v>43926</v>
      </c>
      <c r="H162" s="5">
        <v>0.12720000000000001</v>
      </c>
      <c r="J162" s="26">
        <v>43926</v>
      </c>
      <c r="K162" s="5">
        <v>0.15759999999999999</v>
      </c>
      <c r="P162" s="26">
        <v>44773</v>
      </c>
      <c r="Q162" s="5">
        <v>7.1499999999999994E-2</v>
      </c>
      <c r="S162" s="26">
        <v>44773</v>
      </c>
      <c r="T162" s="5">
        <v>1.84E-2</v>
      </c>
    </row>
    <row r="163" spans="7:20" x14ac:dyDescent="0.35">
      <c r="G163" s="26">
        <v>43933</v>
      </c>
      <c r="H163" s="5">
        <v>1.7000000000000001E-2</v>
      </c>
      <c r="J163" s="26">
        <v>43933</v>
      </c>
      <c r="K163" s="5">
        <v>-7.5499999999999998E-2</v>
      </c>
      <c r="P163" s="26">
        <v>44766</v>
      </c>
      <c r="Q163" s="5">
        <v>-1.9699999999999999E-2</v>
      </c>
      <c r="S163" s="26">
        <v>44766</v>
      </c>
      <c r="T163" s="5">
        <v>7.4899999999999994E-2</v>
      </c>
    </row>
    <row r="164" spans="7:20" x14ac:dyDescent="0.35">
      <c r="G164" s="26">
        <v>43940</v>
      </c>
      <c r="H164" s="5">
        <v>-1.21E-2</v>
      </c>
      <c r="J164" s="26">
        <v>43940</v>
      </c>
      <c r="K164" s="5">
        <v>4.4499999999999998E-2</v>
      </c>
      <c r="P164" s="26">
        <v>44759</v>
      </c>
      <c r="Q164" s="5">
        <v>7.6700000000000004E-2</v>
      </c>
      <c r="S164" s="26">
        <v>44759</v>
      </c>
      <c r="T164" s="5">
        <v>-1.2500000000000001E-2</v>
      </c>
    </row>
    <row r="165" spans="7:20" x14ac:dyDescent="0.35">
      <c r="G165" s="26">
        <v>43947</v>
      </c>
      <c r="H165" s="5">
        <v>7.7100000000000002E-2</v>
      </c>
      <c r="J165" s="26">
        <v>43947</v>
      </c>
      <c r="K165" s="5">
        <v>3.1699999999999999E-2</v>
      </c>
      <c r="P165" s="26">
        <v>44752</v>
      </c>
      <c r="Q165" s="5">
        <v>4.2599999999999999E-2</v>
      </c>
      <c r="S165" s="26">
        <v>44752</v>
      </c>
      <c r="T165" s="5">
        <v>4.9700000000000001E-2</v>
      </c>
    </row>
    <row r="166" spans="7:20" x14ac:dyDescent="0.35">
      <c r="G166" s="26">
        <v>43954</v>
      </c>
      <c r="H166" s="5">
        <v>-6.1699999999999998E-2</v>
      </c>
      <c r="J166" s="26">
        <v>43954</v>
      </c>
      <c r="K166" s="5">
        <v>-5.3999999999999999E-2</v>
      </c>
      <c r="P166" s="26">
        <v>44745</v>
      </c>
      <c r="Q166" s="5">
        <v>1.23E-2</v>
      </c>
      <c r="S166" s="26">
        <v>44745</v>
      </c>
      <c r="T166" s="5">
        <v>0.10050000000000001</v>
      </c>
    </row>
    <row r="167" spans="7:20" x14ac:dyDescent="0.35">
      <c r="G167" s="26">
        <v>43961</v>
      </c>
      <c r="H167" s="5">
        <v>-1.24E-2</v>
      </c>
      <c r="J167" s="26">
        <v>43961</v>
      </c>
      <c r="K167" s="5">
        <v>3.49E-2</v>
      </c>
      <c r="P167" s="26">
        <v>44738</v>
      </c>
      <c r="Q167" s="5">
        <v>2.3999999999999998E-3</v>
      </c>
      <c r="S167" s="26">
        <v>44738</v>
      </c>
      <c r="T167" s="5">
        <v>6.1499999999999999E-2</v>
      </c>
    </row>
    <row r="168" spans="7:20" x14ac:dyDescent="0.35">
      <c r="G168" s="26">
        <v>43968</v>
      </c>
      <c r="H168" s="5">
        <v>-1.0699999999999999E-2</v>
      </c>
      <c r="J168" s="26">
        <v>43968</v>
      </c>
      <c r="K168" s="5">
        <v>2.76E-2</v>
      </c>
      <c r="P168" s="26">
        <v>44731</v>
      </c>
      <c r="Q168" s="5">
        <v>-3.4599999999999999E-2</v>
      </c>
      <c r="S168" s="26">
        <v>44731</v>
      </c>
      <c r="T168" s="5">
        <v>0.03</v>
      </c>
    </row>
    <row r="169" spans="7:20" x14ac:dyDescent="0.35">
      <c r="G169" s="26">
        <v>43975</v>
      </c>
      <c r="H169" s="5">
        <v>5.9900000000000002E-2</v>
      </c>
      <c r="J169" s="26">
        <v>43975</v>
      </c>
      <c r="K169" s="5">
        <v>-5.3800000000000001E-2</v>
      </c>
      <c r="P169" s="26">
        <v>44724</v>
      </c>
      <c r="Q169" s="5">
        <v>-8.3199999999999996E-2</v>
      </c>
      <c r="S169" s="26">
        <v>44724</v>
      </c>
      <c r="T169" s="5">
        <v>-3.44E-2</v>
      </c>
    </row>
    <row r="170" spans="7:20" x14ac:dyDescent="0.35">
      <c r="G170" s="26">
        <v>43982</v>
      </c>
      <c r="H170" s="5">
        <v>5.8599999999999999E-2</v>
      </c>
      <c r="J170" s="26">
        <v>43982</v>
      </c>
      <c r="K170" s="5">
        <v>0.1012</v>
      </c>
      <c r="P170" s="26">
        <v>44717</v>
      </c>
      <c r="Q170" s="5">
        <v>-9.7299999999999998E-2</v>
      </c>
      <c r="S170" s="26">
        <v>44717</v>
      </c>
      <c r="T170" s="5">
        <v>-6.7000000000000004E-2</v>
      </c>
    </row>
    <row r="171" spans="7:20" x14ac:dyDescent="0.35">
      <c r="G171" s="26">
        <v>43989</v>
      </c>
      <c r="H171" s="5">
        <v>-1.67E-2</v>
      </c>
      <c r="J171" s="26">
        <v>43989</v>
      </c>
      <c r="K171" s="5">
        <v>-4.0500000000000001E-2</v>
      </c>
      <c r="P171" s="26">
        <v>44710</v>
      </c>
      <c r="Q171" s="5">
        <v>-6.9000000000000006E-2</v>
      </c>
      <c r="S171" s="26">
        <v>44710</v>
      </c>
      <c r="T171" s="5">
        <v>4.6800000000000001E-2</v>
      </c>
    </row>
    <row r="172" spans="7:20" x14ac:dyDescent="0.35">
      <c r="G172" s="26">
        <v>43996</v>
      </c>
      <c r="H172" s="5">
        <v>2.7199999999999998E-2</v>
      </c>
      <c r="J172" s="26">
        <v>43996</v>
      </c>
      <c r="K172" s="5">
        <v>-1.4500000000000001E-2</v>
      </c>
      <c r="P172" s="26">
        <v>44703</v>
      </c>
      <c r="Q172" s="5">
        <v>8.8900000000000007E-2</v>
      </c>
      <c r="S172" s="26">
        <v>44703</v>
      </c>
      <c r="T172" s="5">
        <v>-3.7400000000000003E-2</v>
      </c>
    </row>
    <row r="173" spans="7:20" x14ac:dyDescent="0.35">
      <c r="G173" s="26">
        <v>44003</v>
      </c>
      <c r="H173" s="5">
        <v>1.35E-2</v>
      </c>
      <c r="J173" s="26">
        <v>44003</v>
      </c>
      <c r="K173" s="5">
        <v>-2.9100000000000001E-2</v>
      </c>
      <c r="P173" s="26">
        <v>44696</v>
      </c>
      <c r="Q173" s="5">
        <v>3.1399999999999997E-2</v>
      </c>
      <c r="S173" s="26">
        <v>44696</v>
      </c>
      <c r="T173" s="5">
        <v>1.9300000000000001E-2</v>
      </c>
    </row>
    <row r="174" spans="7:20" x14ac:dyDescent="0.35">
      <c r="G174" s="26">
        <v>44010</v>
      </c>
      <c r="H174" s="5">
        <v>2.1600000000000001E-2</v>
      </c>
      <c r="J174" s="26">
        <v>44010</v>
      </c>
      <c r="K174" s="5">
        <v>-1.9E-3</v>
      </c>
      <c r="P174" s="26">
        <v>44689</v>
      </c>
      <c r="Q174" s="5">
        <v>0</v>
      </c>
      <c r="S174" s="26">
        <v>44689</v>
      </c>
      <c r="T174" s="5">
        <v>-3.4000000000000002E-2</v>
      </c>
    </row>
    <row r="175" spans="7:20" x14ac:dyDescent="0.35">
      <c r="G175" s="26">
        <v>44017</v>
      </c>
      <c r="H175" s="5">
        <v>1.5100000000000001E-2</v>
      </c>
      <c r="J175" s="26">
        <v>44017</v>
      </c>
      <c r="K175" s="5">
        <v>1.4200000000000001E-2</v>
      </c>
      <c r="P175" s="26">
        <v>44682</v>
      </c>
      <c r="Q175" s="5">
        <v>-7.7100000000000002E-2</v>
      </c>
      <c r="S175" s="26">
        <v>44682</v>
      </c>
      <c r="T175" s="5">
        <v>-3.0499999999999999E-2</v>
      </c>
    </row>
    <row r="176" spans="7:20" x14ac:dyDescent="0.35">
      <c r="G176" s="26">
        <v>44024</v>
      </c>
      <c r="H176" s="5">
        <v>1.24E-2</v>
      </c>
      <c r="J176" s="26">
        <v>44024</v>
      </c>
      <c r="K176" s="5">
        <v>-0.14330000000000001</v>
      </c>
      <c r="P176" s="26">
        <v>44675</v>
      </c>
      <c r="Q176" s="5">
        <v>-3.8199999999999998E-2</v>
      </c>
      <c r="S176" s="26">
        <v>44675</v>
      </c>
      <c r="T176" s="5">
        <v>1.0200000000000001E-2</v>
      </c>
    </row>
    <row r="177" spans="7:20" x14ac:dyDescent="0.35">
      <c r="G177" s="26">
        <v>44031</v>
      </c>
      <c r="H177" s="5">
        <v>2.6800000000000001E-2</v>
      </c>
      <c r="J177" s="26">
        <v>44031</v>
      </c>
      <c r="K177" s="5">
        <v>2.0899999999999998E-2</v>
      </c>
      <c r="P177" s="26">
        <v>44668</v>
      </c>
      <c r="Q177" s="5">
        <v>-2.0400000000000001E-2</v>
      </c>
      <c r="S177" s="26">
        <v>44668</v>
      </c>
      <c r="T177" s="5">
        <v>5.5100000000000003E-2</v>
      </c>
    </row>
    <row r="178" spans="7:20" x14ac:dyDescent="0.35">
      <c r="G178" s="26">
        <v>44038</v>
      </c>
      <c r="H178" s="5">
        <v>-1.0800000000000001E-2</v>
      </c>
      <c r="J178" s="26">
        <v>44038</v>
      </c>
      <c r="K178" s="5">
        <v>1.5800000000000002E-2</v>
      </c>
      <c r="P178" s="26">
        <v>44661</v>
      </c>
      <c r="Q178" s="5">
        <v>-4.02E-2</v>
      </c>
      <c r="S178" s="26">
        <v>44661</v>
      </c>
      <c r="T178" s="5">
        <v>2.81E-2</v>
      </c>
    </row>
    <row r="179" spans="7:20" x14ac:dyDescent="0.35">
      <c r="G179" s="26">
        <v>44045</v>
      </c>
      <c r="H179" s="5">
        <v>1.2699999999999999E-2</v>
      </c>
      <c r="J179" s="26">
        <v>44045</v>
      </c>
      <c r="K179" s="5">
        <v>3.6299999999999999E-2</v>
      </c>
      <c r="P179" s="26">
        <v>44654</v>
      </c>
      <c r="Q179" s="5">
        <v>-7.3200000000000001E-2</v>
      </c>
      <c r="S179" s="26">
        <v>44654</v>
      </c>
      <c r="T179" s="5">
        <v>-9.1000000000000004E-3</v>
      </c>
    </row>
    <row r="180" spans="7:20" x14ac:dyDescent="0.35">
      <c r="G180" s="26">
        <v>44052</v>
      </c>
      <c r="H180" s="5">
        <v>-3.2000000000000002E-3</v>
      </c>
      <c r="J180" s="26">
        <v>44052</v>
      </c>
      <c r="K180" s="5">
        <v>1.8499999999999999E-2</v>
      </c>
      <c r="P180" s="26">
        <v>44647</v>
      </c>
      <c r="Q180" s="5">
        <v>2.5899999999999999E-2</v>
      </c>
      <c r="S180" s="26">
        <v>44647</v>
      </c>
      <c r="T180" s="5">
        <v>3.6600000000000001E-2</v>
      </c>
    </row>
    <row r="181" spans="7:20" x14ac:dyDescent="0.35">
      <c r="G181" s="26">
        <v>44059</v>
      </c>
      <c r="H181" s="5">
        <v>1.7299999999999999E-2</v>
      </c>
      <c r="J181" s="26">
        <v>44059</v>
      </c>
      <c r="K181" s="5">
        <v>3.7400000000000003E-2</v>
      </c>
      <c r="P181" s="26">
        <v>44640</v>
      </c>
      <c r="Q181" s="5">
        <v>-2.5600000000000001E-2</v>
      </c>
      <c r="S181" s="26">
        <v>44640</v>
      </c>
      <c r="T181" s="5">
        <v>0.1042</v>
      </c>
    </row>
    <row r="182" spans="7:20" x14ac:dyDescent="0.35">
      <c r="G182" s="26">
        <v>44066</v>
      </c>
      <c r="H182" s="5">
        <v>2.4299999999999999E-2</v>
      </c>
      <c r="J182" s="26">
        <v>44066</v>
      </c>
      <c r="K182" s="5">
        <v>2.6499999999999999E-2</v>
      </c>
      <c r="P182" s="26">
        <v>44633</v>
      </c>
      <c r="Q182" s="5">
        <v>5.5E-2</v>
      </c>
      <c r="S182" s="26">
        <v>44633</v>
      </c>
      <c r="T182" s="5">
        <v>9.2299999999999993E-2</v>
      </c>
    </row>
    <row r="183" spans="7:20" x14ac:dyDescent="0.35">
      <c r="G183" s="26">
        <v>44073</v>
      </c>
      <c r="H183" s="5">
        <v>-2.69E-2</v>
      </c>
      <c r="J183" s="26">
        <v>44073</v>
      </c>
      <c r="K183" s="5">
        <v>-2.93E-2</v>
      </c>
      <c r="P183" s="26">
        <v>44626</v>
      </c>
      <c r="Q183" s="5">
        <v>7.2599999999999998E-2</v>
      </c>
      <c r="S183" s="26">
        <v>44626</v>
      </c>
      <c r="T183" s="5">
        <v>5.7299999999999997E-2</v>
      </c>
    </row>
    <row r="184" spans="7:20" x14ac:dyDescent="0.35">
      <c r="G184" s="26">
        <v>44080</v>
      </c>
      <c r="H184" s="5">
        <v>1.15E-2</v>
      </c>
      <c r="J184" s="26">
        <v>44080</v>
      </c>
      <c r="K184" s="5">
        <v>-5.4000000000000003E-3</v>
      </c>
      <c r="P184" s="26">
        <v>44619</v>
      </c>
      <c r="Q184" s="5">
        <v>-1.4E-2</v>
      </c>
      <c r="S184" s="26">
        <v>44619</v>
      </c>
      <c r="T184" s="5">
        <v>2.64E-2</v>
      </c>
    </row>
    <row r="185" spans="7:20" x14ac:dyDescent="0.35">
      <c r="G185" s="26">
        <v>44087</v>
      </c>
      <c r="H185" s="5">
        <v>3.5000000000000001E-3</v>
      </c>
      <c r="J185" s="26">
        <v>44087</v>
      </c>
      <c r="K185" s="5">
        <v>-4.0300000000000002E-2</v>
      </c>
      <c r="P185" s="26">
        <v>44612</v>
      </c>
      <c r="Q185" s="5">
        <v>-1.4800000000000001E-2</v>
      </c>
      <c r="S185" s="26">
        <v>44612</v>
      </c>
      <c r="T185" s="5">
        <v>2.5999999999999999E-3</v>
      </c>
    </row>
    <row r="186" spans="7:20" x14ac:dyDescent="0.35">
      <c r="G186" s="26">
        <v>44094</v>
      </c>
      <c r="H186" s="5">
        <v>-3.95E-2</v>
      </c>
      <c r="J186" s="26">
        <v>44094</v>
      </c>
      <c r="K186" s="5">
        <v>-2.1600000000000001E-2</v>
      </c>
      <c r="P186" s="26">
        <v>44605</v>
      </c>
      <c r="Q186" s="5">
        <v>-2.4299999999999999E-2</v>
      </c>
      <c r="S186" s="26">
        <v>44605</v>
      </c>
      <c r="T186" s="5">
        <v>-1.7600000000000001E-2</v>
      </c>
    </row>
    <row r="187" spans="7:20" x14ac:dyDescent="0.35">
      <c r="G187" s="26">
        <v>44101</v>
      </c>
      <c r="H187" s="5">
        <v>3.32E-2</v>
      </c>
      <c r="J187" s="26">
        <v>44101</v>
      </c>
      <c r="K187" s="5">
        <v>3.9E-2</v>
      </c>
      <c r="P187" s="26">
        <v>44598</v>
      </c>
      <c r="Q187" s="5">
        <v>-4.4600000000000001E-2</v>
      </c>
      <c r="S187" s="26">
        <v>44598</v>
      </c>
      <c r="T187" s="5">
        <v>-4.8000000000000001E-2</v>
      </c>
    </row>
    <row r="188" spans="7:20" x14ac:dyDescent="0.35">
      <c r="G188" s="26">
        <v>44108</v>
      </c>
      <c r="H188" s="5">
        <v>4.36E-2</v>
      </c>
      <c r="J188" s="26">
        <v>44108</v>
      </c>
      <c r="K188" s="5">
        <v>-5.8200000000000002E-2</v>
      </c>
      <c r="P188" s="26">
        <v>44591</v>
      </c>
      <c r="Q188" s="5">
        <v>-4.1000000000000003E-3</v>
      </c>
      <c r="S188" s="26">
        <v>44591</v>
      </c>
      <c r="T188" s="5">
        <v>8.0000000000000004E-4</v>
      </c>
    </row>
    <row r="189" spans="7:20" x14ac:dyDescent="0.35">
      <c r="G189" s="26">
        <v>44115</v>
      </c>
      <c r="H189" s="5">
        <v>-1.2699999999999999E-2</v>
      </c>
      <c r="J189" s="26">
        <v>44115</v>
      </c>
      <c r="K189" s="5">
        <v>-3.5700000000000003E-2</v>
      </c>
      <c r="P189" s="26">
        <v>44584</v>
      </c>
      <c r="Q189" s="5">
        <v>-0.05</v>
      </c>
      <c r="S189" s="26">
        <v>44584</v>
      </c>
      <c r="T189" s="5">
        <v>-3.9300000000000002E-2</v>
      </c>
    </row>
    <row r="190" spans="7:20" x14ac:dyDescent="0.35">
      <c r="G190" s="26">
        <v>44122</v>
      </c>
      <c r="H190" s="5">
        <v>1.43E-2</v>
      </c>
      <c r="J190" s="26">
        <v>44122</v>
      </c>
      <c r="K190" s="5">
        <v>6.6699999999999995E-2</v>
      </c>
      <c r="P190" s="26">
        <v>44577</v>
      </c>
      <c r="Q190" s="5">
        <v>5.7999999999999996E-3</v>
      </c>
      <c r="S190" s="26">
        <v>44577</v>
      </c>
      <c r="T190" s="5">
        <v>0.1183</v>
      </c>
    </row>
    <row r="191" spans="7:20" x14ac:dyDescent="0.35">
      <c r="G191" s="26">
        <v>44129</v>
      </c>
      <c r="H191" s="5">
        <v>-2.41E-2</v>
      </c>
      <c r="J191" s="26">
        <v>44129</v>
      </c>
      <c r="K191" s="5">
        <v>5.8299999999999998E-2</v>
      </c>
      <c r="P191" s="26">
        <v>44570</v>
      </c>
      <c r="Q191" s="5">
        <v>4.3900000000000002E-2</v>
      </c>
      <c r="S191" s="26">
        <v>44570</v>
      </c>
      <c r="T191" s="5">
        <v>5.0299999999999997E-2</v>
      </c>
    </row>
    <row r="192" spans="7:20" x14ac:dyDescent="0.35">
      <c r="G192" s="26">
        <v>44136</v>
      </c>
      <c r="H192" s="5">
        <v>5.3400000000000003E-2</v>
      </c>
      <c r="J192" s="26">
        <v>44136</v>
      </c>
      <c r="K192" s="5">
        <v>2.4400000000000002E-2</v>
      </c>
      <c r="P192" s="26">
        <v>44563</v>
      </c>
      <c r="Q192" s="5">
        <v>1.0800000000000001E-2</v>
      </c>
      <c r="S192" s="26">
        <v>44563</v>
      </c>
      <c r="T192" s="5">
        <v>-2.7099999999999999E-2</v>
      </c>
    </row>
    <row r="193" spans="7:20" x14ac:dyDescent="0.35">
      <c r="G193" s="26">
        <v>44143</v>
      </c>
      <c r="H193" s="5">
        <v>3.7199999999999997E-2</v>
      </c>
      <c r="J193" s="26">
        <v>44143</v>
      </c>
      <c r="K193" s="5">
        <v>3.85E-2</v>
      </c>
      <c r="P193" s="26">
        <v>44556</v>
      </c>
      <c r="Q193" s="5">
        <v>4.3799999999999999E-2</v>
      </c>
      <c r="S193" s="26">
        <v>44556</v>
      </c>
      <c r="T193" s="5">
        <v>-3.5999999999999997E-2</v>
      </c>
    </row>
    <row r="194" spans="7:20" x14ac:dyDescent="0.35">
      <c r="G194" s="26">
        <v>44150</v>
      </c>
      <c r="H194" s="5">
        <v>1.09E-2</v>
      </c>
      <c r="J194" s="26">
        <v>44150</v>
      </c>
      <c r="K194" s="5">
        <v>-2.0000000000000001E-4</v>
      </c>
      <c r="P194" s="26">
        <v>44549</v>
      </c>
      <c r="Q194" s="5">
        <v>4.4999999999999997E-3</v>
      </c>
      <c r="S194" s="26">
        <v>44549</v>
      </c>
      <c r="T194" s="5">
        <v>-2.5700000000000001E-2</v>
      </c>
    </row>
    <row r="195" spans="7:20" x14ac:dyDescent="0.35">
      <c r="G195" s="26">
        <v>44157</v>
      </c>
      <c r="H195" s="5">
        <v>8.5000000000000006E-3</v>
      </c>
      <c r="J195" s="26">
        <v>44157</v>
      </c>
      <c r="K195" s="5">
        <v>-3.9199999999999999E-2</v>
      </c>
      <c r="P195" s="26">
        <v>44542</v>
      </c>
      <c r="Q195" s="5">
        <v>-2.1399999999999999E-2</v>
      </c>
      <c r="S195" s="26">
        <v>44542</v>
      </c>
      <c r="T195" s="5">
        <v>-4.3700000000000003E-2</v>
      </c>
    </row>
    <row r="196" spans="7:20" x14ac:dyDescent="0.35">
      <c r="G196" s="26">
        <v>44164</v>
      </c>
      <c r="H196" s="5">
        <v>2.23E-2</v>
      </c>
      <c r="J196" s="26">
        <v>44164</v>
      </c>
      <c r="K196" s="5">
        <v>6.6699999999999995E-2</v>
      </c>
      <c r="P196" s="26">
        <v>44535</v>
      </c>
      <c r="Q196" s="5">
        <v>-5.57E-2</v>
      </c>
      <c r="S196" s="26">
        <v>44535</v>
      </c>
      <c r="T196" s="5">
        <v>0.10340000000000001</v>
      </c>
    </row>
    <row r="197" spans="7:20" x14ac:dyDescent="0.35">
      <c r="G197" s="26">
        <v>44171</v>
      </c>
      <c r="H197" s="5">
        <v>1.9300000000000001E-2</v>
      </c>
      <c r="J197" s="26">
        <v>44171</v>
      </c>
      <c r="K197" s="5">
        <v>9.9599999999999994E-2</v>
      </c>
      <c r="P197" s="26">
        <v>44528</v>
      </c>
      <c r="Q197" s="5">
        <v>5.7999999999999996E-3</v>
      </c>
      <c r="S197" s="26">
        <v>44528</v>
      </c>
      <c r="T197" s="5">
        <v>5.9900000000000002E-2</v>
      </c>
    </row>
    <row r="198" spans="7:20" x14ac:dyDescent="0.35">
      <c r="G198" s="26">
        <v>44178</v>
      </c>
      <c r="H198" s="5">
        <v>1.83E-2</v>
      </c>
      <c r="J198" s="26">
        <v>44178</v>
      </c>
      <c r="K198" s="5">
        <v>-1.7899999999999999E-2</v>
      </c>
      <c r="P198" s="26">
        <v>44521</v>
      </c>
      <c r="Q198" s="5">
        <v>-5.9499999999999997E-2</v>
      </c>
      <c r="S198" s="26">
        <v>44521</v>
      </c>
      <c r="T198" s="5">
        <v>-0.1072</v>
      </c>
    </row>
    <row r="199" spans="7:20" x14ac:dyDescent="0.35">
      <c r="G199" s="26">
        <v>44185</v>
      </c>
      <c r="H199" s="5">
        <v>-8.0000000000000004E-4</v>
      </c>
      <c r="J199" s="26">
        <v>44185</v>
      </c>
      <c r="K199" s="5">
        <v>1.37E-2</v>
      </c>
      <c r="P199" s="26">
        <v>44514</v>
      </c>
      <c r="Q199" s="5">
        <v>-6.1100000000000002E-2</v>
      </c>
      <c r="S199" s="26">
        <v>44514</v>
      </c>
      <c r="T199" s="5">
        <v>-7.0099999999999996E-2</v>
      </c>
    </row>
    <row r="200" spans="7:20" x14ac:dyDescent="0.35">
      <c r="G200" s="26">
        <v>44192</v>
      </c>
      <c r="H200" s="5">
        <v>1.9599999999999999E-2</v>
      </c>
      <c r="J200" s="26">
        <v>44192</v>
      </c>
      <c r="K200" s="5">
        <v>4.3400000000000001E-2</v>
      </c>
      <c r="P200" s="26">
        <v>44507</v>
      </c>
      <c r="Q200" s="5">
        <v>7.4899999999999994E-2</v>
      </c>
      <c r="S200" s="26">
        <v>44507</v>
      </c>
      <c r="T200" s="5">
        <v>5.0700000000000002E-2</v>
      </c>
    </row>
    <row r="201" spans="7:20" x14ac:dyDescent="0.35">
      <c r="G201" s="26">
        <v>44199</v>
      </c>
      <c r="H201" s="5">
        <v>2.35E-2</v>
      </c>
      <c r="J201" s="26">
        <v>44199</v>
      </c>
      <c r="K201" s="5">
        <v>6.4000000000000001E-2</v>
      </c>
      <c r="P201" s="26">
        <v>44500</v>
      </c>
      <c r="Q201" s="5">
        <v>-5.8999999999999999E-3</v>
      </c>
      <c r="S201" s="26">
        <v>44500</v>
      </c>
      <c r="T201" s="5">
        <v>4.7600000000000003E-2</v>
      </c>
    </row>
    <row r="202" spans="7:20" x14ac:dyDescent="0.35">
      <c r="G202" s="26">
        <v>44206</v>
      </c>
      <c r="H202" s="5">
        <v>6.0000000000000001E-3</v>
      </c>
      <c r="J202" s="26">
        <v>44206</v>
      </c>
      <c r="K202" s="5">
        <v>-4.9399999999999999E-2</v>
      </c>
      <c r="P202" s="26">
        <v>44493</v>
      </c>
      <c r="Q202" s="5">
        <v>1.46E-2</v>
      </c>
      <c r="S202" s="26">
        <v>44493</v>
      </c>
      <c r="T202" s="5">
        <v>6.7000000000000004E-2</v>
      </c>
    </row>
    <row r="203" spans="7:20" x14ac:dyDescent="0.35">
      <c r="G203" s="26">
        <v>44213</v>
      </c>
      <c r="H203" s="5">
        <v>-4.3E-3</v>
      </c>
      <c r="J203" s="26">
        <v>44213</v>
      </c>
      <c r="K203" s="5">
        <v>1.4800000000000001E-2</v>
      </c>
      <c r="P203" s="26">
        <v>44486</v>
      </c>
      <c r="Q203" s="5">
        <v>-7.4499999999999997E-2</v>
      </c>
      <c r="S203" s="26">
        <v>44486</v>
      </c>
      <c r="T203" s="5">
        <v>0.16270000000000001</v>
      </c>
    </row>
    <row r="204" spans="7:20" x14ac:dyDescent="0.35">
      <c r="G204" s="26">
        <v>44220</v>
      </c>
      <c r="H204" s="5">
        <v>-5.1299999999999998E-2</v>
      </c>
      <c r="J204" s="26">
        <v>44220</v>
      </c>
      <c r="K204" s="5">
        <v>-7.3800000000000004E-2</v>
      </c>
      <c r="P204" s="26">
        <v>44479</v>
      </c>
      <c r="Q204" s="5">
        <v>0.13739999999999999</v>
      </c>
      <c r="S204" s="26">
        <v>44479</v>
      </c>
      <c r="T204" s="5">
        <v>2.5000000000000001E-3</v>
      </c>
    </row>
    <row r="205" spans="7:20" x14ac:dyDescent="0.35">
      <c r="G205" s="26">
        <v>44227</v>
      </c>
      <c r="H205" s="5">
        <v>9.4600000000000004E-2</v>
      </c>
      <c r="J205" s="26">
        <v>44227</v>
      </c>
      <c r="K205" s="5">
        <v>0.1111</v>
      </c>
      <c r="P205" s="26">
        <v>44472</v>
      </c>
      <c r="Q205" s="5">
        <v>4.0599999999999997E-2</v>
      </c>
      <c r="S205" s="26">
        <v>44472</v>
      </c>
      <c r="T205" s="5">
        <v>5.04E-2</v>
      </c>
    </row>
    <row r="206" spans="7:20" x14ac:dyDescent="0.35">
      <c r="G206" s="26">
        <v>44234</v>
      </c>
      <c r="H206" s="5">
        <v>1.6E-2</v>
      </c>
      <c r="J206" s="26">
        <v>44234</v>
      </c>
      <c r="K206" s="5">
        <v>-5.7999999999999996E-3</v>
      </c>
      <c r="P206" s="26">
        <v>44465</v>
      </c>
      <c r="Q206" s="5">
        <v>3.3599999999999998E-2</v>
      </c>
      <c r="S206" s="26">
        <v>44465</v>
      </c>
      <c r="T206" s="5">
        <v>7.8700000000000006E-2</v>
      </c>
    </row>
    <row r="207" spans="7:20" x14ac:dyDescent="0.35">
      <c r="G207" s="26">
        <v>44241</v>
      </c>
      <c r="H207" s="5">
        <v>-1.2E-2</v>
      </c>
      <c r="J207" s="26">
        <v>44241</v>
      </c>
      <c r="K207" s="5">
        <v>5.8999999999999997E-2</v>
      </c>
      <c r="P207" s="26">
        <v>44458</v>
      </c>
      <c r="Q207" s="5">
        <v>3.2800000000000003E-2</v>
      </c>
      <c r="S207" s="26">
        <v>44458</v>
      </c>
      <c r="T207" s="5">
        <v>-5.6899999999999999E-2</v>
      </c>
    </row>
    <row r="208" spans="7:20" x14ac:dyDescent="0.35">
      <c r="G208" s="26">
        <v>44248</v>
      </c>
      <c r="H208" s="5">
        <v>-3.0200000000000001E-2</v>
      </c>
      <c r="J208" s="26">
        <v>44248</v>
      </c>
      <c r="K208" s="5">
        <v>-3.4599999999999999E-2</v>
      </c>
      <c r="P208" s="26">
        <v>44451</v>
      </c>
      <c r="Q208" s="5">
        <v>-1.49E-2</v>
      </c>
      <c r="S208" s="26">
        <v>44451</v>
      </c>
      <c r="T208" s="5">
        <v>2.47E-2</v>
      </c>
    </row>
    <row r="209" spans="7:20" x14ac:dyDescent="0.35">
      <c r="G209" s="26">
        <v>44255</v>
      </c>
      <c r="H209" s="5">
        <v>2.81E-2</v>
      </c>
      <c r="J209" s="26">
        <v>44255</v>
      </c>
      <c r="K209" s="5">
        <v>9.7500000000000003E-2</v>
      </c>
      <c r="P209" s="26">
        <v>44444</v>
      </c>
      <c r="Q209" s="5">
        <v>-3.3500000000000002E-2</v>
      </c>
      <c r="S209" s="26">
        <v>44444</v>
      </c>
      <c r="T209" s="5">
        <v>3.2899999999999999E-2</v>
      </c>
    </row>
    <row r="210" spans="7:20" x14ac:dyDescent="0.35">
      <c r="G210" s="26">
        <v>44262</v>
      </c>
      <c r="H210" s="5">
        <v>6.1999999999999998E-3</v>
      </c>
      <c r="J210" s="26">
        <v>44262</v>
      </c>
      <c r="K210" s="5">
        <v>-4.7699999999999999E-2</v>
      </c>
      <c r="P210" s="26">
        <v>44437</v>
      </c>
      <c r="Q210" s="5">
        <v>1.9400000000000001E-2</v>
      </c>
      <c r="S210" s="26">
        <v>44437</v>
      </c>
      <c r="T210" s="5">
        <v>4.3E-3</v>
      </c>
    </row>
    <row r="211" spans="7:20" x14ac:dyDescent="0.35">
      <c r="G211" s="26">
        <v>44269</v>
      </c>
      <c r="H211" s="5">
        <v>-1.9099999999999999E-2</v>
      </c>
      <c r="J211" s="26">
        <v>44269</v>
      </c>
      <c r="K211" s="5">
        <v>-5.3999999999999999E-2</v>
      </c>
      <c r="P211" s="26">
        <v>44430</v>
      </c>
      <c r="Q211" s="5">
        <v>-3.4799999999999998E-2</v>
      </c>
      <c r="S211" s="26">
        <v>44430</v>
      </c>
      <c r="T211" s="5">
        <v>3.6299999999999999E-2</v>
      </c>
    </row>
    <row r="212" spans="7:20" x14ac:dyDescent="0.35">
      <c r="G212" s="26">
        <v>44276</v>
      </c>
      <c r="H212" s="5">
        <v>-1.61E-2</v>
      </c>
      <c r="J212" s="26">
        <v>44276</v>
      </c>
      <c r="K212" s="5">
        <v>-3.5499999999999997E-2</v>
      </c>
      <c r="P212" s="26">
        <v>44423</v>
      </c>
      <c r="Q212" s="5">
        <v>3.32E-2</v>
      </c>
      <c r="S212" s="26">
        <v>44423</v>
      </c>
      <c r="T212" s="5">
        <v>-3.0499999999999999E-2</v>
      </c>
    </row>
    <row r="213" spans="7:20" x14ac:dyDescent="0.35">
      <c r="G213" s="26">
        <v>44283</v>
      </c>
      <c r="H213" s="5">
        <v>2.4799999999999999E-2</v>
      </c>
      <c r="J213" s="26">
        <v>44283</v>
      </c>
      <c r="K213" s="5">
        <v>2.01E-2</v>
      </c>
      <c r="P213" s="26">
        <v>44416</v>
      </c>
      <c r="Q213" s="5">
        <v>-5.91E-2</v>
      </c>
      <c r="S213" s="26">
        <v>44416</v>
      </c>
      <c r="T213" s="5">
        <v>-2.86E-2</v>
      </c>
    </row>
    <row r="214" spans="7:20" x14ac:dyDescent="0.35">
      <c r="G214" s="26">
        <v>44290</v>
      </c>
      <c r="H214" s="5">
        <v>-2.2000000000000001E-3</v>
      </c>
      <c r="J214" s="26">
        <v>44290</v>
      </c>
      <c r="K214" s="5">
        <v>1.2E-2</v>
      </c>
      <c r="P214" s="26">
        <v>44409</v>
      </c>
      <c r="Q214" s="5">
        <v>-3.1099999999999999E-2</v>
      </c>
      <c r="S214" s="26">
        <v>44409</v>
      </c>
      <c r="T214" s="5">
        <v>-6.4600000000000005E-2</v>
      </c>
    </row>
    <row r="215" spans="7:20" x14ac:dyDescent="0.35">
      <c r="G215" s="26">
        <v>44297</v>
      </c>
      <c r="H215" s="5">
        <v>-1.46E-2</v>
      </c>
      <c r="J215" s="26">
        <v>44297</v>
      </c>
      <c r="K215" s="5">
        <v>-9.4000000000000004E-3</v>
      </c>
      <c r="P215" s="26">
        <v>44402</v>
      </c>
      <c r="Q215" s="5">
        <v>0.15629999999999999</v>
      </c>
      <c r="S215" s="26">
        <v>44402</v>
      </c>
      <c r="T215" s="5">
        <v>8.3500000000000005E-2</v>
      </c>
    </row>
    <row r="216" spans="7:20" x14ac:dyDescent="0.35">
      <c r="G216" s="26">
        <v>44304</v>
      </c>
      <c r="H216" s="5">
        <v>-1.89E-2</v>
      </c>
      <c r="J216" s="26">
        <v>44304</v>
      </c>
      <c r="K216" s="5">
        <v>-7.0599999999999996E-2</v>
      </c>
      <c r="P216" s="26">
        <v>44395</v>
      </c>
      <c r="Q216" s="5">
        <v>2.1399999999999999E-2</v>
      </c>
      <c r="S216" s="26">
        <v>44395</v>
      </c>
      <c r="T216" s="5">
        <v>-2.3999999999999998E-3</v>
      </c>
    </row>
    <row r="217" spans="7:20" x14ac:dyDescent="0.35">
      <c r="G217" s="26">
        <v>44311</v>
      </c>
      <c r="H217" s="5">
        <v>2.0199999999999999E-2</v>
      </c>
      <c r="J217" s="26">
        <v>44311</v>
      </c>
      <c r="K217" s="5">
        <v>5.1299999999999998E-2</v>
      </c>
      <c r="P217" s="26">
        <v>44388</v>
      </c>
      <c r="Q217" s="5">
        <v>5.5599999999999997E-2</v>
      </c>
      <c r="S217" s="26">
        <v>44388</v>
      </c>
      <c r="T217" s="5">
        <v>5.1000000000000004E-3</v>
      </c>
    </row>
    <row r="218" spans="7:20" x14ac:dyDescent="0.35">
      <c r="G218" s="26">
        <v>44318</v>
      </c>
      <c r="H218" s="5">
        <v>1.3100000000000001E-2</v>
      </c>
      <c r="J218" s="26">
        <v>44318</v>
      </c>
      <c r="K218" s="5">
        <v>1.49E-2</v>
      </c>
      <c r="P218" s="26">
        <v>44381</v>
      </c>
      <c r="Q218" s="5">
        <v>9.5399999999999999E-2</v>
      </c>
      <c r="S218" s="26">
        <v>44381</v>
      </c>
      <c r="T218" s="5">
        <v>3.4500000000000003E-2</v>
      </c>
    </row>
    <row r="219" spans="7:20" x14ac:dyDescent="0.35">
      <c r="G219" s="26">
        <v>44325</v>
      </c>
      <c r="H219" s="5">
        <v>-9.7999999999999997E-3</v>
      </c>
      <c r="J219" s="26">
        <v>44325</v>
      </c>
      <c r="K219" s="5">
        <v>-1.7600000000000001E-2</v>
      </c>
      <c r="P219" s="26">
        <v>44374</v>
      </c>
      <c r="Q219" s="5">
        <v>1E-3</v>
      </c>
      <c r="S219" s="26">
        <v>44374</v>
      </c>
      <c r="T219" s="5">
        <v>-9.1200000000000003E-2</v>
      </c>
    </row>
    <row r="220" spans="7:20" x14ac:dyDescent="0.35">
      <c r="G220" s="26">
        <v>44332</v>
      </c>
      <c r="H220" s="5">
        <v>3.39E-2</v>
      </c>
      <c r="J220" s="26">
        <v>44332</v>
      </c>
      <c r="K220" s="5">
        <v>6.6600000000000006E-2</v>
      </c>
      <c r="P220" s="26">
        <v>44367</v>
      </c>
      <c r="Q220" s="5">
        <v>1.37E-2</v>
      </c>
      <c r="S220" s="26">
        <v>44367</v>
      </c>
      <c r="T220" s="5">
        <v>0.1545</v>
      </c>
    </row>
    <row r="221" spans="7:20" x14ac:dyDescent="0.35">
      <c r="G221" s="26">
        <v>44339</v>
      </c>
      <c r="H221" s="5">
        <v>1.72E-2</v>
      </c>
      <c r="J221" s="26">
        <v>44339</v>
      </c>
      <c r="K221" s="5">
        <v>-4.0000000000000001E-3</v>
      </c>
      <c r="P221" s="26">
        <v>44360</v>
      </c>
      <c r="Q221" s="5">
        <v>3.2000000000000002E-3</v>
      </c>
      <c r="S221" s="26">
        <v>44360</v>
      </c>
      <c r="T221" s="5">
        <v>-4.9700000000000001E-2</v>
      </c>
    </row>
    <row r="222" spans="7:20" x14ac:dyDescent="0.35">
      <c r="G222" s="26">
        <v>44346</v>
      </c>
      <c r="H222" s="5">
        <v>1.52E-2</v>
      </c>
      <c r="J222" s="26">
        <v>44346</v>
      </c>
      <c r="K222" s="5">
        <v>5.79E-2</v>
      </c>
      <c r="P222" s="26">
        <v>44353</v>
      </c>
      <c r="Q222" s="5">
        <v>1.4E-2</v>
      </c>
      <c r="S222" s="26">
        <v>44353</v>
      </c>
      <c r="T222" s="5">
        <v>3.8E-3</v>
      </c>
    </row>
    <row r="223" spans="7:20" x14ac:dyDescent="0.35">
      <c r="G223" s="26">
        <v>44353</v>
      </c>
      <c r="H223" s="5">
        <v>8.2000000000000007E-3</v>
      </c>
      <c r="J223" s="26">
        <v>44353</v>
      </c>
      <c r="K223" s="5">
        <v>-6.7000000000000002E-3</v>
      </c>
      <c r="P223" s="26">
        <v>44346</v>
      </c>
      <c r="Q223" s="5">
        <v>2.0500000000000001E-2</v>
      </c>
      <c r="S223" s="26">
        <v>44346</v>
      </c>
      <c r="T223" s="5">
        <v>0.08</v>
      </c>
    </row>
    <row r="224" spans="7:20" x14ac:dyDescent="0.35">
      <c r="G224" s="26">
        <v>44360</v>
      </c>
      <c r="H224" s="5">
        <v>-7.3000000000000001E-3</v>
      </c>
      <c r="J224" s="26">
        <v>44360</v>
      </c>
      <c r="K224" s="5">
        <v>4.48E-2</v>
      </c>
      <c r="P224" s="26">
        <v>44339</v>
      </c>
      <c r="Q224" s="5">
        <v>-3.0000000000000001E-3</v>
      </c>
      <c r="S224" s="26">
        <v>44339</v>
      </c>
      <c r="T224" s="5">
        <v>5.3699999999999998E-2</v>
      </c>
    </row>
    <row r="225" spans="7:20" x14ac:dyDescent="0.35">
      <c r="G225" s="26">
        <v>44367</v>
      </c>
      <c r="H225" s="5">
        <v>1.1299999999999999E-2</v>
      </c>
      <c r="J225" s="26">
        <v>44367</v>
      </c>
      <c r="K225" s="5">
        <v>-6.9999999999999999E-4</v>
      </c>
      <c r="P225" s="26">
        <v>44332</v>
      </c>
      <c r="Q225" s="5">
        <v>4.5199999999999997E-2</v>
      </c>
      <c r="S225" s="26">
        <v>44332</v>
      </c>
      <c r="T225" s="5">
        <v>4.9500000000000002E-2</v>
      </c>
    </row>
    <row r="226" spans="7:20" x14ac:dyDescent="0.35">
      <c r="G226" s="26">
        <v>44374</v>
      </c>
      <c r="H226" s="5">
        <v>-8.6999999999999994E-3</v>
      </c>
      <c r="J226" s="26">
        <v>44374</v>
      </c>
      <c r="K226" s="5">
        <v>-2.9999999999999997E-4</v>
      </c>
      <c r="P226" s="26">
        <v>44325</v>
      </c>
      <c r="Q226" s="5">
        <v>-4.99E-2</v>
      </c>
      <c r="S226" s="26">
        <v>44325</v>
      </c>
      <c r="T226" s="5">
        <v>2.3099999999999999E-2</v>
      </c>
    </row>
    <row r="227" spans="7:20" x14ac:dyDescent="0.35">
      <c r="G227" s="26">
        <v>44381</v>
      </c>
      <c r="H227" s="5">
        <v>-2.0999999999999999E-3</v>
      </c>
      <c r="J227" s="26">
        <v>44381</v>
      </c>
      <c r="K227" s="5">
        <v>1.9099999999999999E-2</v>
      </c>
      <c r="P227" s="26">
        <v>44318</v>
      </c>
      <c r="Q227" s="5">
        <v>2.7099999999999999E-2</v>
      </c>
      <c r="S227" s="26">
        <v>44318</v>
      </c>
      <c r="T227" s="5">
        <v>-2.7799999999999998E-2</v>
      </c>
    </row>
    <row r="228" spans="7:20" x14ac:dyDescent="0.35">
      <c r="G228" s="26">
        <v>44388</v>
      </c>
      <c r="H228" s="5">
        <v>1.49E-2</v>
      </c>
      <c r="J228" s="26">
        <v>44388</v>
      </c>
      <c r="K228" s="5">
        <v>-8.3999999999999995E-3</v>
      </c>
      <c r="P228" s="26">
        <v>44311</v>
      </c>
      <c r="Q228" s="5">
        <v>3.5799999999999998E-2</v>
      </c>
      <c r="S228" s="26">
        <v>44311</v>
      </c>
      <c r="T228" s="5">
        <v>4.4400000000000002E-2</v>
      </c>
    </row>
    <row r="229" spans="7:20" x14ac:dyDescent="0.35">
      <c r="G229" s="26">
        <v>44395</v>
      </c>
      <c r="H229" s="5">
        <v>-4.1999999999999997E-3</v>
      </c>
      <c r="J229" s="26">
        <v>44395</v>
      </c>
      <c r="K229" s="5">
        <v>1.9099999999999999E-2</v>
      </c>
      <c r="P229" s="26">
        <v>44304</v>
      </c>
      <c r="Q229" s="5">
        <v>-0.09</v>
      </c>
      <c r="S229" s="26">
        <v>44304</v>
      </c>
      <c r="T229" s="5">
        <v>-9.1000000000000004E-3</v>
      </c>
    </row>
    <row r="230" spans="7:20" x14ac:dyDescent="0.35">
      <c r="G230" s="26">
        <v>44402</v>
      </c>
      <c r="H230" s="5">
        <v>-5.8999999999999999E-3</v>
      </c>
      <c r="J230" s="26">
        <v>44402</v>
      </c>
      <c r="K230" s="5">
        <v>2.5700000000000001E-2</v>
      </c>
      <c r="P230" s="26">
        <v>44297</v>
      </c>
      <c r="Q230" s="5">
        <v>6.1000000000000004E-3</v>
      </c>
      <c r="S230" s="26">
        <v>44297</v>
      </c>
      <c r="T230" s="5">
        <v>-5.2200000000000003E-2</v>
      </c>
    </row>
    <row r="231" spans="7:20" x14ac:dyDescent="0.35">
      <c r="G231" s="26">
        <v>44409</v>
      </c>
      <c r="H231" s="5">
        <v>3.0099999999999998E-2</v>
      </c>
      <c r="J231" s="26">
        <v>44409</v>
      </c>
      <c r="K231" s="5">
        <v>8.0999999999999996E-3</v>
      </c>
      <c r="P231" s="26">
        <v>44290</v>
      </c>
      <c r="Q231" s="5">
        <v>-4.0000000000000001E-3</v>
      </c>
      <c r="S231" s="26">
        <v>44290</v>
      </c>
      <c r="T231" s="5">
        <v>-5.45E-2</v>
      </c>
    </row>
    <row r="232" spans="7:20" x14ac:dyDescent="0.35">
      <c r="G232" s="26">
        <v>44416</v>
      </c>
      <c r="H232" s="5">
        <v>1.7899999999999999E-2</v>
      </c>
      <c r="J232" s="26">
        <v>44416</v>
      </c>
      <c r="K232" s="5">
        <v>1.8499999999999999E-2</v>
      </c>
      <c r="P232" s="26">
        <v>44283</v>
      </c>
      <c r="Q232" s="5">
        <v>2.1899999999999999E-2</v>
      </c>
      <c r="S232" s="26">
        <v>44283</v>
      </c>
      <c r="T232" s="5">
        <v>1.55E-2</v>
      </c>
    </row>
    <row r="233" spans="7:20" x14ac:dyDescent="0.35">
      <c r="G233" s="26">
        <v>44423</v>
      </c>
      <c r="H233" s="5">
        <v>-4.7999999999999996E-3</v>
      </c>
      <c r="J233" s="26">
        <v>44423</v>
      </c>
      <c r="K233" s="5">
        <v>1.35E-2</v>
      </c>
      <c r="P233" s="26">
        <v>44276</v>
      </c>
      <c r="Q233" s="5">
        <v>2.3E-3</v>
      </c>
      <c r="S233" s="26">
        <v>44276</v>
      </c>
      <c r="T233" s="5">
        <v>-2.8400000000000002E-2</v>
      </c>
    </row>
    <row r="234" spans="7:20" x14ac:dyDescent="0.35">
      <c r="G234" s="26">
        <v>44430</v>
      </c>
      <c r="H234" s="5">
        <v>1.55E-2</v>
      </c>
      <c r="J234" s="26">
        <v>44430</v>
      </c>
      <c r="K234" s="5">
        <v>5.21E-2</v>
      </c>
      <c r="P234" s="26">
        <v>44269</v>
      </c>
      <c r="Q234" s="5">
        <v>-3.2500000000000001E-2</v>
      </c>
      <c r="S234" s="26">
        <v>44269</v>
      </c>
      <c r="T234" s="5">
        <v>-7.8399999999999997E-2</v>
      </c>
    </row>
    <row r="235" spans="7:20" x14ac:dyDescent="0.35">
      <c r="G235" s="26">
        <v>44437</v>
      </c>
      <c r="H235" s="5">
        <v>3.6999999999999998E-2</v>
      </c>
      <c r="J235" s="26">
        <v>44437</v>
      </c>
      <c r="K235" s="5">
        <v>2.76E-2</v>
      </c>
      <c r="P235" s="26">
        <v>44262</v>
      </c>
      <c r="Q235" s="5">
        <v>9.4999999999999998E-3</v>
      </c>
      <c r="S235" s="26">
        <v>44262</v>
      </c>
      <c r="T235" s="5">
        <v>-4.1099999999999998E-2</v>
      </c>
    </row>
    <row r="236" spans="7:20" x14ac:dyDescent="0.35">
      <c r="G236" s="26">
        <v>44444</v>
      </c>
      <c r="H236" s="5">
        <v>2.5999999999999999E-3</v>
      </c>
      <c r="J236" s="26">
        <v>44444</v>
      </c>
      <c r="K236" s="5">
        <v>2.8999999999999998E-3</v>
      </c>
      <c r="P236" s="26">
        <v>44255</v>
      </c>
      <c r="Q236" s="5">
        <v>6.0199999999999997E-2</v>
      </c>
      <c r="S236" s="26">
        <v>44255</v>
      </c>
      <c r="T236" s="5">
        <v>0.1913</v>
      </c>
    </row>
    <row r="237" spans="7:20" x14ac:dyDescent="0.35">
      <c r="G237" s="26">
        <v>44451</v>
      </c>
      <c r="H237" s="5">
        <v>1.24E-2</v>
      </c>
      <c r="J237" s="26">
        <v>44451</v>
      </c>
      <c r="K237" s="5">
        <v>7.3200000000000001E-2</v>
      </c>
      <c r="P237" s="26">
        <v>44248</v>
      </c>
      <c r="Q237" s="5">
        <v>-1.77E-2</v>
      </c>
      <c r="S237" s="26">
        <v>44248</v>
      </c>
      <c r="T237" s="5">
        <v>-8.3999999999999995E-3</v>
      </c>
    </row>
    <row r="238" spans="7:20" x14ac:dyDescent="0.35">
      <c r="G238" s="26">
        <v>44458</v>
      </c>
      <c r="H238" s="5">
        <v>1.52E-2</v>
      </c>
      <c r="J238" s="26">
        <v>44458</v>
      </c>
      <c r="K238" s="5">
        <v>4.3099999999999999E-2</v>
      </c>
      <c r="P238" s="26">
        <v>44241</v>
      </c>
      <c r="Q238" s="5">
        <v>-6.4199999999999993E-2</v>
      </c>
      <c r="S238" s="26">
        <v>44241</v>
      </c>
      <c r="T238" s="5">
        <v>-6.4000000000000003E-3</v>
      </c>
    </row>
    <row r="239" spans="7:20" x14ac:dyDescent="0.35">
      <c r="G239" s="26">
        <v>44465</v>
      </c>
      <c r="H239" s="5">
        <v>-1.7999999999999999E-2</v>
      </c>
      <c r="J239" s="26">
        <v>44465</v>
      </c>
      <c r="K239" s="5">
        <v>-4.2200000000000001E-2</v>
      </c>
      <c r="P239" s="26">
        <v>44234</v>
      </c>
      <c r="Q239" s="5">
        <v>0.1605</v>
      </c>
      <c r="S239" s="26">
        <v>44234</v>
      </c>
      <c r="T239" s="5">
        <v>4.3900000000000002E-2</v>
      </c>
    </row>
    <row r="240" spans="7:20" x14ac:dyDescent="0.35">
      <c r="G240" s="26">
        <v>44472</v>
      </c>
      <c r="H240" s="5">
        <v>2.07E-2</v>
      </c>
      <c r="J240" s="26">
        <v>44472</v>
      </c>
      <c r="K240" s="5">
        <v>4.07E-2</v>
      </c>
      <c r="P240" s="26">
        <v>44227</v>
      </c>
      <c r="Q240" s="5">
        <v>1.2E-2</v>
      </c>
      <c r="S240" s="26">
        <v>44227</v>
      </c>
      <c r="T240" s="5">
        <v>2.23E-2</v>
      </c>
    </row>
    <row r="241" spans="7:20" x14ac:dyDescent="0.35">
      <c r="G241" s="26">
        <v>44479</v>
      </c>
      <c r="H241" s="5">
        <v>2.4799999999999999E-2</v>
      </c>
      <c r="J241" s="26">
        <v>44479</v>
      </c>
      <c r="K241" s="5">
        <v>0.20780000000000001</v>
      </c>
      <c r="P241" s="26">
        <v>44220</v>
      </c>
      <c r="Q241" s="5">
        <v>-1.9199999999999998E-2</v>
      </c>
      <c r="S241" s="26">
        <v>44220</v>
      </c>
      <c r="T241" s="5">
        <v>-1.47E-2</v>
      </c>
    </row>
    <row r="242" spans="7:20" x14ac:dyDescent="0.35">
      <c r="G242" s="26">
        <v>44486</v>
      </c>
      <c r="H242" s="5">
        <v>-1.2200000000000001E-2</v>
      </c>
      <c r="J242" s="26">
        <v>44486</v>
      </c>
      <c r="K242" s="5">
        <v>-0.1507</v>
      </c>
      <c r="P242" s="26">
        <v>44213</v>
      </c>
      <c r="Q242" s="5">
        <v>3.6400000000000002E-2</v>
      </c>
      <c r="S242" s="26">
        <v>44213</v>
      </c>
      <c r="T242" s="5">
        <v>-3.0700000000000002E-2</v>
      </c>
    </row>
    <row r="243" spans="7:20" x14ac:dyDescent="0.35">
      <c r="G243" s="26">
        <v>44493</v>
      </c>
      <c r="H243" s="5">
        <v>-2.4500000000000001E-2</v>
      </c>
      <c r="J243" s="26">
        <v>44493</v>
      </c>
      <c r="K243" s="5">
        <v>2.52E-2</v>
      </c>
      <c r="P243" s="26">
        <v>44206</v>
      </c>
      <c r="Q243" s="5">
        <v>-1.83E-2</v>
      </c>
      <c r="S243" s="26">
        <v>44206</v>
      </c>
      <c r="T243" s="5">
        <v>1.9199999999999998E-2</v>
      </c>
    </row>
    <row r="244" spans="7:20" x14ac:dyDescent="0.35">
      <c r="G244" s="26">
        <v>44500</v>
      </c>
      <c r="H244" s="5">
        <v>1.3899999999999999E-2</v>
      </c>
      <c r="J244" s="26">
        <v>44500</v>
      </c>
      <c r="K244" s="5">
        <v>3.2000000000000001E-2</v>
      </c>
      <c r="P244" s="26">
        <v>44199</v>
      </c>
      <c r="Q244" s="5">
        <v>-2.5399999999999999E-2</v>
      </c>
      <c r="S244" s="26">
        <v>44199</v>
      </c>
      <c r="T244" s="5">
        <v>-1.3899999999999999E-2</v>
      </c>
    </row>
    <row r="245" spans="7:20" x14ac:dyDescent="0.35">
      <c r="G245" s="26">
        <v>44507</v>
      </c>
      <c r="H245" s="5">
        <v>1.04E-2</v>
      </c>
      <c r="J245" s="26">
        <v>44507</v>
      </c>
      <c r="K245" s="5">
        <v>6.1600000000000002E-2</v>
      </c>
      <c r="P245" s="26">
        <v>44192</v>
      </c>
      <c r="Q245" s="5">
        <v>8.3999999999999995E-3</v>
      </c>
      <c r="S245" s="26">
        <v>44192</v>
      </c>
      <c r="T245" s="5">
        <v>2.3099999999999999E-2</v>
      </c>
    </row>
    <row r="246" spans="7:20" x14ac:dyDescent="0.35">
      <c r="G246" s="26">
        <v>44514</v>
      </c>
      <c r="H246" s="5">
        <v>-1.8700000000000001E-2</v>
      </c>
      <c r="J246" s="26">
        <v>44514</v>
      </c>
      <c r="K246" s="5">
        <v>5.0000000000000001E-4</v>
      </c>
      <c r="P246" s="26">
        <v>44185</v>
      </c>
      <c r="Q246" s="5">
        <v>3.0599999999999999E-2</v>
      </c>
      <c r="S246" s="26">
        <v>44185</v>
      </c>
      <c r="T246" s="5">
        <v>-4.7399999999999998E-2</v>
      </c>
    </row>
    <row r="247" spans="7:20" x14ac:dyDescent="0.35">
      <c r="G247" s="26">
        <v>44521</v>
      </c>
      <c r="H247" s="5">
        <v>-4.1599999999999998E-2</v>
      </c>
      <c r="J247" s="26">
        <v>44521</v>
      </c>
      <c r="K247" s="5">
        <v>-7.1300000000000002E-2</v>
      </c>
      <c r="P247" s="26">
        <v>44178</v>
      </c>
      <c r="Q247" s="5">
        <v>3.9199999999999999E-2</v>
      </c>
      <c r="S247" s="26">
        <v>44178</v>
      </c>
      <c r="T247" s="5">
        <v>-5.1999999999999998E-3</v>
      </c>
    </row>
    <row r="248" spans="7:20" x14ac:dyDescent="0.35">
      <c r="G248" s="26">
        <v>44528</v>
      </c>
      <c r="H248" s="5">
        <v>0.01</v>
      </c>
      <c r="J248" s="26">
        <v>44528</v>
      </c>
      <c r="K248" s="5">
        <v>1.7000000000000001E-2</v>
      </c>
      <c r="P248" s="26">
        <v>44171</v>
      </c>
      <c r="Q248" s="5">
        <v>7.2300000000000003E-2</v>
      </c>
      <c r="S248" s="26">
        <v>44171</v>
      </c>
      <c r="T248" s="5">
        <v>0.13639999999999999</v>
      </c>
    </row>
    <row r="249" spans="7:20" x14ac:dyDescent="0.35">
      <c r="G249" s="26">
        <v>44535</v>
      </c>
      <c r="H249" s="5">
        <v>1.83E-2</v>
      </c>
      <c r="J249" s="26">
        <v>44535</v>
      </c>
      <c r="K249" s="5">
        <v>-5.0000000000000001E-4</v>
      </c>
      <c r="P249" s="26">
        <v>44164</v>
      </c>
      <c r="Q249" s="5">
        <v>-3.3099999999999997E-2</v>
      </c>
      <c r="S249" s="26">
        <v>44164</v>
      </c>
      <c r="T249" s="5">
        <v>2.3999999999999998E-3</v>
      </c>
    </row>
    <row r="250" spans="7:20" x14ac:dyDescent="0.35">
      <c r="G250" s="26">
        <v>44542</v>
      </c>
      <c r="H250" s="5">
        <v>-0.03</v>
      </c>
      <c r="J250" s="26">
        <v>44542</v>
      </c>
      <c r="K250" s="5">
        <v>-2.06E-2</v>
      </c>
      <c r="P250" s="26">
        <v>44157</v>
      </c>
      <c r="Q250" s="5">
        <v>0.11609999999999999</v>
      </c>
      <c r="S250" s="26">
        <v>44157</v>
      </c>
      <c r="T250" s="5">
        <v>5.7000000000000002E-3</v>
      </c>
    </row>
    <row r="251" spans="7:20" x14ac:dyDescent="0.35">
      <c r="G251" s="26">
        <v>44549</v>
      </c>
      <c r="H251" s="5">
        <v>1.1000000000000001E-3</v>
      </c>
      <c r="J251" s="26">
        <v>44549</v>
      </c>
      <c r="K251" s="5">
        <v>-1.47E-2</v>
      </c>
      <c r="P251" s="26">
        <v>44150</v>
      </c>
      <c r="Q251" s="5">
        <v>6.7999999999999996E-3</v>
      </c>
      <c r="S251" s="26">
        <v>44150</v>
      </c>
      <c r="T251" s="5">
        <v>4.3799999999999999E-2</v>
      </c>
    </row>
    <row r="252" spans="7:20" x14ac:dyDescent="0.35">
      <c r="G252" s="26">
        <v>44556</v>
      </c>
      <c r="H252" s="5">
        <v>2.06E-2</v>
      </c>
      <c r="J252" s="26">
        <v>44556</v>
      </c>
      <c r="K252" s="5">
        <v>9.1999999999999998E-3</v>
      </c>
      <c r="P252" s="26">
        <v>44143</v>
      </c>
      <c r="Q252" s="5">
        <v>1.3100000000000001E-2</v>
      </c>
      <c r="S252" s="26">
        <v>44143</v>
      </c>
      <c r="T252" s="5">
        <v>6.1199999999999997E-2</v>
      </c>
    </row>
    <row r="253" spans="7:20" x14ac:dyDescent="0.35">
      <c r="G253" s="26">
        <v>44563</v>
      </c>
      <c r="H253" s="5">
        <v>2.64E-2</v>
      </c>
      <c r="J253" s="26">
        <v>44563</v>
      </c>
      <c r="K253" s="5">
        <v>1.2800000000000001E-2</v>
      </c>
      <c r="P253" s="26">
        <v>44136</v>
      </c>
      <c r="Q253" s="5">
        <v>2.4199999999999999E-2</v>
      </c>
      <c r="S253" s="26">
        <v>44136</v>
      </c>
      <c r="T253" s="5">
        <v>2.41E-2</v>
      </c>
    </row>
    <row r="254" spans="7:20" x14ac:dyDescent="0.35">
      <c r="G254" s="26">
        <v>44570</v>
      </c>
      <c r="H254" s="5">
        <v>2.4899999999999999E-2</v>
      </c>
      <c r="J254" s="26">
        <v>44570</v>
      </c>
      <c r="K254" s="5">
        <v>-8.6400000000000005E-2</v>
      </c>
      <c r="P254" s="26">
        <v>44129</v>
      </c>
      <c r="Q254" s="5">
        <v>-6.3E-3</v>
      </c>
      <c r="S254" s="26">
        <v>44129</v>
      </c>
      <c r="T254" s="5">
        <v>-4.9099999999999998E-2</v>
      </c>
    </row>
    <row r="255" spans="7:20" x14ac:dyDescent="0.35">
      <c r="G255" s="26">
        <v>44577</v>
      </c>
      <c r="H255" s="5">
        <v>-3.5000000000000003E-2</v>
      </c>
      <c r="J255" s="26">
        <v>44577</v>
      </c>
      <c r="K255" s="5">
        <v>-5.3E-3</v>
      </c>
      <c r="P255" s="26">
        <v>44122</v>
      </c>
      <c r="Q255" s="5">
        <v>4.1999999999999997E-3</v>
      </c>
      <c r="S255" s="26">
        <v>44122</v>
      </c>
      <c r="T255" s="5">
        <v>4.4699999999999997E-2</v>
      </c>
    </row>
    <row r="256" spans="7:20" x14ac:dyDescent="0.35">
      <c r="G256" s="26">
        <v>44584</v>
      </c>
      <c r="H256" s="5">
        <v>-2.92E-2</v>
      </c>
      <c r="J256" s="26">
        <v>44584</v>
      </c>
      <c r="K256" s="5">
        <v>-5.1999999999999998E-2</v>
      </c>
      <c r="P256" s="26">
        <v>44115</v>
      </c>
      <c r="Q256" s="5">
        <v>-3.0700000000000002E-2</v>
      </c>
      <c r="S256" s="26">
        <v>44115</v>
      </c>
      <c r="T256" s="5">
        <v>-1.6400000000000001E-2</v>
      </c>
    </row>
    <row r="257" spans="7:20" x14ac:dyDescent="0.35">
      <c r="G257" s="26">
        <v>44591</v>
      </c>
      <c r="H257" s="5">
        <v>2.4199999999999999E-2</v>
      </c>
      <c r="J257" s="26">
        <v>44591</v>
      </c>
      <c r="K257" s="5">
        <v>1.4E-3</v>
      </c>
      <c r="P257" s="26">
        <v>44108</v>
      </c>
      <c r="Q257" s="5">
        <v>1.4E-2</v>
      </c>
      <c r="S257" s="26">
        <v>44108</v>
      </c>
      <c r="T257" s="5">
        <v>-2.5700000000000001E-2</v>
      </c>
    </row>
    <row r="258" spans="7:20" x14ac:dyDescent="0.35">
      <c r="G258" s="26">
        <v>44598</v>
      </c>
      <c r="H258" s="5">
        <v>-8.0999999999999996E-3</v>
      </c>
      <c r="J258" s="26">
        <v>44598</v>
      </c>
      <c r="K258" s="5">
        <v>1.4800000000000001E-2</v>
      </c>
      <c r="P258" s="26">
        <v>44101</v>
      </c>
      <c r="Q258" s="5">
        <v>-3.0200000000000001E-2</v>
      </c>
      <c r="S258" s="26">
        <v>44101</v>
      </c>
      <c r="T258" s="5">
        <v>8.4099999999999994E-2</v>
      </c>
    </row>
    <row r="259" spans="7:20" x14ac:dyDescent="0.35">
      <c r="G259" s="26">
        <v>44605</v>
      </c>
      <c r="H259" s="5">
        <v>-5.7000000000000002E-3</v>
      </c>
      <c r="J259" s="26">
        <v>44605</v>
      </c>
      <c r="K259" s="5">
        <v>-1.67E-2</v>
      </c>
      <c r="P259" s="26">
        <v>44094</v>
      </c>
      <c r="Q259" s="5">
        <v>-5.0500000000000003E-2</v>
      </c>
      <c r="S259" s="26">
        <v>44094</v>
      </c>
      <c r="T259" s="5">
        <v>-1.47E-2</v>
      </c>
    </row>
    <row r="260" spans="7:20" x14ac:dyDescent="0.35">
      <c r="G260" s="26">
        <v>44612</v>
      </c>
      <c r="H260" s="5">
        <v>-3.5799999999999998E-2</v>
      </c>
      <c r="J260" s="26">
        <v>44612</v>
      </c>
      <c r="K260" s="5">
        <v>2.8899999999999999E-2</v>
      </c>
      <c r="P260" s="26">
        <v>44087</v>
      </c>
      <c r="Q260" s="5">
        <v>0.1376</v>
      </c>
      <c r="S260" s="26">
        <v>44087</v>
      </c>
      <c r="T260" s="5">
        <v>-2.5600000000000001E-2</v>
      </c>
    </row>
    <row r="261" spans="7:20" x14ac:dyDescent="0.35">
      <c r="G261" s="26">
        <v>44619</v>
      </c>
      <c r="H261" s="5">
        <v>-2.4799999999999999E-2</v>
      </c>
      <c r="J261" s="26">
        <v>44619</v>
      </c>
      <c r="K261" s="5">
        <v>-1.9199999999999998E-2</v>
      </c>
      <c r="P261" s="26">
        <v>44080</v>
      </c>
      <c r="Q261" s="5">
        <v>3.8600000000000002E-2</v>
      </c>
      <c r="S261" s="26">
        <v>44080</v>
      </c>
      <c r="T261" s="5">
        <v>-2.3E-2</v>
      </c>
    </row>
    <row r="262" spans="7:20" x14ac:dyDescent="0.35">
      <c r="G262" s="26">
        <v>44626</v>
      </c>
      <c r="H262" s="5">
        <v>2.3699999999999999E-2</v>
      </c>
      <c r="J262" s="26">
        <v>44626</v>
      </c>
      <c r="K262" s="5">
        <v>2.1600000000000001E-2</v>
      </c>
      <c r="P262" s="26">
        <v>44073</v>
      </c>
      <c r="Q262" s="5">
        <v>-9.3600000000000003E-2</v>
      </c>
      <c r="S262" s="26">
        <v>44073</v>
      </c>
      <c r="T262" s="5">
        <v>-5.9200000000000003E-2</v>
      </c>
    </row>
    <row r="263" spans="7:20" x14ac:dyDescent="0.35">
      <c r="G263" s="26">
        <v>44633</v>
      </c>
      <c r="H263" s="5">
        <v>3.95E-2</v>
      </c>
      <c r="J263" s="26">
        <v>44633</v>
      </c>
      <c r="K263" s="5">
        <v>-1.5E-3</v>
      </c>
      <c r="P263" s="26">
        <v>44066</v>
      </c>
      <c r="Q263" s="5">
        <v>-3.3500000000000002E-2</v>
      </c>
      <c r="S263" s="26">
        <v>44066</v>
      </c>
      <c r="T263" s="5">
        <v>4.3299999999999998E-2</v>
      </c>
    </row>
    <row r="264" spans="7:20" x14ac:dyDescent="0.35">
      <c r="G264" s="26">
        <v>44640</v>
      </c>
      <c r="H264" s="5">
        <v>-7.7999999999999996E-3</v>
      </c>
      <c r="J264" s="26">
        <v>44640</v>
      </c>
      <c r="K264" s="5">
        <v>-4.5699999999999998E-2</v>
      </c>
      <c r="P264" s="26">
        <v>44059</v>
      </c>
      <c r="Q264" s="5">
        <v>0.1673</v>
      </c>
      <c r="S264" s="26">
        <v>44059</v>
      </c>
      <c r="T264" s="5">
        <v>5.62E-2</v>
      </c>
    </row>
    <row r="265" spans="7:20" x14ac:dyDescent="0.35">
      <c r="G265" s="26">
        <v>44647</v>
      </c>
      <c r="H265" s="5">
        <v>3.0200000000000001E-2</v>
      </c>
      <c r="J265" s="26">
        <v>44647</v>
      </c>
      <c r="K265" s="5">
        <v>2.0199999999999999E-2</v>
      </c>
      <c r="P265" s="26">
        <v>44052</v>
      </c>
      <c r="Q265" s="5">
        <v>5.9999999999999995E-4</v>
      </c>
      <c r="S265" s="26">
        <v>44052</v>
      </c>
      <c r="T265" s="5">
        <v>7.6799999999999993E-2</v>
      </c>
    </row>
    <row r="266" spans="7:20" x14ac:dyDescent="0.35">
      <c r="G266" s="26">
        <v>44654</v>
      </c>
      <c r="H266" s="5">
        <v>6.4000000000000003E-3</v>
      </c>
      <c r="J266" s="26">
        <v>44654</v>
      </c>
      <c r="K266" s="5">
        <v>1.5699999999999999E-2</v>
      </c>
      <c r="P266" s="26">
        <v>44045</v>
      </c>
      <c r="Q266" s="5">
        <v>-1.4800000000000001E-2</v>
      </c>
      <c r="S266" s="26">
        <v>44045</v>
      </c>
      <c r="T266" s="5">
        <v>9.4999999999999998E-3</v>
      </c>
    </row>
    <row r="267" spans="7:20" x14ac:dyDescent="0.35">
      <c r="G267" s="26">
        <v>44661</v>
      </c>
      <c r="H267" s="5">
        <v>-1.7399999999999999E-2</v>
      </c>
      <c r="J267" s="26">
        <v>44661</v>
      </c>
      <c r="K267" s="5">
        <v>-1.3299999999999999E-2</v>
      </c>
      <c r="P267" s="26">
        <v>44038</v>
      </c>
      <c r="Q267" s="5">
        <v>-4.7000000000000002E-3</v>
      </c>
      <c r="S267" s="26">
        <v>44038</v>
      </c>
      <c r="T267" s="5">
        <v>1.9699999999999999E-2</v>
      </c>
    </row>
    <row r="268" spans="7:20" x14ac:dyDescent="0.35">
      <c r="G268" s="26">
        <v>44668</v>
      </c>
      <c r="H268" s="5">
        <v>-1.7399999999999999E-2</v>
      </c>
      <c r="J268" s="26">
        <v>44668</v>
      </c>
      <c r="K268" s="5">
        <v>-1.52E-2</v>
      </c>
      <c r="P268" s="26">
        <v>44031</v>
      </c>
      <c r="Q268" s="5">
        <v>-8.8000000000000005E-3</v>
      </c>
      <c r="S268" s="26">
        <v>44031</v>
      </c>
      <c r="T268" s="5">
        <v>-1.24E-2</v>
      </c>
    </row>
    <row r="269" spans="7:20" x14ac:dyDescent="0.35">
      <c r="G269" s="26">
        <v>44675</v>
      </c>
      <c r="H269" s="5">
        <v>-4.0000000000000001E-3</v>
      </c>
      <c r="J269" s="26">
        <v>44675</v>
      </c>
      <c r="K269" s="5">
        <v>-2.1000000000000001E-2</v>
      </c>
      <c r="P269" s="26">
        <v>44024</v>
      </c>
      <c r="Q269" s="5">
        <v>-4.02E-2</v>
      </c>
      <c r="S269" s="26">
        <v>44024</v>
      </c>
      <c r="T269" s="5">
        <v>-6.5799999999999997E-2</v>
      </c>
    </row>
    <row r="270" spans="7:20" x14ac:dyDescent="0.35">
      <c r="G270" s="26">
        <v>44682</v>
      </c>
      <c r="H270" s="5">
        <v>-4.0399999999999998E-2</v>
      </c>
      <c r="J270" s="26">
        <v>44682</v>
      </c>
      <c r="K270" s="5">
        <v>-7.0499999999999993E-2</v>
      </c>
      <c r="P270" s="26">
        <v>44017</v>
      </c>
      <c r="Q270" s="5">
        <v>4.4400000000000002E-2</v>
      </c>
      <c r="S270" s="26">
        <v>44017</v>
      </c>
      <c r="T270" s="5">
        <v>0</v>
      </c>
    </row>
    <row r="271" spans="7:20" x14ac:dyDescent="0.35">
      <c r="G271" s="26">
        <v>44689</v>
      </c>
      <c r="H271" s="5">
        <v>-3.8300000000000001E-2</v>
      </c>
      <c r="J271" s="26">
        <v>44689</v>
      </c>
      <c r="K271" s="5">
        <v>-0.1188</v>
      </c>
      <c r="P271" s="26">
        <v>44010</v>
      </c>
      <c r="Q271" s="5">
        <v>6.2E-2</v>
      </c>
      <c r="S271" s="26">
        <v>44010</v>
      </c>
      <c r="T271" s="5">
        <v>-7.0499999999999993E-2</v>
      </c>
    </row>
    <row r="272" spans="7:20" x14ac:dyDescent="0.35">
      <c r="G272" s="26">
        <v>44696</v>
      </c>
      <c r="H272" s="5">
        <v>3.0700000000000002E-2</v>
      </c>
      <c r="J272" s="26">
        <v>44696</v>
      </c>
      <c r="K272" s="5">
        <v>0.12379999999999999</v>
      </c>
      <c r="P272" s="26">
        <v>44003</v>
      </c>
      <c r="Q272" s="5">
        <v>-4.7300000000000002E-2</v>
      </c>
      <c r="S272" s="26">
        <v>44003</v>
      </c>
      <c r="T272" s="5">
        <v>5.0000000000000001E-3</v>
      </c>
    </row>
    <row r="273" spans="7:20" x14ac:dyDescent="0.35">
      <c r="G273" s="26">
        <v>44703</v>
      </c>
      <c r="H273" s="5">
        <v>5.3E-3</v>
      </c>
      <c r="J273" s="26">
        <v>44703</v>
      </c>
      <c r="K273" s="5">
        <v>-4.5999999999999999E-3</v>
      </c>
      <c r="P273" s="26">
        <v>43996</v>
      </c>
      <c r="Q273" s="5">
        <v>2.5999999999999999E-3</v>
      </c>
      <c r="S273" s="26">
        <v>43996</v>
      </c>
      <c r="T273" s="5">
        <v>-1.5100000000000001E-2</v>
      </c>
    </row>
    <row r="274" spans="7:20" x14ac:dyDescent="0.35">
      <c r="G274" s="26">
        <v>44710</v>
      </c>
      <c r="H274" s="5">
        <v>1.4200000000000001E-2</v>
      </c>
      <c r="J274" s="26">
        <v>44710</v>
      </c>
      <c r="K274" s="5">
        <v>5.7099999999999998E-2</v>
      </c>
      <c r="P274" s="26">
        <v>43989</v>
      </c>
      <c r="Q274" s="5">
        <v>4.7500000000000001E-2</v>
      </c>
      <c r="S274" s="26">
        <v>43989</v>
      </c>
      <c r="T274" s="5">
        <v>-0.1497</v>
      </c>
    </row>
    <row r="275" spans="7:20" x14ac:dyDescent="0.35">
      <c r="G275" s="26">
        <v>44717</v>
      </c>
      <c r="H275" s="5">
        <v>-2.3099999999999999E-2</v>
      </c>
      <c r="J275" s="26">
        <v>44717</v>
      </c>
      <c r="K275" s="5">
        <v>-1.6899999999999998E-2</v>
      </c>
      <c r="P275" s="26">
        <v>43982</v>
      </c>
      <c r="Q275" s="5">
        <v>7.1900000000000006E-2</v>
      </c>
      <c r="S275" s="26">
        <v>43982</v>
      </c>
      <c r="T275" s="5">
        <v>0.5756</v>
      </c>
    </row>
    <row r="276" spans="7:20" x14ac:dyDescent="0.35">
      <c r="G276" s="26">
        <v>44724</v>
      </c>
      <c r="H276" s="5">
        <v>-5.6099999999999997E-2</v>
      </c>
      <c r="J276" s="26">
        <v>44724</v>
      </c>
      <c r="K276" s="5">
        <v>-7.8600000000000003E-2</v>
      </c>
      <c r="P276" s="26">
        <v>43975</v>
      </c>
      <c r="Q276" s="5">
        <v>1.0999999999999999E-2</v>
      </c>
      <c r="S276" s="26">
        <v>43975</v>
      </c>
      <c r="T276" s="5">
        <v>2.4799999999999999E-2</v>
      </c>
    </row>
    <row r="277" spans="7:20" x14ac:dyDescent="0.35">
      <c r="G277" s="26">
        <v>44731</v>
      </c>
      <c r="H277" s="5">
        <v>2.6499999999999999E-2</v>
      </c>
      <c r="J277" s="26">
        <v>44731</v>
      </c>
      <c r="K277" s="5">
        <v>-1.4E-2</v>
      </c>
      <c r="P277" s="26">
        <v>43968</v>
      </c>
      <c r="Q277" s="5">
        <v>-1.6199999999999999E-2</v>
      </c>
      <c r="S277" s="26">
        <v>43968</v>
      </c>
      <c r="T277" s="5">
        <v>-0.16639999999999999</v>
      </c>
    </row>
    <row r="278" spans="7:20" x14ac:dyDescent="0.35">
      <c r="G278" s="26">
        <v>44738</v>
      </c>
      <c r="H278" s="5">
        <v>3.3999999999999998E-3</v>
      </c>
      <c r="J278" s="26">
        <v>44738</v>
      </c>
      <c r="K278" s="5">
        <v>-6.7999999999999996E-3</v>
      </c>
      <c r="P278" s="26">
        <v>43961</v>
      </c>
      <c r="Q278" s="5">
        <v>-2.5100000000000001E-2</v>
      </c>
      <c r="S278" s="26">
        <v>43961</v>
      </c>
      <c r="T278" s="5">
        <v>-2.06E-2</v>
      </c>
    </row>
    <row r="279" spans="7:20" x14ac:dyDescent="0.35">
      <c r="G279" s="26">
        <v>44745</v>
      </c>
      <c r="H279" s="5">
        <v>2.9700000000000001E-2</v>
      </c>
      <c r="J279" s="26">
        <v>44745</v>
      </c>
      <c r="K279" s="5">
        <v>0.16320000000000001</v>
      </c>
      <c r="P279" s="26">
        <v>43954</v>
      </c>
      <c r="Q279" s="5">
        <v>-4.6100000000000002E-2</v>
      </c>
      <c r="S279" s="26">
        <v>43954</v>
      </c>
      <c r="T279" s="5">
        <v>-0.12889999999999999</v>
      </c>
    </row>
    <row r="280" spans="7:20" x14ac:dyDescent="0.35">
      <c r="G280" s="26">
        <v>44752</v>
      </c>
      <c r="H280" s="5">
        <v>-1.06E-2</v>
      </c>
      <c r="J280" s="26">
        <v>44752</v>
      </c>
      <c r="K280" s="5">
        <v>-3.8E-3</v>
      </c>
      <c r="P280" s="26">
        <v>43947</v>
      </c>
      <c r="Q280" s="5">
        <v>5.7000000000000002E-3</v>
      </c>
      <c r="S280" s="26">
        <v>43947</v>
      </c>
      <c r="T280" s="5">
        <v>-1.55E-2</v>
      </c>
    </row>
    <row r="281" spans="7:20" x14ac:dyDescent="0.35">
      <c r="G281" s="26">
        <v>44759</v>
      </c>
      <c r="H281" s="5">
        <v>4.1799999999999997E-2</v>
      </c>
      <c r="J281" s="26">
        <v>44759</v>
      </c>
      <c r="K281" s="5">
        <v>9.2999999999999992E-3</v>
      </c>
      <c r="P281" s="26">
        <v>43940</v>
      </c>
      <c r="Q281" s="5">
        <v>-1.6199999999999999E-2</v>
      </c>
      <c r="S281" s="26">
        <v>43940</v>
      </c>
      <c r="T281" s="5">
        <v>-4.8099999999999997E-2</v>
      </c>
    </row>
    <row r="282" spans="7:20" x14ac:dyDescent="0.35">
      <c r="G282" s="26">
        <v>44766</v>
      </c>
      <c r="H282" s="5">
        <v>2.6200000000000001E-2</v>
      </c>
      <c r="J282" s="26">
        <v>44766</v>
      </c>
      <c r="K282" s="5">
        <v>7.0800000000000002E-2</v>
      </c>
      <c r="P282" s="26">
        <v>43933</v>
      </c>
      <c r="Q282" s="5">
        <v>8.2400000000000001E-2</v>
      </c>
      <c r="S282" s="26">
        <v>43933</v>
      </c>
      <c r="T282" s="5">
        <v>1E-3</v>
      </c>
    </row>
    <row r="283" spans="7:20" x14ac:dyDescent="0.35">
      <c r="G283" s="26">
        <v>44773</v>
      </c>
      <c r="H283" s="5">
        <v>1.3899999999999999E-2</v>
      </c>
      <c r="J283" s="26">
        <v>44773</v>
      </c>
      <c r="K283" s="5">
        <v>-2.7000000000000001E-3</v>
      </c>
      <c r="P283" s="26">
        <v>43926</v>
      </c>
      <c r="Q283" s="5">
        <v>4.48E-2</v>
      </c>
      <c r="S283" s="26">
        <v>43926</v>
      </c>
      <c r="T283" s="5">
        <v>4.1300000000000003E-2</v>
      </c>
    </row>
    <row r="284" spans="7:20" x14ac:dyDescent="0.35">
      <c r="G284" s="26">
        <v>44780</v>
      </c>
      <c r="H284" s="5">
        <v>1.7299999999999999E-2</v>
      </c>
      <c r="J284" s="26">
        <v>44780</v>
      </c>
      <c r="K284" s="5">
        <v>2.47E-2</v>
      </c>
      <c r="P284" s="26">
        <v>43919</v>
      </c>
      <c r="Q284" s="5">
        <v>4.9299999999999997E-2</v>
      </c>
      <c r="S284" s="26">
        <v>43919</v>
      </c>
      <c r="T284" s="5">
        <v>-8.3099999999999993E-2</v>
      </c>
    </row>
    <row r="285" spans="7:20" x14ac:dyDescent="0.35">
      <c r="G285" s="26">
        <v>44787</v>
      </c>
      <c r="H285" s="5">
        <v>3.3999999999999998E-3</v>
      </c>
      <c r="J285" s="26">
        <v>44787</v>
      </c>
      <c r="K285" s="5">
        <v>1.04E-2</v>
      </c>
      <c r="P285" s="26">
        <v>43912</v>
      </c>
      <c r="Q285" s="5">
        <v>-0.13550000000000001</v>
      </c>
      <c r="S285" s="26">
        <v>43912</v>
      </c>
      <c r="T285" s="5">
        <v>-2.5999999999999999E-3</v>
      </c>
    </row>
    <row r="286" spans="7:20" x14ac:dyDescent="0.35">
      <c r="G286" s="26">
        <v>44794</v>
      </c>
      <c r="H286" s="5">
        <v>-1.12E-2</v>
      </c>
      <c r="J286" s="26">
        <v>44794</v>
      </c>
      <c r="K286" s="5">
        <v>6.3E-3</v>
      </c>
      <c r="P286" s="26">
        <v>43905</v>
      </c>
      <c r="Q286" s="5">
        <v>-0.12520000000000001</v>
      </c>
      <c r="S286" s="26">
        <v>43905</v>
      </c>
      <c r="T286" s="5">
        <v>-0.31840000000000002</v>
      </c>
    </row>
    <row r="287" spans="7:20" x14ac:dyDescent="0.35">
      <c r="G287" s="26">
        <v>44801</v>
      </c>
      <c r="H287" s="5">
        <v>-1.1000000000000001E-3</v>
      </c>
      <c r="J287" s="26">
        <v>44801</v>
      </c>
      <c r="K287" s="5">
        <v>3.7900000000000003E-2</v>
      </c>
      <c r="P287" s="26">
        <v>43898</v>
      </c>
      <c r="Q287" s="5">
        <v>-0.1106</v>
      </c>
      <c r="S287" s="26">
        <v>43898</v>
      </c>
      <c r="T287" s="5">
        <v>-0.1686</v>
      </c>
    </row>
    <row r="288" spans="7:20" x14ac:dyDescent="0.35">
      <c r="G288" s="26">
        <v>44808</v>
      </c>
      <c r="H288" s="5">
        <v>1.6799999999999999E-2</v>
      </c>
      <c r="J288" s="26">
        <v>44808</v>
      </c>
      <c r="K288" s="5">
        <v>-4.1700000000000001E-2</v>
      </c>
      <c r="P288" s="26">
        <v>43891</v>
      </c>
      <c r="Q288" s="5">
        <v>-2.1399999999999999E-2</v>
      </c>
      <c r="S288" s="26">
        <v>43891</v>
      </c>
      <c r="T288" s="5">
        <v>-2.7799999999999998E-2</v>
      </c>
    </row>
    <row r="289" spans="7:20" x14ac:dyDescent="0.35">
      <c r="G289" s="26">
        <v>44815</v>
      </c>
      <c r="H289" s="5">
        <v>-1.7000000000000001E-2</v>
      </c>
      <c r="J289" s="26">
        <v>44815</v>
      </c>
      <c r="K289" s="5">
        <v>-1.3299999999999999E-2</v>
      </c>
      <c r="P289" s="26">
        <v>43884</v>
      </c>
      <c r="Q289" s="5">
        <v>-8.2600000000000007E-2</v>
      </c>
      <c r="S289" s="26">
        <v>43884</v>
      </c>
      <c r="T289" s="5">
        <v>-6.8999999999999999E-3</v>
      </c>
    </row>
    <row r="290" spans="7:20" x14ac:dyDescent="0.35">
      <c r="G290" s="26">
        <v>44822</v>
      </c>
      <c r="H290" s="5">
        <v>-1.1599999999999999E-2</v>
      </c>
      <c r="J290" s="26">
        <v>44822</v>
      </c>
      <c r="K290" s="5">
        <v>9.1000000000000004E-3</v>
      </c>
      <c r="P290" s="26">
        <v>43877</v>
      </c>
      <c r="Q290" s="5">
        <v>7.7200000000000005E-2</v>
      </c>
      <c r="S290" s="26">
        <v>43877</v>
      </c>
      <c r="T290" s="5">
        <v>4.7000000000000002E-3</v>
      </c>
    </row>
    <row r="291" spans="7:20" x14ac:dyDescent="0.35">
      <c r="G291" s="26">
        <v>44829</v>
      </c>
      <c r="H291" s="5">
        <v>-1.34E-2</v>
      </c>
      <c r="J291" s="26">
        <v>44829</v>
      </c>
      <c r="K291" s="5">
        <v>4.4999999999999997E-3</v>
      </c>
      <c r="P291" s="26">
        <v>43870</v>
      </c>
      <c r="Q291" s="5">
        <v>-9.9000000000000008E-3</v>
      </c>
      <c r="S291" s="26">
        <v>43870</v>
      </c>
      <c r="T291" s="5">
        <v>-4.9399999999999999E-2</v>
      </c>
    </row>
    <row r="292" spans="7:20" x14ac:dyDescent="0.35">
      <c r="G292" s="26">
        <v>44836</v>
      </c>
      <c r="H292" s="5">
        <v>1.29E-2</v>
      </c>
      <c r="J292" s="26">
        <v>44836</v>
      </c>
      <c r="K292" s="5">
        <v>1.9400000000000001E-2</v>
      </c>
      <c r="P292" s="26">
        <v>43863</v>
      </c>
      <c r="Q292" s="5">
        <v>0.14510000000000001</v>
      </c>
      <c r="S292" s="26">
        <v>43863</v>
      </c>
      <c r="T292" s="5">
        <v>-3.2599999999999997E-2</v>
      </c>
    </row>
    <row r="293" spans="7:20" x14ac:dyDescent="0.35">
      <c r="G293" s="26">
        <v>44843</v>
      </c>
      <c r="H293" s="5">
        <v>-7.4000000000000003E-3</v>
      </c>
      <c r="J293" s="26">
        <v>44843</v>
      </c>
      <c r="K293" s="5">
        <v>-3.6999999999999998E-2</v>
      </c>
      <c r="P293" s="26">
        <v>43856</v>
      </c>
      <c r="Q293" s="5">
        <v>1.2200000000000001E-2</v>
      </c>
      <c r="S293" s="26">
        <v>43856</v>
      </c>
      <c r="T293" s="5">
        <v>-7.6E-3</v>
      </c>
    </row>
    <row r="294" spans="7:20" x14ac:dyDescent="0.35">
      <c r="G294" s="26">
        <v>44850</v>
      </c>
      <c r="H294" s="5">
        <v>2.2700000000000001E-2</v>
      </c>
      <c r="J294" s="26">
        <v>44850</v>
      </c>
      <c r="K294" s="5">
        <v>-2.1000000000000001E-2</v>
      </c>
      <c r="P294" s="26">
        <v>43849</v>
      </c>
      <c r="Q294" s="5">
        <v>7.0300000000000001E-2</v>
      </c>
      <c r="S294" s="26">
        <v>43849</v>
      </c>
      <c r="T294" s="5">
        <v>1.4999999999999999E-2</v>
      </c>
    </row>
    <row r="295" spans="7:20" x14ac:dyDescent="0.35">
      <c r="G295" s="26">
        <v>44857</v>
      </c>
      <c r="H295" s="5">
        <v>1.2E-2</v>
      </c>
      <c r="J295" s="26">
        <v>44857</v>
      </c>
      <c r="K295" s="5">
        <v>2.18E-2</v>
      </c>
      <c r="P295" s="26">
        <v>43842</v>
      </c>
      <c r="Q295" s="5">
        <v>0.1116</v>
      </c>
      <c r="S295" s="26">
        <v>43842</v>
      </c>
      <c r="T295" s="5">
        <v>6.7900000000000002E-2</v>
      </c>
    </row>
    <row r="296" spans="7:20" x14ac:dyDescent="0.35">
      <c r="G296" s="26">
        <v>44864</v>
      </c>
      <c r="H296" s="5">
        <v>1.8599999999999998E-2</v>
      </c>
      <c r="J296" s="26">
        <v>44864</v>
      </c>
      <c r="K296" s="5">
        <v>-3.2500000000000001E-2</v>
      </c>
      <c r="P296" s="26">
        <v>43835</v>
      </c>
      <c r="Q296" s="5">
        <v>-1.15E-2</v>
      </c>
      <c r="S296" s="26">
        <v>43835</v>
      </c>
      <c r="T296" s="5">
        <v>2.75E-2</v>
      </c>
    </row>
    <row r="297" spans="7:20" x14ac:dyDescent="0.35">
      <c r="G297" s="26">
        <v>44871</v>
      </c>
      <c r="H297" s="5">
        <v>1.2800000000000001E-2</v>
      </c>
      <c r="J297" s="26">
        <v>44871</v>
      </c>
      <c r="K297" s="5">
        <v>-9.4000000000000004E-3</v>
      </c>
      <c r="P297" s="26">
        <v>43828</v>
      </c>
      <c r="Q297" s="5">
        <v>2.01E-2</v>
      </c>
      <c r="S297" s="26">
        <v>43828</v>
      </c>
      <c r="T297" s="5">
        <v>4.2599999999999999E-2</v>
      </c>
    </row>
    <row r="298" spans="7:20" x14ac:dyDescent="0.35">
      <c r="G298" s="26">
        <v>44878</v>
      </c>
      <c r="H298" s="5">
        <v>-2.3E-3</v>
      </c>
      <c r="J298" s="26">
        <v>44878</v>
      </c>
      <c r="K298" s="5">
        <v>-5.2699999999999997E-2</v>
      </c>
      <c r="P298" s="26">
        <v>43821</v>
      </c>
      <c r="Q298" s="5">
        <v>-6.4999999999999997E-3</v>
      </c>
      <c r="S298" s="26">
        <v>43821</v>
      </c>
      <c r="T298" s="5">
        <v>1.77E-2</v>
      </c>
    </row>
    <row r="299" spans="7:20" x14ac:dyDescent="0.35">
      <c r="G299" s="26">
        <v>44885</v>
      </c>
      <c r="H299" s="5">
        <v>1.12E-2</v>
      </c>
      <c r="J299" s="26">
        <v>44885</v>
      </c>
      <c r="K299" s="5">
        <v>-1.6000000000000001E-3</v>
      </c>
      <c r="P299" s="26">
        <v>43814</v>
      </c>
      <c r="Q299" s="5">
        <v>-2.3699999999999999E-2</v>
      </c>
      <c r="S299" s="26">
        <v>43814</v>
      </c>
      <c r="T299" s="5">
        <v>1.47E-2</v>
      </c>
    </row>
    <row r="300" spans="7:20" x14ac:dyDescent="0.35">
      <c r="G300" s="26">
        <v>44892</v>
      </c>
      <c r="H300" s="5">
        <v>9.9000000000000008E-3</v>
      </c>
      <c r="J300" s="26">
        <v>44892</v>
      </c>
      <c r="K300" s="5">
        <v>2.5899999999999999E-2</v>
      </c>
      <c r="P300" s="26">
        <v>43807</v>
      </c>
      <c r="Q300" s="5">
        <v>-6.3E-3</v>
      </c>
      <c r="S300" s="26">
        <v>43807</v>
      </c>
      <c r="T300" s="5">
        <v>-2.4899999999999999E-2</v>
      </c>
    </row>
    <row r="301" spans="7:20" x14ac:dyDescent="0.35">
      <c r="G301" s="26">
        <v>44899</v>
      </c>
      <c r="H301" s="5">
        <v>-1.0699999999999999E-2</v>
      </c>
      <c r="J301" s="26">
        <v>44899</v>
      </c>
      <c r="K301" s="5">
        <v>-8.0000000000000004E-4</v>
      </c>
      <c r="P301" s="26">
        <v>43800</v>
      </c>
      <c r="Q301" s="5">
        <v>-3.1699999999999999E-2</v>
      </c>
      <c r="S301" s="26">
        <v>43800</v>
      </c>
      <c r="T301" s="5">
        <v>2E-3</v>
      </c>
    </row>
    <row r="302" spans="7:20" x14ac:dyDescent="0.35">
      <c r="G302" s="26">
        <v>44906</v>
      </c>
      <c r="H302" s="5">
        <v>-1.23E-2</v>
      </c>
      <c r="J302" s="26">
        <v>44906</v>
      </c>
      <c r="K302" s="5">
        <v>-3.0999999999999999E-3</v>
      </c>
      <c r="P302" s="26">
        <v>43793</v>
      </c>
      <c r="Q302" s="5">
        <v>4.8099999999999997E-2</v>
      </c>
      <c r="S302" s="26">
        <v>43793</v>
      </c>
      <c r="T302" s="5">
        <v>3.7699999999999997E-2</v>
      </c>
    </row>
    <row r="303" spans="7:20" x14ac:dyDescent="0.35">
      <c r="G303" s="26">
        <v>44913</v>
      </c>
      <c r="H303" s="5">
        <v>-2.53E-2</v>
      </c>
      <c r="J303" s="26">
        <v>44913</v>
      </c>
      <c r="K303" s="5">
        <v>-2.87E-2</v>
      </c>
      <c r="P303" s="26">
        <v>43786</v>
      </c>
      <c r="Q303" s="5">
        <v>-1.8200000000000001E-2</v>
      </c>
      <c r="S303" s="26">
        <v>43786</v>
      </c>
      <c r="T303" s="5">
        <v>-6.0400000000000002E-2</v>
      </c>
    </row>
    <row r="304" spans="7:20" x14ac:dyDescent="0.35">
      <c r="G304" s="26">
        <v>44920</v>
      </c>
      <c r="H304" s="5">
        <v>1.6799999999999999E-2</v>
      </c>
      <c r="J304" s="26">
        <v>44920</v>
      </c>
      <c r="K304" s="5">
        <v>4.9799999999999997E-2</v>
      </c>
      <c r="P304" s="26">
        <v>43779</v>
      </c>
      <c r="Q304" s="5">
        <v>-4.1999999999999997E-3</v>
      </c>
      <c r="S304" s="26">
        <v>43779</v>
      </c>
      <c r="T304" s="5">
        <v>-9.4999999999999998E-3</v>
      </c>
    </row>
    <row r="305" spans="7:20" x14ac:dyDescent="0.35">
      <c r="G305" s="26">
        <v>44927</v>
      </c>
      <c r="H305" s="5">
        <v>-1.3599999999999999E-2</v>
      </c>
      <c r="J305" s="26">
        <v>44927</v>
      </c>
      <c r="K305" s="5">
        <v>-5.5599999999999997E-2</v>
      </c>
      <c r="P305" s="26">
        <v>43772</v>
      </c>
      <c r="Q305" s="5">
        <v>-0.14199999999999999</v>
      </c>
      <c r="S305" s="26">
        <v>43772</v>
      </c>
      <c r="T305" s="5">
        <v>-2.92E-2</v>
      </c>
    </row>
    <row r="306" spans="7:20" x14ac:dyDescent="0.35">
      <c r="G306" s="26">
        <v>44934</v>
      </c>
      <c r="H306" s="5">
        <v>5.4000000000000003E-3</v>
      </c>
      <c r="J306" s="26">
        <v>44934</v>
      </c>
      <c r="K306" s="5">
        <v>5.4999999999999997E-3</v>
      </c>
      <c r="P306" s="26">
        <v>43765</v>
      </c>
      <c r="Q306" s="5">
        <v>2.8500000000000001E-2</v>
      </c>
      <c r="S306" s="26">
        <v>43765</v>
      </c>
      <c r="T306" s="5">
        <v>2.9499999999999998E-2</v>
      </c>
    </row>
    <row r="307" spans="7:20" x14ac:dyDescent="0.35">
      <c r="G307" s="26">
        <v>44941</v>
      </c>
      <c r="H307" s="5">
        <v>4.0000000000000001E-3</v>
      </c>
      <c r="J307" s="26">
        <v>44941</v>
      </c>
      <c r="K307" s="5">
        <v>-9.06E-2</v>
      </c>
      <c r="P307" s="26">
        <v>43758</v>
      </c>
      <c r="Q307" s="5">
        <v>-7.2300000000000003E-2</v>
      </c>
      <c r="S307" s="26">
        <v>43758</v>
      </c>
      <c r="T307" s="5">
        <v>-6.3200000000000006E-2</v>
      </c>
    </row>
    <row r="308" spans="7:20" x14ac:dyDescent="0.35">
      <c r="G308" s="26">
        <v>44948</v>
      </c>
      <c r="H308" s="5">
        <v>-2.35E-2</v>
      </c>
      <c r="J308" s="26">
        <v>44948</v>
      </c>
      <c r="K308" s="5">
        <v>1.38E-2</v>
      </c>
      <c r="P308" s="26">
        <v>43751</v>
      </c>
      <c r="Q308" s="5">
        <v>5.8099999999999999E-2</v>
      </c>
      <c r="S308" s="26">
        <v>43751</v>
      </c>
      <c r="T308" s="5">
        <v>-2.81E-2</v>
      </c>
    </row>
    <row r="309" spans="7:20" x14ac:dyDescent="0.35">
      <c r="G309" s="26">
        <v>44955</v>
      </c>
      <c r="H309" s="5">
        <v>1.4200000000000001E-2</v>
      </c>
      <c r="J309" s="26">
        <v>44955</v>
      </c>
      <c r="K309" s="5">
        <v>-2.58E-2</v>
      </c>
      <c r="P309" s="26">
        <v>43744</v>
      </c>
      <c r="Q309" s="5">
        <v>2.18E-2</v>
      </c>
      <c r="S309" s="26">
        <v>43744</v>
      </c>
      <c r="T309" s="5">
        <v>-3.9699999999999999E-2</v>
      </c>
    </row>
    <row r="310" spans="7:20" x14ac:dyDescent="0.35">
      <c r="G310" s="26">
        <v>44962</v>
      </c>
      <c r="H310" s="5">
        <v>1E-4</v>
      </c>
      <c r="J310" s="26">
        <v>44962</v>
      </c>
      <c r="K310" s="5">
        <v>8.2000000000000007E-3</v>
      </c>
      <c r="P310" s="26">
        <v>43737</v>
      </c>
      <c r="Q310" s="5">
        <v>-0.1071</v>
      </c>
      <c r="S310" s="26">
        <v>43737</v>
      </c>
      <c r="T310" s="5">
        <v>3.39E-2</v>
      </c>
    </row>
    <row r="311" spans="7:20" x14ac:dyDescent="0.35">
      <c r="G311" s="26">
        <v>44969</v>
      </c>
      <c r="H311" s="5">
        <v>4.8999999999999998E-3</v>
      </c>
      <c r="J311" s="26">
        <v>44969</v>
      </c>
      <c r="K311" s="5">
        <v>1.32E-2</v>
      </c>
      <c r="P311" s="26">
        <v>43730</v>
      </c>
      <c r="Q311" s="5">
        <v>3.9199999999999999E-2</v>
      </c>
      <c r="S311" s="26">
        <v>43730</v>
      </c>
      <c r="T311" s="5">
        <v>3.4500000000000003E-2</v>
      </c>
    </row>
    <row r="312" spans="7:20" x14ac:dyDescent="0.35">
      <c r="G312" s="26">
        <v>44976</v>
      </c>
      <c r="H312" s="5">
        <v>-2.6700000000000002E-2</v>
      </c>
      <c r="J312" s="26">
        <v>44976</v>
      </c>
      <c r="K312" s="5">
        <v>-1.29E-2</v>
      </c>
      <c r="P312" s="26">
        <v>43723</v>
      </c>
      <c r="Q312" s="5">
        <v>1.29E-2</v>
      </c>
      <c r="S312" s="26">
        <v>43723</v>
      </c>
      <c r="T312" s="5">
        <v>-3.15E-2</v>
      </c>
    </row>
    <row r="313" spans="7:20" x14ac:dyDescent="0.35">
      <c r="G313" s="26">
        <v>44983</v>
      </c>
      <c r="H313" s="5">
        <v>7.4000000000000003E-3</v>
      </c>
      <c r="J313" s="26">
        <v>44983</v>
      </c>
      <c r="K313" s="5">
        <v>-1.03E-2</v>
      </c>
      <c r="P313" s="26">
        <v>43716</v>
      </c>
      <c r="Q313" s="5">
        <v>5.7999999999999996E-3</v>
      </c>
      <c r="S313" s="26">
        <v>43716</v>
      </c>
      <c r="T313" s="5">
        <v>1.5800000000000002E-2</v>
      </c>
    </row>
    <row r="314" spans="7:20" x14ac:dyDescent="0.35">
      <c r="G314" s="26">
        <v>44990</v>
      </c>
      <c r="H314" s="5">
        <v>-1.03E-2</v>
      </c>
      <c r="J314" s="26">
        <v>44990</v>
      </c>
      <c r="K314" s="5">
        <v>-2.06E-2</v>
      </c>
      <c r="P314" s="26">
        <v>43709</v>
      </c>
      <c r="Q314" s="5">
        <v>3.1199999999999999E-2</v>
      </c>
      <c r="S314" s="26">
        <v>43709</v>
      </c>
      <c r="T314" s="5">
        <v>4.0000000000000002E-4</v>
      </c>
    </row>
    <row r="315" spans="7:20" x14ac:dyDescent="0.35">
      <c r="G315" s="26">
        <v>44997</v>
      </c>
      <c r="H315" s="5">
        <v>-1.7999999999999999E-2</v>
      </c>
      <c r="J315" s="26">
        <v>44997</v>
      </c>
      <c r="K315" s="5">
        <v>-2.3699999999999999E-2</v>
      </c>
      <c r="P315" s="26">
        <v>43702</v>
      </c>
      <c r="Q315" s="5">
        <v>0.13439999999999999</v>
      </c>
      <c r="S315" s="26">
        <v>43702</v>
      </c>
      <c r="T315" s="5">
        <v>8.8900000000000007E-2</v>
      </c>
    </row>
    <row r="316" spans="7:20" x14ac:dyDescent="0.35">
      <c r="G316" s="26">
        <v>45004</v>
      </c>
      <c r="H316" s="5">
        <v>-9.1000000000000004E-3</v>
      </c>
      <c r="J316" s="26">
        <v>45004</v>
      </c>
      <c r="K316" s="5">
        <v>1.4200000000000001E-2</v>
      </c>
      <c r="P316" s="26">
        <v>43695</v>
      </c>
      <c r="Q316" s="5">
        <v>1.8800000000000001E-2</v>
      </c>
      <c r="S316" s="26">
        <v>43695</v>
      </c>
      <c r="T316" s="5">
        <v>-2.81E-2</v>
      </c>
    </row>
    <row r="317" spans="7:20" x14ac:dyDescent="0.35">
      <c r="G317" s="26">
        <v>45011</v>
      </c>
      <c r="H317" s="5">
        <v>2.4500000000000001E-2</v>
      </c>
      <c r="J317" s="26">
        <v>45011</v>
      </c>
      <c r="K317" s="5">
        <v>1.2699999999999999E-2</v>
      </c>
      <c r="P317" s="26">
        <v>43688</v>
      </c>
      <c r="Q317" s="5">
        <v>-7.3899999999999993E-2</v>
      </c>
      <c r="S317" s="26">
        <v>43688</v>
      </c>
      <c r="T317" s="5">
        <v>-2.7699999999999999E-2</v>
      </c>
    </row>
    <row r="318" spans="7:20" x14ac:dyDescent="0.35">
      <c r="G318" s="26">
        <v>45018</v>
      </c>
      <c r="H318" s="5">
        <v>1.38E-2</v>
      </c>
      <c r="J318" s="26">
        <v>45018</v>
      </c>
      <c r="K318" s="5">
        <v>2.7900000000000001E-2</v>
      </c>
      <c r="P318" s="26">
        <v>43681</v>
      </c>
      <c r="Q318" s="5">
        <v>-1.9699999999999999E-2</v>
      </c>
      <c r="S318" s="26">
        <v>43681</v>
      </c>
      <c r="T318" s="5">
        <v>7.8299999999999995E-2</v>
      </c>
    </row>
    <row r="319" spans="7:20" x14ac:dyDescent="0.35">
      <c r="G319" s="26">
        <v>45025</v>
      </c>
      <c r="H319" s="5">
        <v>1.2999999999999999E-2</v>
      </c>
      <c r="J319" s="26">
        <v>45025</v>
      </c>
      <c r="K319" s="5">
        <v>1.4E-3</v>
      </c>
      <c r="P319" s="26">
        <v>43674</v>
      </c>
      <c r="Q319" s="5">
        <v>-1.6400000000000001E-2</v>
      </c>
      <c r="S319" s="26">
        <v>43674</v>
      </c>
      <c r="T319" s="5">
        <v>-8.0500000000000002E-2</v>
      </c>
    </row>
    <row r="320" spans="7:20" x14ac:dyDescent="0.35">
      <c r="G320" s="26">
        <v>45032</v>
      </c>
      <c r="H320" s="5">
        <v>-1.14E-2</v>
      </c>
      <c r="J320" s="26">
        <v>45032</v>
      </c>
      <c r="K320" s="5">
        <v>-1.29E-2</v>
      </c>
      <c r="P320" s="26">
        <v>43667</v>
      </c>
      <c r="Q320" s="5">
        <v>-4.4400000000000002E-2</v>
      </c>
      <c r="S320" s="26">
        <v>43667</v>
      </c>
      <c r="T320" s="5">
        <v>-0.15429999999999999</v>
      </c>
    </row>
    <row r="321" spans="7:20" x14ac:dyDescent="0.35">
      <c r="G321" s="26">
        <v>45039</v>
      </c>
      <c r="H321" s="5">
        <v>2.5000000000000001E-2</v>
      </c>
      <c r="J321" s="26">
        <v>45039</v>
      </c>
      <c r="K321" s="5">
        <v>1.6199999999999999E-2</v>
      </c>
      <c r="P321" s="26">
        <v>43660</v>
      </c>
      <c r="Q321" s="5">
        <v>-3.7400000000000003E-2</v>
      </c>
      <c r="S321" s="26">
        <v>43660</v>
      </c>
      <c r="T321" s="5">
        <v>-2.24E-2</v>
      </c>
    </row>
    <row r="322" spans="7:20" x14ac:dyDescent="0.35">
      <c r="G322" s="26">
        <v>45046</v>
      </c>
      <c r="H322" s="5">
        <v>2.0000000000000001E-4</v>
      </c>
      <c r="J322" s="26">
        <v>45046</v>
      </c>
      <c r="K322" s="5">
        <v>2.46E-2</v>
      </c>
      <c r="P322" s="26">
        <v>43653</v>
      </c>
      <c r="Q322" s="5">
        <v>-3.6600000000000001E-2</v>
      </c>
      <c r="S322" s="26">
        <v>43653</v>
      </c>
      <c r="T322" s="5">
        <v>-4.8899999999999999E-2</v>
      </c>
    </row>
    <row r="323" spans="7:20" x14ac:dyDescent="0.35">
      <c r="G323" s="26">
        <v>45053</v>
      </c>
      <c r="H323" s="5">
        <v>1.3599999999999999E-2</v>
      </c>
      <c r="J323" s="26">
        <v>45053</v>
      </c>
      <c r="K323" s="5">
        <v>2.2100000000000002E-2</v>
      </c>
      <c r="P323" s="26">
        <v>43646</v>
      </c>
      <c r="Q323" s="5">
        <v>-1.6500000000000001E-2</v>
      </c>
      <c r="S323" s="26">
        <v>43646</v>
      </c>
      <c r="T323" s="5">
        <v>2.7E-2</v>
      </c>
    </row>
    <row r="324" spans="7:20" x14ac:dyDescent="0.35">
      <c r="G324" s="26">
        <v>45060</v>
      </c>
      <c r="H324" s="5">
        <v>-6.1000000000000004E-3</v>
      </c>
      <c r="J324" s="26">
        <v>45060</v>
      </c>
      <c r="K324" s="5">
        <v>-7.6799999999999993E-2</v>
      </c>
      <c r="P324" s="26">
        <v>43639</v>
      </c>
      <c r="Q324" s="5">
        <v>-3.32E-2</v>
      </c>
      <c r="S324" s="26">
        <v>43639</v>
      </c>
      <c r="T324" s="5">
        <v>1.6400000000000001E-2</v>
      </c>
    </row>
    <row r="325" spans="7:20" x14ac:dyDescent="0.35">
      <c r="G325" s="26">
        <v>45067</v>
      </c>
      <c r="H325" s="5">
        <v>1.6299999999999999E-2</v>
      </c>
      <c r="J325" s="26">
        <v>45067</v>
      </c>
      <c r="K325" s="5">
        <v>3.1399999999999997E-2</v>
      </c>
      <c r="P325" s="26">
        <v>43632</v>
      </c>
      <c r="Q325" s="5">
        <v>7.9000000000000008E-3</v>
      </c>
      <c r="S325" s="26">
        <v>43632</v>
      </c>
      <c r="T325" s="5">
        <v>-9.7999999999999997E-3</v>
      </c>
    </row>
    <row r="326" spans="7:20" x14ac:dyDescent="0.35">
      <c r="G326" s="26">
        <v>45074</v>
      </c>
      <c r="H326" s="5">
        <v>1.9E-3</v>
      </c>
      <c r="J326" s="26">
        <v>45074</v>
      </c>
      <c r="K326" s="5">
        <v>8.5000000000000006E-3</v>
      </c>
      <c r="P326" s="26">
        <v>43625</v>
      </c>
      <c r="Q326" s="5">
        <v>-2.1999999999999999E-2</v>
      </c>
      <c r="S326" s="26">
        <v>43625</v>
      </c>
      <c r="T326" s="5">
        <v>9.9000000000000008E-3</v>
      </c>
    </row>
    <row r="327" spans="7:20" x14ac:dyDescent="0.35">
      <c r="G327" s="26">
        <v>45081</v>
      </c>
      <c r="H327" s="5">
        <v>1.6000000000000001E-3</v>
      </c>
      <c r="J327" s="26">
        <v>45081</v>
      </c>
      <c r="K327" s="5">
        <v>2.8500000000000001E-2</v>
      </c>
      <c r="P327" s="26">
        <v>43618</v>
      </c>
      <c r="Q327" s="5">
        <v>-6.0400000000000002E-2</v>
      </c>
      <c r="S327" s="26">
        <v>43618</v>
      </c>
      <c r="T327" s="5">
        <v>-1.84E-2</v>
      </c>
    </row>
    <row r="328" spans="7:20" x14ac:dyDescent="0.35">
      <c r="G328" s="26">
        <v>45088</v>
      </c>
      <c r="H328" s="5">
        <v>1.41E-2</v>
      </c>
      <c r="J328" s="26">
        <v>45088</v>
      </c>
      <c r="K328" s="5">
        <v>0.1249</v>
      </c>
      <c r="P328" s="26">
        <v>43611</v>
      </c>
      <c r="Q328" s="5">
        <v>7.4899999999999994E-2</v>
      </c>
      <c r="S328" s="26">
        <v>43611</v>
      </c>
      <c r="T328" s="5">
        <v>2.12E-2</v>
      </c>
    </row>
    <row r="329" spans="7:20" x14ac:dyDescent="0.35">
      <c r="G329" s="26">
        <v>45095</v>
      </c>
      <c r="H329" s="5">
        <v>-8.5000000000000006E-3</v>
      </c>
      <c r="J329" s="26">
        <v>45095</v>
      </c>
      <c r="K329" s="5">
        <v>-8.3599999999999994E-2</v>
      </c>
      <c r="P329" s="26">
        <v>43604</v>
      </c>
      <c r="Q329" s="5">
        <v>2.9700000000000001E-2</v>
      </c>
      <c r="S329" s="26">
        <v>43604</v>
      </c>
      <c r="T329" s="5">
        <v>4.5400000000000003E-2</v>
      </c>
    </row>
    <row r="330" spans="7:20" x14ac:dyDescent="0.35">
      <c r="G330" s="26">
        <v>45102</v>
      </c>
      <c r="H330" s="5">
        <v>2.8000000000000001E-2</v>
      </c>
      <c r="J330" s="26">
        <v>45102</v>
      </c>
      <c r="K330" s="5">
        <v>3.8800000000000001E-2</v>
      </c>
      <c r="P330" s="26">
        <v>43597</v>
      </c>
      <c r="Q330" s="5">
        <v>-0.14149999999999999</v>
      </c>
      <c r="S330" s="26">
        <v>43597</v>
      </c>
      <c r="T330" s="5">
        <v>-7.1000000000000004E-3</v>
      </c>
    </row>
    <row r="331" spans="7:20" x14ac:dyDescent="0.35">
      <c r="G331" s="26">
        <v>45109</v>
      </c>
      <c r="H331" s="5">
        <v>7.4000000000000003E-3</v>
      </c>
      <c r="J331" s="26">
        <v>45109</v>
      </c>
      <c r="K331" s="5">
        <v>-2.06E-2</v>
      </c>
      <c r="P331" s="26">
        <v>43590</v>
      </c>
      <c r="Q331" s="5">
        <v>-6.93E-2</v>
      </c>
      <c r="S331" s="26">
        <v>43590</v>
      </c>
      <c r="T331" s="5">
        <v>2.0999999999999999E-3</v>
      </c>
    </row>
    <row r="332" spans="7:20" x14ac:dyDescent="0.35">
      <c r="G332" s="26">
        <v>45116</v>
      </c>
      <c r="H332" s="5">
        <v>1.2E-2</v>
      </c>
      <c r="J332" s="26">
        <v>45116</v>
      </c>
      <c r="K332" s="5">
        <v>7.7999999999999996E-3</v>
      </c>
      <c r="P332" s="26">
        <v>43583</v>
      </c>
      <c r="Q332" s="5">
        <v>2.87E-2</v>
      </c>
      <c r="S332" s="26">
        <v>43583</v>
      </c>
      <c r="T332" s="5">
        <v>-1.89E-2</v>
      </c>
    </row>
    <row r="333" spans="7:20" x14ac:dyDescent="0.35">
      <c r="G333" s="26">
        <v>45123</v>
      </c>
      <c r="H333" s="5">
        <v>9.1999999999999998E-3</v>
      </c>
      <c r="J333" s="26">
        <v>45123</v>
      </c>
      <c r="K333" s="5">
        <v>-4.2500000000000003E-2</v>
      </c>
      <c r="P333" s="26">
        <v>43576</v>
      </c>
      <c r="Q333" s="5">
        <v>2.5700000000000001E-2</v>
      </c>
      <c r="S333" s="26">
        <v>43576</v>
      </c>
      <c r="T333" s="5">
        <v>3.2800000000000003E-2</v>
      </c>
    </row>
    <row r="334" spans="7:20" x14ac:dyDescent="0.35">
      <c r="G334" s="26">
        <v>45130</v>
      </c>
      <c r="H334" s="5">
        <v>-5.0000000000000001E-3</v>
      </c>
      <c r="J334" s="26">
        <v>45130</v>
      </c>
      <c r="K334" s="5">
        <v>1.04E-2</v>
      </c>
      <c r="P334" s="26">
        <v>43569</v>
      </c>
      <c r="Q334" s="5">
        <v>3.1399999999999997E-2</v>
      </c>
      <c r="S334" s="26">
        <v>43569</v>
      </c>
      <c r="T334" s="5">
        <v>4.3E-3</v>
      </c>
    </row>
    <row r="335" spans="7:20" x14ac:dyDescent="0.35">
      <c r="G335" s="26">
        <v>45137</v>
      </c>
      <c r="H335" s="5">
        <v>-6.6E-3</v>
      </c>
      <c r="J335" s="26">
        <v>45137</v>
      </c>
      <c r="K335" s="5">
        <v>-1.66E-2</v>
      </c>
      <c r="P335" s="26">
        <v>43562</v>
      </c>
      <c r="Q335" s="5">
        <v>-3.1199999999999999E-2</v>
      </c>
      <c r="S335" s="26">
        <v>43562</v>
      </c>
      <c r="T335" s="5">
        <v>1E-4</v>
      </c>
    </row>
    <row r="336" spans="7:20" x14ac:dyDescent="0.35">
      <c r="G336" s="26">
        <v>45144</v>
      </c>
      <c r="H336" s="5">
        <v>-4.4999999999999997E-3</v>
      </c>
      <c r="J336" s="26">
        <v>45144</v>
      </c>
      <c r="K336" s="5">
        <v>-2.7900000000000001E-2</v>
      </c>
      <c r="P336" s="26">
        <v>43555</v>
      </c>
      <c r="Q336" s="5">
        <v>-1.83E-2</v>
      </c>
      <c r="S336" s="26">
        <v>43555</v>
      </c>
      <c r="T336" s="5">
        <v>-4.3299999999999998E-2</v>
      </c>
    </row>
    <row r="337" spans="7:20" x14ac:dyDescent="0.35">
      <c r="G337" s="26">
        <v>45151</v>
      </c>
      <c r="H337" s="5">
        <v>-6.1000000000000004E-3</v>
      </c>
      <c r="J337" s="26">
        <v>45151</v>
      </c>
      <c r="K337" s="5">
        <v>-2.5999999999999999E-3</v>
      </c>
      <c r="P337" s="26">
        <v>43548</v>
      </c>
      <c r="Q337" s="5">
        <v>3.9399999999999998E-2</v>
      </c>
      <c r="S337" s="26">
        <v>43548</v>
      </c>
      <c r="T337" s="5">
        <v>1.2200000000000001E-2</v>
      </c>
    </row>
    <row r="338" spans="7:20" x14ac:dyDescent="0.35">
      <c r="G338" s="26">
        <v>45158</v>
      </c>
      <c r="H338" s="5">
        <v>-2.3E-3</v>
      </c>
      <c r="J338" s="26">
        <v>45158</v>
      </c>
      <c r="K338" s="5">
        <v>-1.8E-3</v>
      </c>
      <c r="P338" s="26">
        <v>43541</v>
      </c>
      <c r="Q338" s="5">
        <v>-1.37E-2</v>
      </c>
      <c r="S338" s="26">
        <v>43541</v>
      </c>
      <c r="T338" s="5">
        <v>-8.0000000000000002E-3</v>
      </c>
    </row>
    <row r="339" spans="7:20" x14ac:dyDescent="0.35">
      <c r="G339" s="26">
        <v>45165</v>
      </c>
      <c r="H339" s="5">
        <v>8.8000000000000005E-3</v>
      </c>
      <c r="J339" s="26">
        <v>45165</v>
      </c>
      <c r="K339" s="5">
        <v>6.4100000000000004E-2</v>
      </c>
      <c r="P339" s="26">
        <v>43534</v>
      </c>
      <c r="Q339" s="5">
        <v>-6.7199999999999996E-2</v>
      </c>
      <c r="S339" s="26">
        <v>43534</v>
      </c>
      <c r="T339" s="5">
        <v>-1.1000000000000001E-3</v>
      </c>
    </row>
    <row r="340" spans="7:20" x14ac:dyDescent="0.35">
      <c r="G340" s="26">
        <v>45172</v>
      </c>
      <c r="H340" s="5">
        <v>1.9800000000000002E-2</v>
      </c>
      <c r="J340" s="26">
        <v>45172</v>
      </c>
      <c r="K340" s="5">
        <v>5.7000000000000002E-3</v>
      </c>
      <c r="P340" s="26">
        <v>43527</v>
      </c>
      <c r="Q340" s="5">
        <v>9.8199999999999996E-2</v>
      </c>
      <c r="S340" s="26">
        <v>43527</v>
      </c>
      <c r="T340" s="5">
        <v>-1.9E-2</v>
      </c>
    </row>
    <row r="341" spans="7:20" x14ac:dyDescent="0.35">
      <c r="G341" s="26">
        <v>45179</v>
      </c>
      <c r="H341" s="5">
        <v>1.8800000000000001E-2</v>
      </c>
      <c r="J341" s="26">
        <v>45179</v>
      </c>
      <c r="K341" s="5">
        <v>3.5999999999999999E-3</v>
      </c>
      <c r="P341" s="26">
        <v>43520</v>
      </c>
      <c r="Q341" s="5">
        <v>4.1000000000000003E-3</v>
      </c>
      <c r="S341" s="26">
        <v>43520</v>
      </c>
      <c r="T341" s="5">
        <v>-2.18E-2</v>
      </c>
    </row>
    <row r="342" spans="7:20" x14ac:dyDescent="0.35">
      <c r="G342" s="26">
        <v>45186</v>
      </c>
      <c r="H342" s="5">
        <v>-2.5700000000000001E-2</v>
      </c>
      <c r="J342" s="26">
        <v>45186</v>
      </c>
      <c r="K342" s="5">
        <v>-2.8199999999999999E-2</v>
      </c>
      <c r="P342" s="26">
        <v>43513</v>
      </c>
      <c r="Q342" s="5">
        <v>8.3099999999999993E-2</v>
      </c>
      <c r="S342" s="26">
        <v>43513</v>
      </c>
      <c r="T342" s="5">
        <v>-2.52E-2</v>
      </c>
    </row>
    <row r="343" spans="7:20" x14ac:dyDescent="0.35">
      <c r="G343" s="26">
        <v>45193</v>
      </c>
      <c r="H343" s="5">
        <v>-1.8E-3</v>
      </c>
      <c r="J343" s="26">
        <v>45193</v>
      </c>
      <c r="K343" s="5">
        <v>-3.7000000000000002E-3</v>
      </c>
      <c r="P343" s="26">
        <v>43506</v>
      </c>
      <c r="Q343" s="5">
        <v>-9.3299999999999994E-2</v>
      </c>
      <c r="S343" s="26">
        <v>43506</v>
      </c>
      <c r="T343" s="5">
        <v>7.3000000000000001E-3</v>
      </c>
    </row>
    <row r="344" spans="7:20" x14ac:dyDescent="0.35">
      <c r="G344" s="26">
        <v>45200</v>
      </c>
      <c r="H344" s="5">
        <v>8.0000000000000004E-4</v>
      </c>
      <c r="J344" s="26">
        <v>45200</v>
      </c>
      <c r="K344" s="5">
        <v>4.3099999999999999E-2</v>
      </c>
      <c r="P344" s="26">
        <v>43499</v>
      </c>
      <c r="Q344" s="5">
        <v>-1.4500000000000001E-2</v>
      </c>
      <c r="S344" s="26">
        <v>43499</v>
      </c>
      <c r="T344" s="5">
        <v>-2.7199999999999998E-2</v>
      </c>
    </row>
    <row r="345" spans="7:20" x14ac:dyDescent="0.35">
      <c r="G345" s="26">
        <v>45207</v>
      </c>
      <c r="H345" s="5">
        <v>5.0000000000000001E-3</v>
      </c>
      <c r="J345" s="26">
        <v>45207</v>
      </c>
      <c r="K345" s="5">
        <v>2.6599999999999999E-2</v>
      </c>
      <c r="P345" s="26">
        <v>43492</v>
      </c>
      <c r="Q345" s="5">
        <v>7.3999999999999996E-2</v>
      </c>
      <c r="S345" s="26">
        <v>43492</v>
      </c>
      <c r="T345" s="5">
        <v>-7.7999999999999996E-3</v>
      </c>
    </row>
    <row r="346" spans="7:20" x14ac:dyDescent="0.35">
      <c r="G346" s="26">
        <v>45214</v>
      </c>
      <c r="H346" s="5">
        <v>-1.06E-2</v>
      </c>
      <c r="J346" s="26">
        <v>45214</v>
      </c>
      <c r="K346" s="5">
        <v>-4.7300000000000002E-2</v>
      </c>
      <c r="P346" s="26">
        <v>43485</v>
      </c>
      <c r="Q346" s="5">
        <v>6.9500000000000006E-2</v>
      </c>
      <c r="S346" s="26">
        <v>43485</v>
      </c>
      <c r="T346" s="5">
        <v>1.6899999999999998E-2</v>
      </c>
    </row>
    <row r="347" spans="7:20" x14ac:dyDescent="0.35">
      <c r="G347" s="26">
        <v>45221</v>
      </c>
      <c r="H347" s="5">
        <v>-2.53E-2</v>
      </c>
      <c r="J347" s="26">
        <v>45221</v>
      </c>
      <c r="K347" s="5">
        <v>-2.24E-2</v>
      </c>
      <c r="P347" s="26">
        <v>43478</v>
      </c>
      <c r="Q347" s="5">
        <v>-2.8899999999999999E-2</v>
      </c>
      <c r="S347" s="26">
        <v>43478</v>
      </c>
      <c r="T347" s="5">
        <v>-2.5600000000000001E-2</v>
      </c>
    </row>
    <row r="348" spans="7:20" x14ac:dyDescent="0.35">
      <c r="G348" s="26">
        <v>45228</v>
      </c>
      <c r="H348" s="5">
        <v>9.5999999999999992E-3</v>
      </c>
      <c r="J348" s="26">
        <v>45228</v>
      </c>
      <c r="K348" s="5">
        <v>-4.3E-3</v>
      </c>
      <c r="P348" s="26">
        <v>43471</v>
      </c>
      <c r="Q348" s="5">
        <v>-6.5000000000000002E-2</v>
      </c>
      <c r="S348" s="26">
        <v>43471</v>
      </c>
      <c r="T348" s="5">
        <v>3.7000000000000002E-3</v>
      </c>
    </row>
    <row r="349" spans="7:20" x14ac:dyDescent="0.35">
      <c r="G349" s="26">
        <v>45235</v>
      </c>
      <c r="H349" s="5">
        <v>1.01E-2</v>
      </c>
      <c r="J349" s="26">
        <v>45235</v>
      </c>
      <c r="K349" s="5">
        <v>4.07E-2</v>
      </c>
      <c r="P349" s="26">
        <v>43464</v>
      </c>
      <c r="Q349" s="5">
        <v>-3.8100000000000002E-2</v>
      </c>
      <c r="S349" s="26">
        <v>43464</v>
      </c>
      <c r="T349" s="5">
        <v>-1.8700000000000001E-2</v>
      </c>
    </row>
    <row r="350" spans="7:20" x14ac:dyDescent="0.35">
      <c r="G350" s="26">
        <v>45242</v>
      </c>
      <c r="H350" s="5">
        <v>1.5800000000000002E-2</v>
      </c>
      <c r="J350" s="26">
        <v>45242</v>
      </c>
      <c r="K350" s="5">
        <v>3.3E-3</v>
      </c>
      <c r="P350" s="26">
        <v>43457</v>
      </c>
      <c r="Q350" s="5">
        <v>1.17E-2</v>
      </c>
      <c r="S350" s="26">
        <v>43457</v>
      </c>
      <c r="T350" s="5">
        <v>4.1500000000000002E-2</v>
      </c>
    </row>
    <row r="351" spans="7:20" x14ac:dyDescent="0.35">
      <c r="G351" s="26">
        <v>45249</v>
      </c>
      <c r="H351" s="5">
        <v>3.2000000000000002E-3</v>
      </c>
      <c r="J351" s="26">
        <v>45249</v>
      </c>
      <c r="K351" s="5">
        <v>8.3999999999999995E-3</v>
      </c>
      <c r="P351" s="26">
        <v>43450</v>
      </c>
      <c r="Q351" s="5">
        <v>-1.1999999999999999E-3</v>
      </c>
      <c r="S351" s="26">
        <v>43450</v>
      </c>
      <c r="T351" s="5">
        <v>-4.0000000000000001E-3</v>
      </c>
    </row>
    <row r="352" spans="7:20" x14ac:dyDescent="0.35">
      <c r="G352" s="26">
        <v>45256</v>
      </c>
      <c r="H352" s="5">
        <v>2.3900000000000001E-2</v>
      </c>
      <c r="J352" s="26">
        <v>45256</v>
      </c>
      <c r="K352" s="5">
        <v>3.7900000000000003E-2</v>
      </c>
      <c r="P352" s="26">
        <v>43443</v>
      </c>
      <c r="Q352" s="5">
        <v>-5.6500000000000002E-2</v>
      </c>
      <c r="S352" s="26">
        <v>43443</v>
      </c>
      <c r="T352" s="5">
        <v>2.6200000000000001E-2</v>
      </c>
    </row>
    <row r="353" spans="7:20" x14ac:dyDescent="0.35">
      <c r="G353" s="26">
        <v>45263</v>
      </c>
      <c r="H353" s="5">
        <v>3.4599999999999999E-2</v>
      </c>
      <c r="J353" s="26">
        <v>45263</v>
      </c>
      <c r="K353" s="5">
        <v>2.06E-2</v>
      </c>
      <c r="P353" s="26">
        <v>43436</v>
      </c>
      <c r="Q353" s="5">
        <v>1.7000000000000001E-2</v>
      </c>
      <c r="S353" s="26">
        <v>43436</v>
      </c>
      <c r="T353" s="5">
        <v>-1.6000000000000001E-3</v>
      </c>
    </row>
    <row r="354" spans="7:20" x14ac:dyDescent="0.35">
      <c r="G354" s="26">
        <v>45270</v>
      </c>
      <c r="H354" s="5">
        <v>2.3199999999999998E-2</v>
      </c>
      <c r="J354" s="26">
        <v>45270</v>
      </c>
      <c r="K354" s="5">
        <v>-6.1000000000000004E-3</v>
      </c>
      <c r="P354" s="26">
        <v>43429</v>
      </c>
      <c r="Q354" s="5">
        <v>0.1389</v>
      </c>
      <c r="S354" s="26">
        <v>43429</v>
      </c>
      <c r="T354" s="5">
        <v>3.3399999999999999E-2</v>
      </c>
    </row>
    <row r="355" spans="7:20" x14ac:dyDescent="0.35">
      <c r="G355" s="26">
        <v>45277</v>
      </c>
      <c r="H355" s="5">
        <v>-5.0000000000000001E-3</v>
      </c>
      <c r="J355" s="26">
        <v>45277</v>
      </c>
      <c r="K355" s="5">
        <v>-9.2999999999999992E-3</v>
      </c>
      <c r="P355" s="26">
        <v>43422</v>
      </c>
      <c r="Q355" s="5">
        <v>5.9900000000000002E-2</v>
      </c>
      <c r="S355" s="26">
        <v>43422</v>
      </c>
      <c r="T355" s="5">
        <v>-2.7900000000000001E-2</v>
      </c>
    </row>
    <row r="356" spans="7:20" x14ac:dyDescent="0.35">
      <c r="G356" s="26">
        <v>45284</v>
      </c>
      <c r="H356" s="5">
        <v>1.7899999999999999E-2</v>
      </c>
      <c r="J356" s="26">
        <v>45284</v>
      </c>
      <c r="K356" s="5">
        <v>1.8599999999999998E-2</v>
      </c>
      <c r="P356" s="26">
        <v>43415</v>
      </c>
      <c r="Q356" s="5">
        <v>-7.3000000000000001E-3</v>
      </c>
      <c r="S356" s="26">
        <v>43415</v>
      </c>
      <c r="T356" s="5">
        <v>-1.5100000000000001E-2</v>
      </c>
    </row>
    <row r="357" spans="7:20" x14ac:dyDescent="0.35">
      <c r="G357" s="26">
        <v>45291</v>
      </c>
      <c r="H357" s="5">
        <v>-8.9999999999999998E-4</v>
      </c>
      <c r="J357" s="26">
        <v>45291</v>
      </c>
      <c r="K357" s="5">
        <v>-5.3699999999999998E-2</v>
      </c>
      <c r="P357" s="26">
        <v>43408</v>
      </c>
      <c r="Q357" s="5">
        <v>-0.18540000000000001</v>
      </c>
      <c r="S357" s="26">
        <v>43408</v>
      </c>
      <c r="T357" s="5">
        <v>4.9700000000000001E-2</v>
      </c>
    </row>
    <row r="358" spans="7:20" x14ac:dyDescent="0.35">
      <c r="G358" s="26">
        <v>45298</v>
      </c>
      <c r="H358" s="5">
        <v>8.5000000000000006E-3</v>
      </c>
      <c r="J358" s="26">
        <v>45298</v>
      </c>
      <c r="K358" s="5">
        <v>-5.7999999999999996E-3</v>
      </c>
      <c r="P358" s="26">
        <v>43401</v>
      </c>
      <c r="Q358" s="5">
        <v>0.36170000000000002</v>
      </c>
      <c r="S358" s="26">
        <v>43401</v>
      </c>
      <c r="T358" s="5">
        <v>2.1499999999999998E-2</v>
      </c>
    </row>
    <row r="359" spans="7:20" x14ac:dyDescent="0.35">
      <c r="G359" s="26">
        <v>45305</v>
      </c>
      <c r="H359" s="5">
        <v>-1.24E-2</v>
      </c>
      <c r="J359" s="26">
        <v>45305</v>
      </c>
      <c r="K359" s="5">
        <v>-2.8500000000000001E-2</v>
      </c>
      <c r="P359" s="26">
        <v>43394</v>
      </c>
      <c r="Q359" s="5">
        <v>-5.3499999999999999E-2</v>
      </c>
      <c r="S359" s="26">
        <v>43394</v>
      </c>
      <c r="T359" s="5">
        <v>-7.3800000000000004E-2</v>
      </c>
    </row>
    <row r="360" spans="7:20" x14ac:dyDescent="0.35">
      <c r="G360" s="26">
        <v>45312</v>
      </c>
      <c r="H360" s="5">
        <v>-1.2500000000000001E-2</v>
      </c>
      <c r="J360" s="26">
        <v>45312</v>
      </c>
      <c r="K360" s="5">
        <v>6.9999999999999999E-4</v>
      </c>
      <c r="P360" s="26">
        <v>43387</v>
      </c>
      <c r="Q360" s="5">
        <v>7.9399999999999998E-2</v>
      </c>
      <c r="S360" s="26">
        <v>43387</v>
      </c>
      <c r="T360" s="5">
        <v>7.6E-3</v>
      </c>
    </row>
    <row r="361" spans="7:20" x14ac:dyDescent="0.35">
      <c r="G361" s="26">
        <v>45319</v>
      </c>
      <c r="H361" s="5">
        <v>2.35E-2</v>
      </c>
      <c r="J361" s="26">
        <v>45319</v>
      </c>
      <c r="K361" s="5">
        <v>1.34E-2</v>
      </c>
      <c r="P361" s="26">
        <v>43380</v>
      </c>
      <c r="Q361" s="5">
        <v>-0.10589999999999999</v>
      </c>
      <c r="S361" s="26">
        <v>43380</v>
      </c>
      <c r="T361" s="5">
        <v>0.03</v>
      </c>
    </row>
    <row r="362" spans="7:20" x14ac:dyDescent="0.35">
      <c r="G362" s="26">
        <v>45326</v>
      </c>
      <c r="H362" s="5">
        <v>-3.3E-3</v>
      </c>
      <c r="J362" s="26">
        <v>45326</v>
      </c>
      <c r="K362" s="5">
        <v>-1.72E-2</v>
      </c>
      <c r="P362" s="26">
        <v>43373</v>
      </c>
      <c r="Q362" s="5">
        <v>-0.1087</v>
      </c>
      <c r="S362" s="26">
        <v>43373</v>
      </c>
      <c r="T362" s="5">
        <v>-7.2800000000000004E-2</v>
      </c>
    </row>
    <row r="363" spans="7:20" x14ac:dyDescent="0.35">
      <c r="G363" s="26">
        <v>45333</v>
      </c>
      <c r="H363" s="5">
        <v>1.1900000000000001E-2</v>
      </c>
      <c r="J363" s="26">
        <v>45333</v>
      </c>
      <c r="K363" s="5">
        <v>-7.0000000000000001E-3</v>
      </c>
      <c r="P363" s="26">
        <v>43366</v>
      </c>
      <c r="Q363" s="5">
        <v>-1.3299999999999999E-2</v>
      </c>
      <c r="S363" s="26">
        <v>43366</v>
      </c>
      <c r="T363" s="5">
        <v>-7.2800000000000004E-2</v>
      </c>
    </row>
    <row r="364" spans="7:20" x14ac:dyDescent="0.35">
      <c r="G364" s="26">
        <v>45340</v>
      </c>
      <c r="H364" s="5">
        <v>7.7999999999999996E-3</v>
      </c>
      <c r="J364" s="26">
        <v>45340</v>
      </c>
      <c r="K364" s="5">
        <v>3.9899999999999998E-2</v>
      </c>
      <c r="P364" s="26">
        <v>43359</v>
      </c>
      <c r="Q364" s="5">
        <v>-8.3699999999999997E-2</v>
      </c>
      <c r="S364" s="26">
        <v>43359</v>
      </c>
      <c r="T364" s="5">
        <v>-6.7199999999999996E-2</v>
      </c>
    </row>
    <row r="365" spans="7:20" x14ac:dyDescent="0.35">
      <c r="G365" s="26">
        <v>45347</v>
      </c>
      <c r="H365" s="5">
        <v>5.7000000000000002E-3</v>
      </c>
      <c r="J365" s="26">
        <v>45347</v>
      </c>
      <c r="K365" s="5">
        <v>1.14E-2</v>
      </c>
      <c r="P365" s="26">
        <v>43352</v>
      </c>
      <c r="Q365" s="5">
        <v>-1.6000000000000001E-3</v>
      </c>
      <c r="S365" s="26">
        <v>43352</v>
      </c>
      <c r="T365" s="5">
        <v>-3.8699999999999998E-2</v>
      </c>
    </row>
    <row r="366" spans="7:20" x14ac:dyDescent="0.35">
      <c r="G366" s="26">
        <v>45354</v>
      </c>
      <c r="H366" s="5">
        <v>6.8999999999999999E-3</v>
      </c>
      <c r="J366" s="26">
        <v>45354</v>
      </c>
      <c r="K366" s="5">
        <v>1.0800000000000001E-2</v>
      </c>
      <c r="P366" s="26">
        <v>43345</v>
      </c>
      <c r="Q366" s="5">
        <v>-0.1273</v>
      </c>
      <c r="S366" s="26">
        <v>43345</v>
      </c>
      <c r="T366" s="5">
        <v>1.6E-2</v>
      </c>
    </row>
    <row r="367" spans="7:20" x14ac:dyDescent="0.35">
      <c r="G367" s="26">
        <v>45361</v>
      </c>
      <c r="H367" s="5">
        <v>-2.0899999999999998E-2</v>
      </c>
      <c r="J367" s="26">
        <v>45361</v>
      </c>
      <c r="K367" s="5">
        <v>1.6000000000000001E-3</v>
      </c>
      <c r="P367" s="26">
        <v>43338</v>
      </c>
      <c r="Q367" s="5">
        <v>6.1800000000000001E-2</v>
      </c>
      <c r="S367" s="26">
        <v>43338</v>
      </c>
      <c r="T367" s="5">
        <v>0.10489999999999999</v>
      </c>
    </row>
    <row r="368" spans="7:20" x14ac:dyDescent="0.35">
      <c r="G368" s="26">
        <v>45368</v>
      </c>
      <c r="H368" s="5">
        <v>3.3E-3</v>
      </c>
      <c r="J368" s="26">
        <v>45368</v>
      </c>
      <c r="K368" s="5">
        <v>9.2999999999999999E-2</v>
      </c>
      <c r="P368" s="26">
        <v>43331</v>
      </c>
      <c r="Q368" s="5">
        <v>4.6100000000000002E-2</v>
      </c>
      <c r="S368" s="26">
        <v>43331</v>
      </c>
      <c r="T368" s="5">
        <v>1.67E-2</v>
      </c>
    </row>
    <row r="369" spans="7:20" x14ac:dyDescent="0.35">
      <c r="G369" s="26">
        <v>45375</v>
      </c>
      <c r="H369" s="5">
        <v>1.04E-2</v>
      </c>
      <c r="J369" s="26">
        <v>45375</v>
      </c>
      <c r="K369" s="5">
        <v>5.3100000000000001E-2</v>
      </c>
      <c r="P369" s="26">
        <v>43324</v>
      </c>
      <c r="Q369" s="5">
        <v>1.0999999999999999E-2</v>
      </c>
      <c r="S369" s="26">
        <v>43324</v>
      </c>
      <c r="T369" s="5">
        <v>4.1999999999999997E-3</v>
      </c>
    </row>
    <row r="370" spans="7:20" x14ac:dyDescent="0.35">
      <c r="G370" s="26">
        <v>45382</v>
      </c>
      <c r="H370" s="5">
        <v>8.3999999999999995E-3</v>
      </c>
      <c r="J370" s="26">
        <v>45382</v>
      </c>
      <c r="K370" s="5">
        <v>2.07E-2</v>
      </c>
      <c r="P370" s="26">
        <v>43317</v>
      </c>
      <c r="Q370" s="5">
        <v>3.3000000000000002E-2</v>
      </c>
      <c r="S370" s="26">
        <v>43317</v>
      </c>
      <c r="T370" s="5">
        <v>-1.44E-2</v>
      </c>
    </row>
    <row r="371" spans="7:20" x14ac:dyDescent="0.35">
      <c r="G371" s="26">
        <v>45389</v>
      </c>
      <c r="H371" s="5">
        <v>2.9999999999999997E-4</v>
      </c>
      <c r="J371" s="26">
        <v>45389</v>
      </c>
      <c r="K371" s="5">
        <v>3.1600000000000003E-2</v>
      </c>
      <c r="P371" s="26">
        <v>43310</v>
      </c>
      <c r="Q371" s="5">
        <v>0.15210000000000001</v>
      </c>
      <c r="S371" s="26">
        <v>43310</v>
      </c>
      <c r="T371" s="5">
        <v>2.2499999999999999E-2</v>
      </c>
    </row>
    <row r="372" spans="7:20" x14ac:dyDescent="0.35">
      <c r="G372" s="26">
        <v>45396</v>
      </c>
      <c r="H372" s="5">
        <v>-1.6500000000000001E-2</v>
      </c>
      <c r="J372" s="26">
        <v>45396</v>
      </c>
      <c r="K372" s="5">
        <v>-1.4500000000000001E-2</v>
      </c>
      <c r="P372" s="26">
        <v>43303</v>
      </c>
      <c r="Q372" s="5">
        <v>4.87E-2</v>
      </c>
      <c r="S372" s="26">
        <v>43303</v>
      </c>
      <c r="T372" s="5">
        <v>5.6300000000000003E-2</v>
      </c>
    </row>
    <row r="373" spans="7:20" x14ac:dyDescent="0.35">
      <c r="G373" s="26">
        <v>45403</v>
      </c>
      <c r="H373" s="5">
        <v>1.23E-2</v>
      </c>
      <c r="J373" s="26">
        <v>45403</v>
      </c>
      <c r="K373" s="5">
        <v>-3.04E-2</v>
      </c>
      <c r="P373" s="26">
        <v>43296</v>
      </c>
      <c r="Q373" s="5">
        <v>-0.1346</v>
      </c>
      <c r="S373" s="26">
        <v>43296</v>
      </c>
      <c r="T373" s="5">
        <v>-3.9600000000000003E-2</v>
      </c>
    </row>
    <row r="374" spans="7:20" x14ac:dyDescent="0.35">
      <c r="G374" s="26">
        <v>45410</v>
      </c>
      <c r="H374" s="5">
        <v>2.5000000000000001E-3</v>
      </c>
      <c r="J374" s="26">
        <v>45410</v>
      </c>
      <c r="K374" s="5">
        <v>1.2999999999999999E-2</v>
      </c>
      <c r="P374" s="26">
        <v>43289</v>
      </c>
      <c r="Q374" s="5">
        <v>-6.7000000000000004E-2</v>
      </c>
      <c r="S374" s="26">
        <v>43289</v>
      </c>
      <c r="T374" s="5">
        <v>-2.64E-2</v>
      </c>
    </row>
    <row r="375" spans="7:20" x14ac:dyDescent="0.35">
      <c r="G375" s="26">
        <v>45417</v>
      </c>
      <c r="H375" s="5">
        <v>-1.8700000000000001E-2</v>
      </c>
      <c r="J375" s="26">
        <v>45417</v>
      </c>
      <c r="K375" s="5">
        <v>0.04</v>
      </c>
      <c r="P375" s="26">
        <v>43282</v>
      </c>
      <c r="Q375" s="5">
        <v>0.13339999999999999</v>
      </c>
      <c r="S375" s="26">
        <v>43282</v>
      </c>
      <c r="T375" s="5">
        <v>7.1999999999999998E-3</v>
      </c>
    </row>
    <row r="376" spans="7:20" x14ac:dyDescent="0.35">
      <c r="G376" s="26">
        <v>45424</v>
      </c>
      <c r="H376" s="5">
        <v>1.8599999999999998E-2</v>
      </c>
      <c r="J376" s="26">
        <v>45424</v>
      </c>
      <c r="K376" s="5">
        <v>-2.3699999999999999E-2</v>
      </c>
      <c r="P376" s="26">
        <v>43275</v>
      </c>
      <c r="Q376" s="5">
        <v>-5.1799999999999999E-2</v>
      </c>
      <c r="S376" s="26">
        <v>43275</v>
      </c>
      <c r="T376" s="5">
        <v>-1.24E-2</v>
      </c>
    </row>
    <row r="377" spans="7:20" x14ac:dyDescent="0.35">
      <c r="G377" s="26">
        <v>45431</v>
      </c>
      <c r="H377" s="5">
        <v>2.1899999999999999E-2</v>
      </c>
      <c r="J377" s="26">
        <v>45431</v>
      </c>
      <c r="K377" s="5">
        <v>2.9999999999999997E-4</v>
      </c>
      <c r="P377" s="26">
        <v>43268</v>
      </c>
      <c r="Q377" s="5">
        <v>9.1499999999999998E-2</v>
      </c>
      <c r="S377" s="26">
        <v>43268</v>
      </c>
      <c r="T377" s="5">
        <v>-5.0000000000000001E-4</v>
      </c>
    </row>
    <row r="378" spans="7:20" x14ac:dyDescent="0.35">
      <c r="G378" s="26">
        <v>45438</v>
      </c>
      <c r="H378" s="5">
        <v>-1.8599999999999998E-2</v>
      </c>
      <c r="J378" s="26">
        <v>45438</v>
      </c>
      <c r="K378" s="5">
        <v>-8.1600000000000006E-2</v>
      </c>
      <c r="P378" s="26">
        <v>43261</v>
      </c>
      <c r="Q378" s="5">
        <v>2E-3</v>
      </c>
      <c r="S378" s="26">
        <v>43261</v>
      </c>
      <c r="T378" s="5">
        <v>-2.6100000000000002E-2</v>
      </c>
    </row>
    <row r="379" spans="7:20" x14ac:dyDescent="0.35">
      <c r="G379" s="26">
        <v>45445</v>
      </c>
      <c r="H379" s="5">
        <v>3.3700000000000001E-2</v>
      </c>
      <c r="J379" s="26">
        <v>45445</v>
      </c>
      <c r="K379" s="5">
        <v>0.10349999999999999</v>
      </c>
      <c r="P379" s="26">
        <v>43254</v>
      </c>
      <c r="Q379" s="5">
        <v>4.3400000000000001E-2</v>
      </c>
      <c r="S379" s="26">
        <v>43254</v>
      </c>
      <c r="T379" s="5">
        <v>7.4999999999999997E-3</v>
      </c>
    </row>
    <row r="380" spans="7:20" x14ac:dyDescent="0.35">
      <c r="G380" s="26">
        <v>45452</v>
      </c>
      <c r="H380" s="5">
        <v>7.4999999999999997E-3</v>
      </c>
      <c r="J380" s="26">
        <v>45452</v>
      </c>
      <c r="K380" s="5">
        <v>-1.5E-3</v>
      </c>
      <c r="P380" s="26">
        <v>43247</v>
      </c>
      <c r="Q380" s="5">
        <v>-8.8000000000000005E-3</v>
      </c>
      <c r="S380" s="26">
        <v>43247</v>
      </c>
      <c r="T380" s="5">
        <v>4.1799999999999997E-2</v>
      </c>
    </row>
    <row r="381" spans="7:20" x14ac:dyDescent="0.35">
      <c r="G381" s="26">
        <v>45459</v>
      </c>
      <c r="H381" s="5">
        <v>1.5E-3</v>
      </c>
      <c r="J381" s="26">
        <v>45459</v>
      </c>
      <c r="K381" s="5">
        <v>1.37E-2</v>
      </c>
      <c r="P381" s="26">
        <v>43240</v>
      </c>
      <c r="Q381" s="5">
        <v>2.0000000000000001E-4</v>
      </c>
      <c r="S381" s="26">
        <v>43240</v>
      </c>
      <c r="T381" s="5">
        <v>-6.1999999999999998E-3</v>
      </c>
    </row>
    <row r="382" spans="7:20" x14ac:dyDescent="0.35">
      <c r="G382" s="26">
        <v>45466</v>
      </c>
      <c r="H382" s="5">
        <v>2.1700000000000001E-2</v>
      </c>
      <c r="J382" s="26">
        <v>45466</v>
      </c>
      <c r="K382" s="5">
        <v>-1.83E-2</v>
      </c>
      <c r="P382" s="26">
        <v>43233</v>
      </c>
      <c r="Q382" s="5">
        <v>8.3699999999999997E-2</v>
      </c>
      <c r="S382" s="26">
        <v>43233</v>
      </c>
      <c r="T382" s="5">
        <v>-3.8100000000000002E-2</v>
      </c>
    </row>
    <row r="383" spans="7:20" x14ac:dyDescent="0.35">
      <c r="G383" s="26">
        <v>45473</v>
      </c>
      <c r="H383" s="5">
        <v>1.2999999999999999E-2</v>
      </c>
      <c r="J383" s="26">
        <v>45473</v>
      </c>
      <c r="K383" s="5">
        <v>2.8899999999999999E-2</v>
      </c>
      <c r="P383" s="26">
        <v>43226</v>
      </c>
      <c r="Q383" s="5">
        <v>6.6299999999999998E-2</v>
      </c>
      <c r="S383" s="26">
        <v>43226</v>
      </c>
      <c r="T383" s="5">
        <v>5.8999999999999999E-3</v>
      </c>
    </row>
    <row r="384" spans="7:20" x14ac:dyDescent="0.35">
      <c r="G384" s="26">
        <v>45480</v>
      </c>
      <c r="H384" s="5">
        <v>7.3000000000000001E-3</v>
      </c>
      <c r="J384" s="26">
        <v>45480</v>
      </c>
      <c r="K384" s="5">
        <v>1.8700000000000001E-2</v>
      </c>
      <c r="P384" s="26">
        <v>43219</v>
      </c>
      <c r="Q384" s="5">
        <v>-5.3600000000000002E-2</v>
      </c>
      <c r="S384" s="26">
        <v>43219</v>
      </c>
      <c r="T384" s="5">
        <v>-1.6799999999999999E-2</v>
      </c>
    </row>
    <row r="385" spans="7:20" x14ac:dyDescent="0.35">
      <c r="G385" s="26">
        <v>45487</v>
      </c>
      <c r="H385" s="5">
        <v>1.1999999999999999E-3</v>
      </c>
      <c r="J385" s="26">
        <v>45487</v>
      </c>
      <c r="K385" s="5">
        <v>1.3599999999999999E-2</v>
      </c>
      <c r="P385" s="26">
        <v>43212</v>
      </c>
      <c r="Q385" s="5">
        <v>-2.01E-2</v>
      </c>
      <c r="S385" s="26">
        <v>43212</v>
      </c>
      <c r="T385" s="5">
        <v>2.2499999999999999E-2</v>
      </c>
    </row>
    <row r="386" spans="7:20" x14ac:dyDescent="0.35">
      <c r="G386" s="26">
        <v>45494</v>
      </c>
      <c r="H386" s="5">
        <v>1.24E-2</v>
      </c>
      <c r="J386" s="26">
        <v>45494</v>
      </c>
      <c r="K386" s="5">
        <v>1.2200000000000001E-2</v>
      </c>
      <c r="P386" s="26">
        <v>43205</v>
      </c>
      <c r="Q386" s="5">
        <v>1.5699999999999999E-2</v>
      </c>
      <c r="S386" s="26">
        <v>43205</v>
      </c>
      <c r="T386" s="5">
        <v>-3.3099999999999997E-2</v>
      </c>
    </row>
    <row r="387" spans="7:20" x14ac:dyDescent="0.35">
      <c r="G387" s="26">
        <v>45501</v>
      </c>
      <c r="H387" s="5">
        <v>-4.7000000000000002E-3</v>
      </c>
      <c r="J387" s="26">
        <v>45501</v>
      </c>
      <c r="K387" s="5">
        <v>-3.1899999999999998E-2</v>
      </c>
      <c r="P387" s="26">
        <v>43198</v>
      </c>
      <c r="Q387" s="5">
        <v>-3.0599999999999999E-2</v>
      </c>
      <c r="S387" s="26">
        <v>43198</v>
      </c>
      <c r="T387" s="5">
        <v>5.3699999999999998E-2</v>
      </c>
    </row>
    <row r="388" spans="7:20" x14ac:dyDescent="0.35">
      <c r="G388" s="26">
        <v>45508</v>
      </c>
      <c r="H388" s="5">
        <v>-1.4200000000000001E-2</v>
      </c>
      <c r="J388" s="26">
        <v>45508</v>
      </c>
      <c r="K388" s="5">
        <v>1.6299999999999999E-2</v>
      </c>
      <c r="P388" s="26">
        <v>43191</v>
      </c>
      <c r="Q388" s="5">
        <v>0.15390000000000001</v>
      </c>
      <c r="S388" s="26">
        <v>43191</v>
      </c>
      <c r="T388" s="5">
        <v>5.4699999999999999E-2</v>
      </c>
    </row>
    <row r="389" spans="7:20" x14ac:dyDescent="0.35">
      <c r="G389" s="26">
        <v>45515</v>
      </c>
      <c r="H389" s="5">
        <v>7.1000000000000004E-3</v>
      </c>
      <c r="J389" s="26">
        <v>45515</v>
      </c>
      <c r="K389" s="5">
        <v>6.3E-3</v>
      </c>
      <c r="P389" s="26">
        <v>43184</v>
      </c>
      <c r="Q389" s="5">
        <v>2.9999999999999997E-4</v>
      </c>
      <c r="S389" s="26">
        <v>43184</v>
      </c>
      <c r="T389" s="5">
        <v>-1.0200000000000001E-2</v>
      </c>
    </row>
    <row r="390" spans="7:20" x14ac:dyDescent="0.35">
      <c r="G390" s="26">
        <v>45522</v>
      </c>
      <c r="H390" s="5">
        <v>1.15E-2</v>
      </c>
      <c r="J390" s="26">
        <v>45522</v>
      </c>
      <c r="K390" s="5">
        <v>-2.3900000000000001E-2</v>
      </c>
      <c r="P390" s="26">
        <v>43177</v>
      </c>
      <c r="Q390" s="5">
        <v>9.7999999999999997E-3</v>
      </c>
      <c r="S390" s="26">
        <v>43177</v>
      </c>
      <c r="T390" s="5">
        <v>-1.7399999999999999E-2</v>
      </c>
    </row>
    <row r="391" spans="7:20" x14ac:dyDescent="0.35">
      <c r="G391" s="26">
        <v>45529</v>
      </c>
      <c r="H391" s="5">
        <v>1.66E-2</v>
      </c>
      <c r="J391" s="26">
        <v>45529</v>
      </c>
      <c r="K391" s="5">
        <v>5.3E-3</v>
      </c>
      <c r="P391" s="26">
        <v>43170</v>
      </c>
      <c r="Q391" s="5">
        <v>-1.9099999999999999E-2</v>
      </c>
      <c r="S391" s="26">
        <v>43170</v>
      </c>
      <c r="T391" s="5">
        <v>1.5599999999999999E-2</v>
      </c>
    </row>
    <row r="392" spans="7:20" x14ac:dyDescent="0.35">
      <c r="G392" s="26">
        <v>45536</v>
      </c>
      <c r="H392" s="5">
        <v>-1.52E-2</v>
      </c>
      <c r="J392" s="26">
        <v>45536</v>
      </c>
      <c r="K392" s="5">
        <v>7.6300000000000007E-2</v>
      </c>
      <c r="P392" s="26">
        <v>43163</v>
      </c>
      <c r="Q392" s="5">
        <v>0.15770000000000001</v>
      </c>
      <c r="S392" s="26">
        <v>43163</v>
      </c>
      <c r="T392" s="5">
        <v>-9.7000000000000003E-3</v>
      </c>
    </row>
    <row r="393" spans="7:20" x14ac:dyDescent="0.35">
      <c r="G393" s="26">
        <v>45543</v>
      </c>
      <c r="H393" s="5">
        <v>2.0299999999999999E-2</v>
      </c>
      <c r="J393" s="26">
        <v>45543</v>
      </c>
      <c r="K393" s="5">
        <v>-2.1899999999999999E-2</v>
      </c>
      <c r="P393" s="26">
        <v>43156</v>
      </c>
      <c r="Q393" s="5">
        <v>3.6799999999999999E-2</v>
      </c>
      <c r="S393" s="26">
        <v>43156</v>
      </c>
      <c r="T393" s="5">
        <v>1.9800000000000002E-2</v>
      </c>
    </row>
    <row r="394" spans="7:20" x14ac:dyDescent="0.35">
      <c r="G394" s="26">
        <v>45550</v>
      </c>
      <c r="H394" s="5">
        <v>1.7100000000000001E-2</v>
      </c>
      <c r="J394" s="26">
        <v>45550</v>
      </c>
      <c r="K394" s="5">
        <v>2.5700000000000001E-2</v>
      </c>
      <c r="P394" s="26">
        <v>43149</v>
      </c>
      <c r="Q394" s="5">
        <v>1.89E-2</v>
      </c>
      <c r="S394" s="26">
        <v>43149</v>
      </c>
      <c r="T394" s="5">
        <v>3.3999999999999998E-3</v>
      </c>
    </row>
    <row r="395" spans="7:20" x14ac:dyDescent="0.35">
      <c r="G395" s="26">
        <v>45557</v>
      </c>
      <c r="H395" s="5">
        <v>1.4999999999999999E-2</v>
      </c>
      <c r="J395" s="26">
        <v>45557</v>
      </c>
      <c r="K395" s="5">
        <v>-4.1000000000000002E-2</v>
      </c>
      <c r="P395" s="26">
        <v>43142</v>
      </c>
      <c r="Q395" s="5">
        <v>3.7699999999999997E-2</v>
      </c>
      <c r="S395" s="26">
        <v>43142</v>
      </c>
      <c r="T395" s="5">
        <v>-1.7600000000000001E-2</v>
      </c>
    </row>
    <row r="396" spans="7:20" x14ac:dyDescent="0.35">
      <c r="G396" s="26">
        <v>45564</v>
      </c>
      <c r="H396" s="5">
        <v>-4.4499999999999998E-2</v>
      </c>
      <c r="J396" s="26">
        <v>45564</v>
      </c>
      <c r="K396" s="5">
        <v>-7.1499999999999994E-2</v>
      </c>
      <c r="P396" s="26">
        <v>43135</v>
      </c>
      <c r="Q396" s="5">
        <v>3.6200000000000003E-2</v>
      </c>
      <c r="S396" s="26">
        <v>43135</v>
      </c>
      <c r="T396" s="5">
        <v>3.1600000000000003E-2</v>
      </c>
    </row>
    <row r="397" spans="7:20" x14ac:dyDescent="0.35">
      <c r="G397" s="26">
        <v>45571</v>
      </c>
      <c r="H397" s="5">
        <v>-2E-3</v>
      </c>
      <c r="J397" s="26">
        <v>45571</v>
      </c>
      <c r="K397" s="5">
        <v>-3.4799999999999998E-2</v>
      </c>
      <c r="P397" s="26">
        <v>43128</v>
      </c>
      <c r="Q397" s="5">
        <v>-0.1163</v>
      </c>
      <c r="S397" s="26">
        <v>43128</v>
      </c>
      <c r="T397" s="5">
        <v>5.1999999999999998E-3</v>
      </c>
    </row>
    <row r="398" spans="7:20" x14ac:dyDescent="0.35">
      <c r="G398" s="26">
        <v>45578</v>
      </c>
      <c r="H398" s="5">
        <v>-4.4000000000000003E-3</v>
      </c>
      <c r="J398" s="26">
        <v>45578</v>
      </c>
      <c r="K398" s="5">
        <v>-0.12820000000000001</v>
      </c>
      <c r="P398" s="26">
        <v>43121</v>
      </c>
      <c r="Q398" s="5">
        <v>0.04</v>
      </c>
      <c r="S398" s="26">
        <v>43121</v>
      </c>
      <c r="T398" s="5">
        <v>-2.3999999999999998E-3</v>
      </c>
    </row>
    <row r="399" spans="7:20" x14ac:dyDescent="0.35">
      <c r="G399" s="26">
        <v>45585</v>
      </c>
      <c r="H399" s="5">
        <v>-2.7099999999999999E-2</v>
      </c>
      <c r="J399" s="26">
        <v>45585</v>
      </c>
      <c r="K399" s="5">
        <v>1.6400000000000001E-2</v>
      </c>
      <c r="P399" s="26">
        <v>43114</v>
      </c>
      <c r="Q399" s="5">
        <v>-5.8799999999999998E-2</v>
      </c>
      <c r="S399" s="26">
        <v>43114</v>
      </c>
      <c r="T399" s="5">
        <v>-2.5499999999999998E-2</v>
      </c>
    </row>
    <row r="400" spans="7:20" x14ac:dyDescent="0.35">
      <c r="G400" s="26">
        <v>45592</v>
      </c>
      <c r="H400" s="5">
        <v>5.1000000000000004E-3</v>
      </c>
      <c r="J400" s="26">
        <v>45592</v>
      </c>
      <c r="K400" s="5">
        <v>-1.2500000000000001E-2</v>
      </c>
      <c r="P400" s="26">
        <v>43107</v>
      </c>
      <c r="Q400" s="5">
        <v>6.0999999999999999E-2</v>
      </c>
      <c r="S400" s="26">
        <v>43107</v>
      </c>
      <c r="T400" s="5">
        <v>-1.04E-2</v>
      </c>
    </row>
    <row r="401" spans="7:20" x14ac:dyDescent="0.35">
      <c r="G401" s="26">
        <v>45599</v>
      </c>
      <c r="H401" s="5">
        <v>-6.4000000000000003E-3</v>
      </c>
      <c r="J401" s="26">
        <v>45599</v>
      </c>
      <c r="K401" s="5">
        <v>-3.1800000000000002E-2</v>
      </c>
      <c r="P401" s="26">
        <v>43100</v>
      </c>
      <c r="Q401" s="5">
        <v>6.5299999999999997E-2</v>
      </c>
      <c r="S401" s="26">
        <v>43100</v>
      </c>
      <c r="T401" s="5">
        <v>-4.2000000000000003E-2</v>
      </c>
    </row>
    <row r="402" spans="7:20" x14ac:dyDescent="0.35">
      <c r="G402" s="26">
        <v>45606</v>
      </c>
      <c r="H402" s="5">
        <v>-2.5499999999999998E-2</v>
      </c>
      <c r="J402" s="26">
        <v>45606</v>
      </c>
      <c r="K402" s="5">
        <v>-1.3100000000000001E-2</v>
      </c>
      <c r="P402" s="26">
        <v>43093</v>
      </c>
      <c r="Q402" s="5">
        <v>-4.3E-3</v>
      </c>
      <c r="S402" s="26">
        <v>43093</v>
      </c>
      <c r="T402" s="5">
        <v>-8.3000000000000001E-3</v>
      </c>
    </row>
    <row r="403" spans="7:20" x14ac:dyDescent="0.35">
      <c r="G403" s="26">
        <v>45613</v>
      </c>
      <c r="H403" s="5">
        <v>1.5900000000000001E-2</v>
      </c>
      <c r="J403" s="26">
        <v>45613</v>
      </c>
      <c r="K403" s="5">
        <v>-5.5E-2</v>
      </c>
      <c r="P403" s="26">
        <v>43086</v>
      </c>
      <c r="Q403" s="5">
        <v>0.1081</v>
      </c>
      <c r="S403" s="26">
        <v>43086</v>
      </c>
      <c r="T403" s="5">
        <v>4.53E-2</v>
      </c>
    </row>
    <row r="404" spans="7:20" x14ac:dyDescent="0.35">
      <c r="G404" s="26">
        <v>45620</v>
      </c>
      <c r="H404" s="5">
        <v>9.4000000000000004E-3</v>
      </c>
      <c r="J404" s="26">
        <v>45620</v>
      </c>
      <c r="K404" s="5">
        <v>2.6599999999999999E-2</v>
      </c>
      <c r="P404" s="26">
        <v>43079</v>
      </c>
      <c r="Q404" s="5">
        <v>6.4000000000000003E-3</v>
      </c>
      <c r="S404" s="26">
        <v>43079</v>
      </c>
      <c r="T404" s="5">
        <v>7.1999999999999998E-3</v>
      </c>
    </row>
    <row r="405" spans="7:20" x14ac:dyDescent="0.35">
      <c r="G405" s="26">
        <v>45627</v>
      </c>
      <c r="H405" s="5">
        <v>2.2700000000000001E-2</v>
      </c>
      <c r="J405" s="26">
        <v>45627</v>
      </c>
      <c r="K405" s="5">
        <v>2.5899999999999999E-2</v>
      </c>
      <c r="P405" s="26">
        <v>43072</v>
      </c>
      <c r="Q405" s="5">
        <v>-1.3899999999999999E-2</v>
      </c>
      <c r="S405" s="26">
        <v>43072</v>
      </c>
      <c r="T405" s="5">
        <v>2.3999999999999998E-3</v>
      </c>
    </row>
    <row r="406" spans="7:20" x14ac:dyDescent="0.35">
      <c r="G406" s="26">
        <v>45634</v>
      </c>
      <c r="H406" s="5">
        <v>3.7000000000000002E-3</v>
      </c>
      <c r="J406" s="26">
        <v>45634</v>
      </c>
      <c r="K406" s="5">
        <v>-4.0300000000000002E-2</v>
      </c>
      <c r="P406" s="26">
        <v>43065</v>
      </c>
      <c r="Q406" s="5">
        <v>3.2199999999999999E-2</v>
      </c>
      <c r="S406" s="26">
        <v>43065</v>
      </c>
      <c r="T406" s="5">
        <v>-2.2100000000000002E-2</v>
      </c>
    </row>
    <row r="407" spans="7:20" x14ac:dyDescent="0.35">
      <c r="G407" s="26">
        <v>45641</v>
      </c>
      <c r="H407" s="5">
        <v>-4.7699999999999999E-2</v>
      </c>
      <c r="J407" s="26">
        <v>45641</v>
      </c>
      <c r="K407" s="5">
        <v>-6.6799999999999998E-2</v>
      </c>
      <c r="P407" s="26">
        <v>43058</v>
      </c>
      <c r="Q407" s="5">
        <v>6.5600000000000006E-2</v>
      </c>
      <c r="S407" s="26">
        <v>43058</v>
      </c>
      <c r="T407" s="5">
        <v>-1.5800000000000002E-2</v>
      </c>
    </row>
    <row r="408" spans="7:20" x14ac:dyDescent="0.35">
      <c r="G408" s="26">
        <v>45648</v>
      </c>
      <c r="H408" s="5">
        <v>9.5999999999999992E-3</v>
      </c>
      <c r="J408" s="26">
        <v>45648</v>
      </c>
      <c r="K408" s="5">
        <v>4.7E-2</v>
      </c>
      <c r="P408" s="26">
        <v>43051</v>
      </c>
      <c r="Q408" s="5">
        <v>-0.1192</v>
      </c>
      <c r="S408" s="26">
        <v>43051</v>
      </c>
      <c r="T408" s="5">
        <v>1.9199999999999998E-2</v>
      </c>
    </row>
    <row r="409" spans="7:20" x14ac:dyDescent="0.35">
      <c r="G409" s="26">
        <v>45655</v>
      </c>
      <c r="H409" s="5">
        <v>8.0000000000000002E-3</v>
      </c>
      <c r="J409" s="26">
        <v>45655</v>
      </c>
      <c r="K409" s="5">
        <v>0.128</v>
      </c>
      <c r="P409" s="26">
        <v>43044</v>
      </c>
      <c r="Q409" s="5">
        <v>-4.3E-3</v>
      </c>
      <c r="S409" s="26">
        <v>43044</v>
      </c>
      <c r="T409" s="5">
        <v>-7.6100000000000001E-2</v>
      </c>
    </row>
    <row r="410" spans="7:20" x14ac:dyDescent="0.35">
      <c r="G410" s="26">
        <v>45662</v>
      </c>
      <c r="H410" s="5">
        <v>-2.3900000000000001E-2</v>
      </c>
      <c r="J410" s="26">
        <v>45662</v>
      </c>
      <c r="K410" s="5">
        <v>-8.4199999999999997E-2</v>
      </c>
      <c r="P410" s="26">
        <v>43037</v>
      </c>
      <c r="Q410" s="5">
        <v>-9.4999999999999998E-3</v>
      </c>
      <c r="S410" s="26">
        <v>43037</v>
      </c>
      <c r="T410" s="5">
        <v>6.3700000000000007E-2</v>
      </c>
    </row>
    <row r="411" spans="7:20" x14ac:dyDescent="0.35">
      <c r="G411" s="26">
        <v>45669</v>
      </c>
      <c r="H411" s="5">
        <v>-9.7000000000000003E-3</v>
      </c>
      <c r="J411" s="26">
        <v>45669</v>
      </c>
      <c r="K411" s="5">
        <v>-1.78E-2</v>
      </c>
      <c r="P411" s="26">
        <v>43030</v>
      </c>
      <c r="Q411" s="5">
        <v>-1.61E-2</v>
      </c>
      <c r="S411" s="26">
        <v>43030</v>
      </c>
      <c r="T411" s="5">
        <v>1.72E-2</v>
      </c>
    </row>
    <row r="412" spans="7:20" x14ac:dyDescent="0.35">
      <c r="G412" s="26">
        <v>45676</v>
      </c>
      <c r="H412" s="5">
        <v>-4.7999999999999996E-3</v>
      </c>
      <c r="J412" s="26">
        <v>45676</v>
      </c>
      <c r="K412" s="5">
        <v>-1.12E-2</v>
      </c>
      <c r="P412" s="26">
        <v>43023</v>
      </c>
      <c r="Q412" s="5">
        <v>9.9000000000000008E-3</v>
      </c>
      <c r="S412" s="26">
        <v>43023</v>
      </c>
      <c r="T412" s="5">
        <v>1.0999999999999999E-2</v>
      </c>
    </row>
    <row r="413" spans="7:20" x14ac:dyDescent="0.35">
      <c r="G413" s="26">
        <v>45683</v>
      </c>
      <c r="H413" s="5">
        <v>1.7999999999999999E-2</v>
      </c>
      <c r="J413" s="26">
        <v>45683</v>
      </c>
      <c r="K413" s="5">
        <v>2.3699999999999999E-2</v>
      </c>
      <c r="P413" s="26">
        <v>43016</v>
      </c>
      <c r="Q413" s="5">
        <v>-5.7999999999999996E-3</v>
      </c>
      <c r="S413" s="26">
        <v>43016</v>
      </c>
      <c r="T413" s="5">
        <v>5.1400000000000001E-2</v>
      </c>
    </row>
    <row r="414" spans="7:20" x14ac:dyDescent="0.35">
      <c r="G414" s="26">
        <v>45690</v>
      </c>
      <c r="H414" s="5">
        <v>2.2000000000000001E-3</v>
      </c>
      <c r="J414" s="26">
        <v>45690</v>
      </c>
      <c r="K414" s="5">
        <v>2.1499999999999998E-2</v>
      </c>
      <c r="P414" s="26">
        <v>43009</v>
      </c>
      <c r="Q414" s="5">
        <v>4.0000000000000001E-3</v>
      </c>
      <c r="S414" s="26">
        <v>43009</v>
      </c>
      <c r="T414" s="5">
        <v>6.3100000000000003E-2</v>
      </c>
    </row>
    <row r="415" spans="7:20" x14ac:dyDescent="0.35">
      <c r="G415" s="26">
        <v>45697</v>
      </c>
      <c r="H415" s="5">
        <v>-2.6800000000000001E-2</v>
      </c>
      <c r="J415" s="26">
        <v>45697</v>
      </c>
      <c r="K415" s="5">
        <v>-1.6299999999999999E-2</v>
      </c>
      <c r="P415" s="26">
        <v>43002</v>
      </c>
      <c r="Q415" s="5">
        <v>0</v>
      </c>
      <c r="S415" s="26">
        <v>43002</v>
      </c>
      <c r="T415" s="5">
        <v>0.1555</v>
      </c>
    </row>
    <row r="416" spans="7:20" x14ac:dyDescent="0.35">
      <c r="G416" s="26">
        <v>45704</v>
      </c>
      <c r="H416" s="5">
        <v>-5.7999999999999996E-3</v>
      </c>
      <c r="J416" s="26">
        <v>45704</v>
      </c>
      <c r="K416" s="5">
        <v>-2.3300000000000001E-2</v>
      </c>
      <c r="P416" s="26">
        <v>42995</v>
      </c>
      <c r="Q416" s="5">
        <v>-7.3000000000000001E-3</v>
      </c>
      <c r="S416" s="26">
        <v>42995</v>
      </c>
      <c r="T416" s="5">
        <v>-1.4E-2</v>
      </c>
    </row>
    <row r="417" spans="7:20" x14ac:dyDescent="0.35">
      <c r="G417" s="26">
        <v>45711</v>
      </c>
      <c r="H417" s="5">
        <v>-2.9399999999999999E-2</v>
      </c>
      <c r="J417" s="26">
        <v>45711</v>
      </c>
      <c r="K417" s="5">
        <v>-5.3600000000000002E-2</v>
      </c>
      <c r="P417" s="26">
        <v>42988</v>
      </c>
      <c r="Q417" s="5">
        <v>2.3199999999999998E-2</v>
      </c>
      <c r="S417" s="26">
        <v>42988</v>
      </c>
      <c r="T417" s="5">
        <v>2.7799999999999998E-2</v>
      </c>
    </row>
    <row r="418" spans="7:20" x14ac:dyDescent="0.35">
      <c r="G418" s="26">
        <v>45718</v>
      </c>
      <c r="H418" s="5">
        <v>1.9300000000000001E-2</v>
      </c>
      <c r="J418" s="26">
        <v>45718</v>
      </c>
      <c r="K418" s="5">
        <v>5.57E-2</v>
      </c>
      <c r="P418" s="26">
        <v>42981</v>
      </c>
      <c r="Q418" s="5">
        <v>8.6E-3</v>
      </c>
      <c r="S418" s="26">
        <v>42981</v>
      </c>
      <c r="T418" s="5">
        <v>0.1197</v>
      </c>
    </row>
    <row r="419" spans="7:20" x14ac:dyDescent="0.35">
      <c r="G419" s="26">
        <v>45725</v>
      </c>
      <c r="H419" s="5">
        <v>-6.8999999999999999E-3</v>
      </c>
      <c r="J419" s="26">
        <v>45725</v>
      </c>
      <c r="K419" s="5">
        <v>5.6599999999999998E-2</v>
      </c>
      <c r="P419" s="26">
        <v>42974</v>
      </c>
      <c r="Q419" s="5">
        <v>-2.0299999999999999E-2</v>
      </c>
      <c r="S419" s="26">
        <v>42974</v>
      </c>
      <c r="T419" s="5">
        <v>4.1700000000000001E-2</v>
      </c>
    </row>
    <row r="420" spans="7:20" x14ac:dyDescent="0.35">
      <c r="G420" s="26">
        <v>45732</v>
      </c>
      <c r="H420" s="5">
        <v>4.2599999999999999E-2</v>
      </c>
      <c r="J420" s="26">
        <v>45732</v>
      </c>
      <c r="K420" s="5">
        <v>2.5000000000000001E-2</v>
      </c>
      <c r="P420" s="26">
        <v>42967</v>
      </c>
      <c r="Q420" s="5">
        <v>0.16930000000000001</v>
      </c>
      <c r="S420" s="26">
        <v>42967</v>
      </c>
      <c r="T420" s="5">
        <v>6.7900000000000002E-2</v>
      </c>
    </row>
    <row r="421" spans="7:20" x14ac:dyDescent="0.35">
      <c r="G421" s="26">
        <v>45739</v>
      </c>
      <c r="H421" s="5">
        <v>7.1999999999999998E-3</v>
      </c>
      <c r="J421" s="26">
        <v>45739</v>
      </c>
      <c r="K421" s="5">
        <v>4.9099999999999998E-2</v>
      </c>
      <c r="P421" s="26">
        <v>42960</v>
      </c>
      <c r="Q421" s="5">
        <v>0.14119999999999999</v>
      </c>
      <c r="S421" s="26">
        <v>42960</v>
      </c>
      <c r="T421" s="5">
        <v>-3.9E-2</v>
      </c>
    </row>
    <row r="422" spans="7:20" x14ac:dyDescent="0.35">
      <c r="G422" s="26">
        <v>45746</v>
      </c>
      <c r="H422" s="5">
        <v>-2.6100000000000002E-2</v>
      </c>
      <c r="J422" s="26">
        <v>45746</v>
      </c>
      <c r="K422" s="5">
        <v>-1.06E-2</v>
      </c>
      <c r="P422" s="26">
        <v>42953</v>
      </c>
      <c r="Q422" s="5">
        <v>-7.5999999999999998E-2</v>
      </c>
      <c r="S422" s="26">
        <v>42953</v>
      </c>
      <c r="T422" s="5">
        <v>-1.2699999999999999E-2</v>
      </c>
    </row>
    <row r="423" spans="7:20" x14ac:dyDescent="0.35">
      <c r="G423" s="26">
        <v>45753</v>
      </c>
      <c r="H423" s="5">
        <v>-3.3E-3</v>
      </c>
      <c r="J423" s="26">
        <v>45753</v>
      </c>
      <c r="K423" s="5">
        <v>2.2700000000000001E-2</v>
      </c>
      <c r="P423" s="26">
        <v>42946</v>
      </c>
      <c r="Q423" s="5">
        <v>5.0000000000000001E-4</v>
      </c>
      <c r="S423" s="26">
        <v>42946</v>
      </c>
      <c r="T423" s="5">
        <v>8.8000000000000005E-3</v>
      </c>
    </row>
    <row r="424" spans="7:20" x14ac:dyDescent="0.35">
      <c r="G424" s="26">
        <v>45760</v>
      </c>
      <c r="H424" s="5">
        <v>4.48E-2</v>
      </c>
      <c r="J424" s="26">
        <v>45760</v>
      </c>
      <c r="K424" s="5">
        <v>5.4600000000000003E-2</v>
      </c>
      <c r="P424" s="26">
        <v>42939</v>
      </c>
      <c r="Q424" s="5">
        <v>-4.2500000000000003E-2</v>
      </c>
      <c r="S424" s="26">
        <v>42939</v>
      </c>
      <c r="T424" s="5">
        <v>-0.02</v>
      </c>
    </row>
    <row r="425" spans="7:20" x14ac:dyDescent="0.35">
      <c r="G425" s="26">
        <v>45767</v>
      </c>
      <c r="H425" s="5">
        <v>7.9000000000000008E-3</v>
      </c>
      <c r="J425" s="26">
        <v>45767</v>
      </c>
      <c r="K425" s="5">
        <v>4.1999999999999997E-3</v>
      </c>
      <c r="P425" s="26">
        <v>42932</v>
      </c>
      <c r="Q425" s="5">
        <v>4.3E-3</v>
      </c>
      <c r="S425" s="26">
        <v>42932</v>
      </c>
      <c r="T425" s="5">
        <v>2.8199999999999999E-2</v>
      </c>
    </row>
    <row r="426" spans="7:20" x14ac:dyDescent="0.35">
      <c r="G426" s="26">
        <v>45774</v>
      </c>
      <c r="H426" s="5">
        <v>1.2800000000000001E-2</v>
      </c>
      <c r="J426" s="26">
        <v>45774</v>
      </c>
      <c r="K426" s="5">
        <v>-7.22E-2</v>
      </c>
      <c r="P426" s="26">
        <v>42925</v>
      </c>
      <c r="Q426" s="5">
        <v>-4.02E-2</v>
      </c>
      <c r="S426" s="26">
        <v>42925</v>
      </c>
      <c r="T426" s="5">
        <v>-1.41E-2</v>
      </c>
    </row>
    <row r="427" spans="7:20" x14ac:dyDescent="0.35">
      <c r="G427" s="26">
        <v>45781</v>
      </c>
      <c r="H427" s="5">
        <v>-1.3899999999999999E-2</v>
      </c>
      <c r="J427" s="26">
        <v>45781</v>
      </c>
      <c r="K427" s="5">
        <v>-2.1399999999999999E-2</v>
      </c>
      <c r="P427" s="26">
        <v>42918</v>
      </c>
      <c r="Q427" s="5">
        <v>0.10589999999999999</v>
      </c>
      <c r="S427" s="26">
        <v>42918</v>
      </c>
      <c r="T427" s="5">
        <v>1.8700000000000001E-2</v>
      </c>
    </row>
    <row r="428" spans="7:20" x14ac:dyDescent="0.35">
      <c r="G428" s="26">
        <v>45788</v>
      </c>
      <c r="H428" s="5">
        <v>4.2099999999999999E-2</v>
      </c>
      <c r="J428" s="26">
        <v>45788</v>
      </c>
      <c r="K428" s="5">
        <v>5.4699999999999999E-2</v>
      </c>
      <c r="P428" s="26">
        <v>42911</v>
      </c>
      <c r="Q428" s="5">
        <v>-2.5000000000000001E-3</v>
      </c>
      <c r="S428" s="26">
        <v>42911</v>
      </c>
      <c r="T428" s="5">
        <v>4.0000000000000002E-4</v>
      </c>
    </row>
    <row r="429" spans="7:20" x14ac:dyDescent="0.35">
      <c r="G429" s="26">
        <v>45795</v>
      </c>
      <c r="H429" s="5">
        <v>-6.7000000000000002E-3</v>
      </c>
      <c r="J429" s="26">
        <v>45795</v>
      </c>
      <c r="K429" s="5">
        <v>-1.17E-2</v>
      </c>
      <c r="P429" s="26">
        <v>42904</v>
      </c>
      <c r="Q429" s="5">
        <v>-3.7000000000000002E-3</v>
      </c>
      <c r="S429" s="26">
        <v>42904</v>
      </c>
      <c r="T429" s="5">
        <v>-2.1600000000000001E-2</v>
      </c>
    </row>
    <row r="430" spans="7:20" x14ac:dyDescent="0.35">
      <c r="G430" s="26">
        <v>45802</v>
      </c>
      <c r="H430" s="5">
        <v>-4.1000000000000003E-3</v>
      </c>
      <c r="J430" s="26">
        <v>45802</v>
      </c>
      <c r="K430" s="5">
        <v>-3.3500000000000002E-2</v>
      </c>
      <c r="P430" s="26">
        <v>42897</v>
      </c>
      <c r="Q430" s="5">
        <v>-2.4500000000000001E-2</v>
      </c>
      <c r="S430" s="26">
        <v>42897</v>
      </c>
      <c r="T430" s="5">
        <v>0.05</v>
      </c>
    </row>
    <row r="431" spans="7:20" x14ac:dyDescent="0.35">
      <c r="G431" s="26">
        <v>45809</v>
      </c>
      <c r="H431" s="5">
        <v>1.0200000000000001E-2</v>
      </c>
      <c r="J431" s="26">
        <v>45809</v>
      </c>
      <c r="K431" s="5">
        <v>4.9799999999999997E-2</v>
      </c>
      <c r="P431" s="26">
        <v>42890</v>
      </c>
      <c r="Q431" s="5">
        <v>0.16289999999999999</v>
      </c>
      <c r="S431" s="26">
        <v>42890</v>
      </c>
      <c r="T431" s="5">
        <v>8.2299999999999998E-2</v>
      </c>
    </row>
    <row r="432" spans="7:20" x14ac:dyDescent="0.35">
      <c r="G432" s="26">
        <v>45816</v>
      </c>
      <c r="H432" s="5">
        <v>-1.14E-2</v>
      </c>
      <c r="J432" s="26">
        <v>45816</v>
      </c>
      <c r="K432" s="5">
        <v>-3.56E-2</v>
      </c>
      <c r="P432" s="26">
        <v>42883</v>
      </c>
      <c r="Q432" s="5">
        <v>8.3999999999999995E-3</v>
      </c>
      <c r="S432" s="26">
        <v>42883</v>
      </c>
      <c r="T432" s="5">
        <v>2E-3</v>
      </c>
    </row>
    <row r="433" spans="7:20" x14ac:dyDescent="0.35">
      <c r="G433" s="26">
        <v>45823</v>
      </c>
      <c r="H433" s="5">
        <v>1.5900000000000001E-2</v>
      </c>
      <c r="J433" s="26">
        <v>45823</v>
      </c>
      <c r="K433" s="5">
        <v>6.13E-2</v>
      </c>
      <c r="P433" s="26">
        <v>42876</v>
      </c>
      <c r="Q433" s="5">
        <v>5.5500000000000001E-2</v>
      </c>
      <c r="S433" s="26">
        <v>42876</v>
      </c>
      <c r="T433" s="5">
        <v>-7.6499999999999999E-2</v>
      </c>
    </row>
    <row r="434" spans="7:20" x14ac:dyDescent="0.35">
      <c r="G434" s="26">
        <v>45830</v>
      </c>
      <c r="H434" s="5">
        <v>2.0899999999999998E-2</v>
      </c>
      <c r="J434" s="26">
        <v>45830</v>
      </c>
      <c r="K434" s="5">
        <v>3.0999999999999999E-3</v>
      </c>
      <c r="P434" s="26">
        <v>42869</v>
      </c>
      <c r="Q434" s="5">
        <v>-6.4399999999999999E-2</v>
      </c>
      <c r="S434" s="26">
        <v>42869</v>
      </c>
      <c r="T434" s="5">
        <v>-3.0099999999999998E-2</v>
      </c>
    </row>
    <row r="435" spans="7:20" x14ac:dyDescent="0.35">
      <c r="G435" s="26">
        <v>45837</v>
      </c>
      <c r="H435" s="5">
        <v>-6.8999999999999999E-3</v>
      </c>
      <c r="J435" s="26">
        <v>45837</v>
      </c>
      <c r="K435" s="5">
        <v>-1.21E-2</v>
      </c>
      <c r="P435" s="26">
        <v>42862</v>
      </c>
      <c r="Q435" s="5">
        <v>-5.4999999999999997E-3</v>
      </c>
      <c r="S435" s="26">
        <v>42862</v>
      </c>
      <c r="T435" s="5">
        <v>-9.3200000000000005E-2</v>
      </c>
    </row>
    <row r="436" spans="7:20" x14ac:dyDescent="0.35">
      <c r="G436" s="26">
        <v>45844</v>
      </c>
      <c r="H436" s="5">
        <v>-1.2200000000000001E-2</v>
      </c>
      <c r="J436" s="26">
        <v>45844</v>
      </c>
      <c r="K436" s="5">
        <v>-4.6199999999999998E-2</v>
      </c>
      <c r="P436" s="26">
        <v>42855</v>
      </c>
      <c r="Q436" s="5">
        <v>9.0399999999999994E-2</v>
      </c>
      <c r="S436" s="26">
        <v>42855</v>
      </c>
      <c r="T436" s="5">
        <v>4.3200000000000002E-2</v>
      </c>
    </row>
    <row r="437" spans="7:20" x14ac:dyDescent="0.35">
      <c r="G437" s="26">
        <v>45851</v>
      </c>
      <c r="H437" s="5">
        <v>-7.1999999999999998E-3</v>
      </c>
      <c r="J437" s="26">
        <v>45851</v>
      </c>
      <c r="K437" s="5">
        <v>-3.8E-3</v>
      </c>
      <c r="P437" s="26">
        <v>42848</v>
      </c>
      <c r="Q437" s="5">
        <v>2.5399999999999999E-2</v>
      </c>
      <c r="S437" s="26">
        <v>42848</v>
      </c>
      <c r="T437" s="5">
        <v>-1.8700000000000001E-2</v>
      </c>
    </row>
    <row r="438" spans="7:20" x14ac:dyDescent="0.35">
      <c r="G438" s="26">
        <v>45858</v>
      </c>
      <c r="H438" s="5">
        <v>-5.3E-3</v>
      </c>
      <c r="J438" s="26">
        <v>45858</v>
      </c>
      <c r="K438" s="5">
        <v>-1.2699999999999999E-2</v>
      </c>
      <c r="P438" s="26">
        <v>42841</v>
      </c>
      <c r="Q438" s="5">
        <v>1.0999999999999999E-2</v>
      </c>
      <c r="S438" s="26">
        <v>42841</v>
      </c>
      <c r="T438" s="5">
        <v>-1.4800000000000001E-2</v>
      </c>
    </row>
    <row r="439" spans="7:20" x14ac:dyDescent="0.35">
      <c r="G439" s="26">
        <v>45865</v>
      </c>
      <c r="H439" s="5">
        <v>-1.09E-2</v>
      </c>
      <c r="J439" s="26">
        <v>45865</v>
      </c>
      <c r="K439" s="5">
        <v>4.9799999999999997E-2</v>
      </c>
      <c r="P439" s="26">
        <v>42834</v>
      </c>
      <c r="Q439" s="5">
        <v>-3.8300000000000001E-2</v>
      </c>
      <c r="S439" s="26">
        <v>42834</v>
      </c>
      <c r="T439" s="5">
        <v>8.9999999999999998E-4</v>
      </c>
    </row>
    <row r="440" spans="7:20" x14ac:dyDescent="0.35">
      <c r="G440" s="26">
        <v>45872</v>
      </c>
      <c r="H440" s="5">
        <v>-8.2000000000000007E-3</v>
      </c>
      <c r="J440" s="26">
        <v>45872</v>
      </c>
      <c r="K440" s="5">
        <v>-6.1999999999999998E-3</v>
      </c>
      <c r="P440" s="26">
        <v>42827</v>
      </c>
      <c r="Q440" s="5">
        <v>0.13650000000000001</v>
      </c>
      <c r="S440" s="26">
        <v>42827</v>
      </c>
      <c r="T440" s="5">
        <v>2.46E-2</v>
      </c>
    </row>
    <row r="441" spans="7:20" x14ac:dyDescent="0.35">
      <c r="G441" s="26">
        <v>45879</v>
      </c>
      <c r="H441" s="5">
        <v>1.0999999999999999E-2</v>
      </c>
      <c r="J441" s="26">
        <v>45879</v>
      </c>
      <c r="K441" s="5">
        <v>4.5100000000000001E-2</v>
      </c>
      <c r="P441" s="26">
        <v>42820</v>
      </c>
      <c r="Q441" s="5">
        <v>0.1119</v>
      </c>
      <c r="S441" s="26">
        <v>42820</v>
      </c>
      <c r="T441" s="5">
        <v>6.2100000000000002E-2</v>
      </c>
    </row>
  </sheetData>
  <autoFilter ref="G3:H441" xr:uid="{5098597B-723E-4E49-8CC4-AE93D0D35BE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D2AA5-D3B4-4DD6-9B2C-A2566EA16683}">
  <sheetPr>
    <pageSetUpPr fitToPage="1"/>
  </sheetPr>
  <dimension ref="B2:J45"/>
  <sheetViews>
    <sheetView showGridLines="0" zoomScale="80" zoomScaleNormal="80" workbookViewId="0">
      <pane ySplit="2" topLeftCell="A24" activePane="bottomLeft" state="frozen"/>
      <selection pane="bottomLeft" activeCell="C24" sqref="C24"/>
    </sheetView>
  </sheetViews>
  <sheetFormatPr defaultRowHeight="14.5" x14ac:dyDescent="0.35"/>
  <cols>
    <col min="1" max="1" width="1.81640625" customWidth="1"/>
    <col min="2" max="2" width="22.6328125" customWidth="1"/>
    <col min="3" max="10" width="12.6328125" customWidth="1"/>
    <col min="11" max="11" width="1.453125" customWidth="1"/>
  </cols>
  <sheetData>
    <row r="2" spans="2:10" ht="69" customHeight="1" x14ac:dyDescent="0.35">
      <c r="C2" s="71" t="str">
        <f>'Data Sheet'!B1&amp;" - WACC Using Peers Comparison (MAR-2025)"</f>
        <v>AVENUE SUPERMARTS LTD - WACC Using Peers Comparison (MAR-2025)</v>
      </c>
      <c r="D2" s="71"/>
      <c r="E2" s="71"/>
      <c r="F2" s="71"/>
      <c r="G2" s="71"/>
      <c r="H2" s="71"/>
      <c r="I2" s="71"/>
      <c r="J2" s="71"/>
    </row>
    <row r="4" spans="2:10" x14ac:dyDescent="0.35">
      <c r="B4" s="2" t="s">
        <v>93</v>
      </c>
    </row>
    <row r="6" spans="2:10" x14ac:dyDescent="0.35">
      <c r="B6" t="s">
        <v>94</v>
      </c>
    </row>
    <row r="7" spans="2:10" s="2" customFormat="1" x14ac:dyDescent="0.35">
      <c r="D7" s="46"/>
      <c r="E7" s="46"/>
      <c r="F7" s="46"/>
      <c r="G7" s="46" t="s">
        <v>105</v>
      </c>
      <c r="H7" s="46" t="s">
        <v>105</v>
      </c>
      <c r="I7" s="46" t="s">
        <v>108</v>
      </c>
      <c r="J7" s="46" t="s">
        <v>110</v>
      </c>
    </row>
    <row r="8" spans="2:10" s="2" customFormat="1" x14ac:dyDescent="0.35">
      <c r="B8" s="47" t="s">
        <v>95</v>
      </c>
      <c r="C8" s="47" t="s">
        <v>101</v>
      </c>
      <c r="D8" s="48" t="s">
        <v>102</v>
      </c>
      <c r="E8" s="48" t="s">
        <v>103</v>
      </c>
      <c r="F8" s="48" t="s">
        <v>104</v>
      </c>
      <c r="G8" s="48" t="s">
        <v>106</v>
      </c>
      <c r="H8" s="48" t="s">
        <v>107</v>
      </c>
      <c r="I8" s="48" t="s">
        <v>109</v>
      </c>
      <c r="J8" s="48" t="s">
        <v>109</v>
      </c>
    </row>
    <row r="9" spans="2:10" x14ac:dyDescent="0.35">
      <c r="D9" s="28"/>
      <c r="E9" s="28"/>
      <c r="F9" s="28"/>
      <c r="G9" s="28"/>
      <c r="H9" s="28"/>
      <c r="I9" s="28"/>
      <c r="J9" s="28"/>
    </row>
    <row r="10" spans="2:10" x14ac:dyDescent="0.35">
      <c r="B10" s="45" t="s">
        <v>96</v>
      </c>
      <c r="C10" s="40" t="s">
        <v>111</v>
      </c>
      <c r="D10" s="41">
        <v>819.62</v>
      </c>
      <c r="E10" s="41">
        <v>283602.49</v>
      </c>
      <c r="F10" s="42">
        <v>0.26919999999999999</v>
      </c>
      <c r="G10" s="43">
        <f>D10/E10</f>
        <v>2.8900310430983876E-3</v>
      </c>
      <c r="H10" s="43">
        <f>D10/(E10+D10)</f>
        <v>2.8817028324556065E-3</v>
      </c>
      <c r="I10" s="44">
        <f>'Beta-3years'!C9</f>
        <v>1.0373224860295733</v>
      </c>
      <c r="J10" s="44">
        <f>I10/(1+(1-F10)*G10)</f>
        <v>1.035136242380623</v>
      </c>
    </row>
    <row r="11" spans="2:10" x14ac:dyDescent="0.35">
      <c r="B11" s="2" t="s">
        <v>97</v>
      </c>
      <c r="C11" t="s">
        <v>111</v>
      </c>
      <c r="D11" s="29">
        <v>1729.38</v>
      </c>
      <c r="E11" s="29">
        <v>68317.05</v>
      </c>
      <c r="F11" s="30">
        <v>0.26</v>
      </c>
      <c r="G11" s="31">
        <f t="shared" ref="G11:G14" si="0">D11/E11</f>
        <v>2.5314032148636395E-2</v>
      </c>
      <c r="H11" s="31">
        <f t="shared" ref="H11:H14" si="1">D11/(E11+D11)</f>
        <v>2.4689052675489671E-2</v>
      </c>
      <c r="I11" s="32">
        <f>'Beta-3years'!C10</f>
        <v>1.23</v>
      </c>
      <c r="J11" s="32">
        <f t="shared" ref="J11:J14" si="2">I11/(1+(1-F11)*G11)</f>
        <v>1.2073828412365082</v>
      </c>
    </row>
    <row r="12" spans="2:10" x14ac:dyDescent="0.35">
      <c r="B12" s="2" t="s">
        <v>98</v>
      </c>
      <c r="C12" t="s">
        <v>111</v>
      </c>
      <c r="D12" s="29">
        <v>782.51</v>
      </c>
      <c r="E12" s="29">
        <v>5884.17</v>
      </c>
      <c r="F12" s="30">
        <v>-0.04</v>
      </c>
      <c r="G12" s="31">
        <f t="shared" si="0"/>
        <v>0.13298562074175288</v>
      </c>
      <c r="H12" s="31">
        <f t="shared" si="1"/>
        <v>0.1173762652474695</v>
      </c>
      <c r="I12" s="32">
        <f>'Beta-3years'!C11</f>
        <v>0.73836914187464353</v>
      </c>
      <c r="J12" s="32">
        <f t="shared" si="2"/>
        <v>0.64865665380933646</v>
      </c>
    </row>
    <row r="13" spans="2:10" x14ac:dyDescent="0.35">
      <c r="B13" s="2" t="s">
        <v>99</v>
      </c>
      <c r="C13" t="s">
        <v>111</v>
      </c>
      <c r="D13" s="29">
        <v>3314.09</v>
      </c>
      <c r="E13" s="29">
        <v>5629.48</v>
      </c>
      <c r="F13" s="30">
        <v>-0.55000000000000004</v>
      </c>
      <c r="G13" s="31">
        <f t="shared" si="0"/>
        <v>0.58870268657140634</v>
      </c>
      <c r="H13" s="31">
        <f t="shared" si="1"/>
        <v>0.37055560587103364</v>
      </c>
      <c r="I13" s="32">
        <f>'Beta-3years'!C12</f>
        <v>0.74656089483584431</v>
      </c>
      <c r="J13" s="32">
        <f t="shared" si="2"/>
        <v>0.39036084952341316</v>
      </c>
    </row>
    <row r="14" spans="2:10" x14ac:dyDescent="0.35">
      <c r="B14" s="2" t="s">
        <v>100</v>
      </c>
      <c r="C14" t="s">
        <v>111</v>
      </c>
      <c r="D14" s="29">
        <v>1976.45</v>
      </c>
      <c r="E14" s="29">
        <v>4586.97</v>
      </c>
      <c r="F14" s="30">
        <v>0.28999999999999998</v>
      </c>
      <c r="G14" s="31">
        <f t="shared" si="0"/>
        <v>0.43088356801984751</v>
      </c>
      <c r="H14" s="31">
        <f t="shared" si="1"/>
        <v>0.3011311176185586</v>
      </c>
      <c r="I14" s="32">
        <f>'Beta-3years'!C13</f>
        <v>1.0452087364838911</v>
      </c>
      <c r="J14" s="32">
        <f t="shared" si="2"/>
        <v>0.80035750063323974</v>
      </c>
    </row>
    <row r="15" spans="2:10" ht="5" customHeight="1" x14ac:dyDescent="0.35">
      <c r="D15" s="29"/>
      <c r="E15" s="29"/>
      <c r="F15" s="30"/>
      <c r="G15" s="31"/>
      <c r="H15" s="31"/>
      <c r="I15" s="32"/>
      <c r="J15" s="32"/>
    </row>
    <row r="16" spans="2:10" x14ac:dyDescent="0.35">
      <c r="D16" s="29"/>
      <c r="E16" s="37" t="s">
        <v>119</v>
      </c>
      <c r="F16" s="33">
        <f>AVERAGE(F10:F14)</f>
        <v>4.5839999999999992E-2</v>
      </c>
      <c r="G16" s="33">
        <f t="shared" ref="G16:J16" si="3">AVERAGE(G10:G14)</f>
        <v>0.23615518770494831</v>
      </c>
      <c r="H16" s="33">
        <f t="shared" si="3"/>
        <v>0.16332674884900139</v>
      </c>
      <c r="I16" s="34">
        <f t="shared" si="3"/>
        <v>0.95949225184479037</v>
      </c>
      <c r="J16" s="34">
        <f t="shared" si="3"/>
        <v>0.81637881751662411</v>
      </c>
    </row>
    <row r="17" spans="2:10" x14ac:dyDescent="0.35">
      <c r="D17" s="29"/>
      <c r="E17" s="38" t="s">
        <v>120</v>
      </c>
      <c r="F17" s="35">
        <f>MEDIAN(F10:F14)</f>
        <v>0.26</v>
      </c>
      <c r="G17" s="35">
        <f t="shared" ref="G17:J17" si="4">MEDIAN(G10:G14)</f>
        <v>0.13298562074175288</v>
      </c>
      <c r="H17" s="35">
        <f t="shared" si="4"/>
        <v>0.1173762652474695</v>
      </c>
      <c r="I17" s="36">
        <f t="shared" si="4"/>
        <v>1.0373224860295733</v>
      </c>
      <c r="J17" s="36">
        <f t="shared" si="4"/>
        <v>0.80035750063323974</v>
      </c>
    </row>
    <row r="18" spans="2:10" ht="5" customHeight="1" x14ac:dyDescent="0.35"/>
    <row r="19" spans="2:10" s="2" customFormat="1" x14ac:dyDescent="0.35">
      <c r="B19" s="47" t="s">
        <v>115</v>
      </c>
      <c r="C19" s="47"/>
      <c r="D19" s="47"/>
      <c r="E19" s="47"/>
      <c r="G19" s="47" t="s">
        <v>121</v>
      </c>
      <c r="H19" s="47"/>
      <c r="I19" s="47"/>
      <c r="J19" s="47"/>
    </row>
    <row r="20" spans="2:10" ht="5" customHeight="1" x14ac:dyDescent="0.35"/>
    <row r="21" spans="2:10" x14ac:dyDescent="0.35">
      <c r="B21" t="s">
        <v>116</v>
      </c>
      <c r="E21" s="25">
        <f>'Data Sheet'!K27/WACC!D10</f>
        <v>8.4734389107147215E-2</v>
      </c>
      <c r="G21" t="s">
        <v>122</v>
      </c>
      <c r="J21" s="5">
        <v>6.4000000000000001E-2</v>
      </c>
    </row>
    <row r="22" spans="2:10" x14ac:dyDescent="0.35">
      <c r="B22" t="s">
        <v>117</v>
      </c>
      <c r="E22" s="5">
        <f>F10</f>
        <v>0.26919999999999999</v>
      </c>
      <c r="G22" t="s">
        <v>124</v>
      </c>
      <c r="J22" s="5">
        <v>7.2599999999999998E-2</v>
      </c>
    </row>
    <row r="23" spans="2:10" x14ac:dyDescent="0.35">
      <c r="B23" s="50" t="s">
        <v>118</v>
      </c>
      <c r="C23" s="50"/>
      <c r="D23" s="50"/>
      <c r="E23" s="51">
        <f>E21*(1-E22)</f>
        <v>6.1923891559503189E-2</v>
      </c>
      <c r="G23" t="s">
        <v>125</v>
      </c>
      <c r="J23" s="27">
        <f>J31</f>
        <v>0.87912016952064131</v>
      </c>
    </row>
    <row r="24" spans="2:10" x14ac:dyDescent="0.35">
      <c r="G24" s="50" t="s">
        <v>121</v>
      </c>
      <c r="H24" s="50"/>
      <c r="I24" s="50"/>
      <c r="J24" s="52">
        <f>J21+(J23*J22)</f>
        <v>0.12782412430719856</v>
      </c>
    </row>
    <row r="25" spans="2:10" ht="5" customHeight="1" x14ac:dyDescent="0.35"/>
    <row r="26" spans="2:10" x14ac:dyDescent="0.35">
      <c r="B26" s="47" t="s">
        <v>126</v>
      </c>
      <c r="C26" s="49"/>
      <c r="D26" s="49"/>
      <c r="E26" s="49"/>
      <c r="G26" s="47" t="s">
        <v>125</v>
      </c>
      <c r="H26" s="49"/>
      <c r="I26" s="49"/>
      <c r="J26" s="49"/>
    </row>
    <row r="27" spans="2:10" ht="5" customHeight="1" x14ac:dyDescent="0.35"/>
    <row r="28" spans="2:10" x14ac:dyDescent="0.35">
      <c r="D28" s="28" t="s">
        <v>127</v>
      </c>
      <c r="E28" s="28" t="s">
        <v>128</v>
      </c>
      <c r="G28" t="s">
        <v>130</v>
      </c>
      <c r="J28" s="27">
        <f>J17</f>
        <v>0.80035750063323974</v>
      </c>
    </row>
    <row r="29" spans="2:10" x14ac:dyDescent="0.35">
      <c r="B29" t="s">
        <v>102</v>
      </c>
      <c r="C29" s="39">
        <f>D10</f>
        <v>819.62</v>
      </c>
      <c r="D29" s="25">
        <f>C29/C31</f>
        <v>2.8817028324556065E-3</v>
      </c>
      <c r="E29" s="5">
        <f>H17</f>
        <v>0.1173762652474695</v>
      </c>
      <c r="G29" t="s">
        <v>131</v>
      </c>
      <c r="J29" s="5">
        <f>E33</f>
        <v>0.13298562074175288</v>
      </c>
    </row>
    <row r="30" spans="2:10" x14ac:dyDescent="0.35">
      <c r="B30" t="s">
        <v>79</v>
      </c>
      <c r="C30">
        <f>'Data Sheet'!B9</f>
        <v>283602.49</v>
      </c>
      <c r="D30" s="25">
        <f>C30/C31</f>
        <v>0.99711829716754441</v>
      </c>
      <c r="E30" s="5">
        <f>1-E29</f>
        <v>0.88262373475253053</v>
      </c>
      <c r="G30" t="s">
        <v>117</v>
      </c>
      <c r="J30" s="5">
        <f>F17</f>
        <v>0.26</v>
      </c>
    </row>
    <row r="31" spans="2:10" x14ac:dyDescent="0.35">
      <c r="B31" s="50" t="s">
        <v>129</v>
      </c>
      <c r="C31" s="53">
        <f>SUM(C29:C30)</f>
        <v>284422.11</v>
      </c>
      <c r="D31" s="51">
        <f>SUM(D29:D30)</f>
        <v>1</v>
      </c>
      <c r="E31" s="52">
        <f>SUM(E29:E30)</f>
        <v>1</v>
      </c>
      <c r="G31" s="50" t="s">
        <v>125</v>
      </c>
      <c r="H31" s="50"/>
      <c r="I31" s="50"/>
      <c r="J31" s="54">
        <f>J28*(1+(1-J30)*J29)</f>
        <v>0.87912016952064131</v>
      </c>
    </row>
    <row r="32" spans="2:10" ht="5" customHeight="1" x14ac:dyDescent="0.35"/>
    <row r="33" spans="2:10" x14ac:dyDescent="0.35">
      <c r="B33" t="s">
        <v>132</v>
      </c>
      <c r="D33" s="5">
        <f>G10</f>
        <v>2.8900310430983876E-3</v>
      </c>
      <c r="E33" s="5">
        <f>G17</f>
        <v>0.13298562074175288</v>
      </c>
      <c r="G33" s="47" t="s">
        <v>133</v>
      </c>
      <c r="H33" s="49"/>
      <c r="I33" s="49"/>
      <c r="J33" s="49"/>
    </row>
    <row r="34" spans="2:10" ht="5" customHeight="1" x14ac:dyDescent="0.35"/>
    <row r="35" spans="2:10" x14ac:dyDescent="0.35">
      <c r="G35" t="s">
        <v>121</v>
      </c>
      <c r="J35" s="5">
        <f>J24</f>
        <v>0.12782412430719856</v>
      </c>
    </row>
    <row r="36" spans="2:10" x14ac:dyDescent="0.35">
      <c r="G36" t="s">
        <v>134</v>
      </c>
      <c r="J36" s="5">
        <f>E30</f>
        <v>0.88262373475253053</v>
      </c>
    </row>
    <row r="37" spans="2:10" ht="5" customHeight="1" x14ac:dyDescent="0.35"/>
    <row r="38" spans="2:10" x14ac:dyDescent="0.35">
      <c r="G38" t="s">
        <v>136</v>
      </c>
      <c r="J38" s="5">
        <f>E23</f>
        <v>6.1923891559503189E-2</v>
      </c>
    </row>
    <row r="39" spans="2:10" x14ac:dyDescent="0.35">
      <c r="G39" t="s">
        <v>135</v>
      </c>
      <c r="J39" s="5">
        <f>E29</f>
        <v>0.1173762652474695</v>
      </c>
    </row>
    <row r="40" spans="2:10" ht="5" customHeight="1" x14ac:dyDescent="0.35"/>
    <row r="41" spans="2:10" x14ac:dyDescent="0.35">
      <c r="G41" s="55" t="s">
        <v>133</v>
      </c>
      <c r="H41" s="55"/>
      <c r="I41" s="55"/>
      <c r="J41" s="56">
        <f>(J35*J36)+(J38*J39)</f>
        <v>0.12008900110833509</v>
      </c>
    </row>
    <row r="43" spans="2:10" x14ac:dyDescent="0.35">
      <c r="B43" s="57" t="s">
        <v>137</v>
      </c>
      <c r="C43" s="57"/>
      <c r="D43" s="57"/>
      <c r="E43" s="57"/>
      <c r="F43" s="57"/>
    </row>
    <row r="44" spans="2:10" x14ac:dyDescent="0.35">
      <c r="B44" s="57" t="s">
        <v>138</v>
      </c>
      <c r="C44" s="57"/>
      <c r="D44" s="57"/>
      <c r="E44" s="57"/>
      <c r="F44" s="57"/>
    </row>
    <row r="45" spans="2:10" x14ac:dyDescent="0.35">
      <c r="B45" s="57" t="s">
        <v>139</v>
      </c>
      <c r="C45" s="57"/>
      <c r="D45" s="57"/>
      <c r="E45" s="57"/>
      <c r="F45" s="57"/>
    </row>
  </sheetData>
  <mergeCells count="1">
    <mergeCell ref="C2:J2"/>
  </mergeCells>
  <pageMargins left="0.25" right="0.71" top="0.75" bottom="0.75" header="0.3" footer="0.3"/>
  <pageSetup scale="80" fitToWidth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83111-7B1F-4D35-98BD-B6A87489D38D}">
  <dimension ref="B2:L66"/>
  <sheetViews>
    <sheetView showGridLines="0" tabSelected="1" zoomScale="80" zoomScaleNormal="80" workbookViewId="0">
      <selection activeCell="B4" sqref="B4"/>
    </sheetView>
  </sheetViews>
  <sheetFormatPr defaultRowHeight="14.5" x14ac:dyDescent="0.35"/>
  <cols>
    <col min="1" max="1" width="1.81640625" customWidth="1"/>
    <col min="2" max="2" width="29.90625" bestFit="1" customWidth="1"/>
    <col min="3" max="10" width="12.6328125" customWidth="1"/>
    <col min="11" max="12" width="9.90625" bestFit="1" customWidth="1"/>
    <col min="13" max="13" width="1.08984375" customWidth="1"/>
  </cols>
  <sheetData>
    <row r="2" spans="2:12" ht="69" customHeight="1" x14ac:dyDescent="0.35">
      <c r="C2" s="71" t="str">
        <f>'Data Sheet'!B1&amp;" - Intrinsic Growth (MAR-2025)"</f>
        <v>AVENUE SUPERMARTS LTD - Intrinsic Growth (MAR-2025)</v>
      </c>
      <c r="D2" s="71"/>
      <c r="E2" s="71"/>
      <c r="F2" s="71"/>
      <c r="G2" s="71"/>
      <c r="H2" s="71"/>
      <c r="I2" s="71"/>
      <c r="J2" s="71"/>
      <c r="K2" s="71"/>
      <c r="L2" s="71"/>
    </row>
    <row r="4" spans="2:12" s="2" customFormat="1" x14ac:dyDescent="0.35">
      <c r="B4" s="60" t="s">
        <v>140</v>
      </c>
      <c r="C4" s="61">
        <f>'Data Sheet'!B16</f>
        <v>42460</v>
      </c>
      <c r="D4" s="61">
        <f>'Data Sheet'!C16</f>
        <v>42825</v>
      </c>
      <c r="E4" s="61">
        <f>'Data Sheet'!D16</f>
        <v>43190</v>
      </c>
      <c r="F4" s="61">
        <f>'Data Sheet'!E16</f>
        <v>43555</v>
      </c>
      <c r="G4" s="61">
        <f>'Data Sheet'!F16</f>
        <v>43921</v>
      </c>
      <c r="H4" s="61">
        <f>'Data Sheet'!G16</f>
        <v>44286</v>
      </c>
      <c r="I4" s="61">
        <f>'Data Sheet'!H16</f>
        <v>44651</v>
      </c>
      <c r="J4" s="61">
        <f>'Data Sheet'!I16</f>
        <v>45016</v>
      </c>
      <c r="K4" s="61">
        <f>'Data Sheet'!J16</f>
        <v>45382</v>
      </c>
      <c r="L4" s="61">
        <f>'Data Sheet'!K16</f>
        <v>45747</v>
      </c>
    </row>
    <row r="6" spans="2:12" x14ac:dyDescent="0.35">
      <c r="B6" s="2" t="s">
        <v>141</v>
      </c>
    </row>
    <row r="7" spans="2:12" x14ac:dyDescent="0.35">
      <c r="B7" t="s">
        <v>167</v>
      </c>
      <c r="C7" s="39">
        <f>'Balance Sheet'!B61</f>
        <v>672</v>
      </c>
      <c r="D7" s="39">
        <f>'Balance Sheet'!C61</f>
        <v>948</v>
      </c>
      <c r="E7" s="39">
        <f>'Balance Sheet'!D61</f>
        <v>1163</v>
      </c>
      <c r="F7" s="39">
        <f>'Balance Sheet'!E61</f>
        <v>1609</v>
      </c>
      <c r="G7" s="39">
        <f>'Balance Sheet'!F61</f>
        <v>1947</v>
      </c>
      <c r="H7" s="39">
        <f>'Balance Sheet'!G61</f>
        <v>2248</v>
      </c>
      <c r="I7" s="39">
        <f>'Balance Sheet'!H61</f>
        <v>2743</v>
      </c>
      <c r="J7" s="39">
        <f>'Balance Sheet'!I61</f>
        <v>3243</v>
      </c>
      <c r="K7" s="39">
        <f>'Balance Sheet'!J61</f>
        <v>3927</v>
      </c>
      <c r="L7" s="39">
        <f>'Balance Sheet'!K61</f>
        <v>5044</v>
      </c>
    </row>
    <row r="8" spans="2:12" x14ac:dyDescent="0.35">
      <c r="B8" t="s">
        <v>168</v>
      </c>
      <c r="C8" s="39">
        <f>'Balance Sheet'!B62</f>
        <v>8</v>
      </c>
      <c r="D8" s="39">
        <f>'Balance Sheet'!C62</f>
        <v>21</v>
      </c>
      <c r="E8" s="39">
        <f>'Balance Sheet'!D62</f>
        <v>34</v>
      </c>
      <c r="F8" s="39">
        <f>'Balance Sheet'!E62</f>
        <v>64</v>
      </c>
      <c r="G8" s="39">
        <f>'Balance Sheet'!F62</f>
        <v>20</v>
      </c>
      <c r="H8" s="39">
        <f>'Balance Sheet'!G62</f>
        <v>44</v>
      </c>
      <c r="I8" s="39">
        <f>'Balance Sheet'!H62</f>
        <v>67</v>
      </c>
      <c r="J8" s="39">
        <f>'Balance Sheet'!I62</f>
        <v>62</v>
      </c>
      <c r="K8" s="39">
        <f>'Balance Sheet'!J62</f>
        <v>166</v>
      </c>
      <c r="L8" s="39">
        <f>'Balance Sheet'!K62</f>
        <v>154</v>
      </c>
    </row>
    <row r="9" spans="2:12" x14ac:dyDescent="0.35">
      <c r="B9" t="s">
        <v>169</v>
      </c>
      <c r="C9" s="39">
        <f>'Balance Sheet'!B63</f>
        <v>35</v>
      </c>
      <c r="D9" s="39">
        <f>'Balance Sheet'!C63</f>
        <v>1884</v>
      </c>
      <c r="E9" s="39">
        <f>'Balance Sheet'!D63</f>
        <v>560</v>
      </c>
      <c r="F9" s="39">
        <f>'Balance Sheet'!E63</f>
        <v>219</v>
      </c>
      <c r="G9" s="39">
        <f>'Balance Sheet'!F63</f>
        <v>108</v>
      </c>
      <c r="H9" s="39">
        <f>'Balance Sheet'!G63</f>
        <v>1446</v>
      </c>
      <c r="I9" s="39">
        <f>'Balance Sheet'!H63</f>
        <v>299</v>
      </c>
      <c r="J9" s="39">
        <f>'Balance Sheet'!I63</f>
        <v>1408</v>
      </c>
      <c r="K9" s="39">
        <f>'Balance Sheet'!J63</f>
        <v>638</v>
      </c>
      <c r="L9" s="39">
        <f>'Balance Sheet'!K63</f>
        <v>358</v>
      </c>
    </row>
    <row r="10" spans="2:12" x14ac:dyDescent="0.35">
      <c r="B10" t="s">
        <v>170</v>
      </c>
      <c r="C10" s="39">
        <f>'Balance Sheet'!B64</f>
        <v>32</v>
      </c>
      <c r="D10" s="39">
        <f>'Balance Sheet'!C64</f>
        <v>45</v>
      </c>
      <c r="E10" s="39">
        <f>'Balance Sheet'!D64</f>
        <v>51</v>
      </c>
      <c r="F10" s="39">
        <f>'Balance Sheet'!E64</f>
        <v>98</v>
      </c>
      <c r="G10" s="39">
        <f>'Balance Sheet'!F64</f>
        <v>94</v>
      </c>
      <c r="H10" s="39">
        <f>'Balance Sheet'!G64</f>
        <v>81</v>
      </c>
      <c r="I10" s="39">
        <f>'Balance Sheet'!H64</f>
        <v>109</v>
      </c>
      <c r="J10" s="39">
        <f>'Balance Sheet'!I64</f>
        <v>97</v>
      </c>
      <c r="K10" s="39">
        <f>'Balance Sheet'!J64</f>
        <v>105</v>
      </c>
      <c r="L10" s="39">
        <f>'Balance Sheet'!K64</f>
        <v>126</v>
      </c>
    </row>
    <row r="11" spans="2:12" x14ac:dyDescent="0.35">
      <c r="B11" t="s">
        <v>171</v>
      </c>
      <c r="C11" s="39">
        <f>'Balance Sheet'!B65</f>
        <v>150</v>
      </c>
      <c r="D11" s="39">
        <f>'Balance Sheet'!C65</f>
        <v>165</v>
      </c>
      <c r="E11" s="39">
        <f>'Balance Sheet'!D65</f>
        <v>225</v>
      </c>
      <c r="F11" s="39">
        <f>'Balance Sheet'!E65</f>
        <v>221</v>
      </c>
      <c r="G11" s="39">
        <f>'Balance Sheet'!F65</f>
        <v>3580</v>
      </c>
      <c r="H11" s="39">
        <f>'Balance Sheet'!G65</f>
        <v>1806</v>
      </c>
      <c r="I11" s="39">
        <f>'Balance Sheet'!H65</f>
        <v>1859</v>
      </c>
      <c r="J11" s="39">
        <f>'Balance Sheet'!I65</f>
        <v>922</v>
      </c>
      <c r="K11" s="39">
        <f>'Balance Sheet'!J65</f>
        <v>1879</v>
      </c>
      <c r="L11" s="39">
        <f>'Balance Sheet'!K65</f>
        <v>1321</v>
      </c>
    </row>
    <row r="12" spans="2:12" s="2" customFormat="1" x14ac:dyDescent="0.35">
      <c r="B12" s="50" t="s">
        <v>173</v>
      </c>
      <c r="C12" s="53">
        <f>SUM(C7:C11)</f>
        <v>897</v>
      </c>
      <c r="D12" s="53">
        <f t="shared" ref="D12:L12" si="0">SUM(D7:D11)</f>
        <v>3063</v>
      </c>
      <c r="E12" s="53">
        <f t="shared" si="0"/>
        <v>2033</v>
      </c>
      <c r="F12" s="53">
        <f t="shared" si="0"/>
        <v>2211</v>
      </c>
      <c r="G12" s="53">
        <f t="shared" si="0"/>
        <v>5749</v>
      </c>
      <c r="H12" s="53">
        <f t="shared" si="0"/>
        <v>5625</v>
      </c>
      <c r="I12" s="53">
        <f t="shared" si="0"/>
        <v>5077</v>
      </c>
      <c r="J12" s="53">
        <f t="shared" si="0"/>
        <v>5732</v>
      </c>
      <c r="K12" s="53">
        <f t="shared" si="0"/>
        <v>6715</v>
      </c>
      <c r="L12" s="53">
        <f t="shared" si="0"/>
        <v>7003</v>
      </c>
    </row>
    <row r="13" spans="2:12" ht="5" customHeight="1" x14ac:dyDescent="0.35"/>
    <row r="14" spans="2:12" x14ac:dyDescent="0.35">
      <c r="B14" s="2" t="s">
        <v>174</v>
      </c>
    </row>
    <row r="15" spans="2:12" x14ac:dyDescent="0.35">
      <c r="B15" t="s">
        <v>145</v>
      </c>
      <c r="C15" s="39">
        <f>'Balance Sheet'!B37</f>
        <v>129</v>
      </c>
      <c r="D15" s="39">
        <f>'Balance Sheet'!C37</f>
        <v>139</v>
      </c>
      <c r="E15" s="39">
        <f>'Balance Sheet'!D37</f>
        <v>7</v>
      </c>
      <c r="F15" s="39">
        <f>'Balance Sheet'!E37</f>
        <v>304</v>
      </c>
      <c r="G15" s="39">
        <f>'Balance Sheet'!F37</f>
        <v>4</v>
      </c>
      <c r="H15" s="39">
        <f>'Balance Sheet'!G37</f>
        <v>0</v>
      </c>
      <c r="I15" s="39">
        <f>'Balance Sheet'!H37</f>
        <v>0</v>
      </c>
      <c r="J15" s="39">
        <f>'Balance Sheet'!I37</f>
        <v>0</v>
      </c>
      <c r="K15" s="39">
        <f>'Balance Sheet'!J37</f>
        <v>0</v>
      </c>
      <c r="L15" s="39">
        <f>'Balance Sheet'!K37</f>
        <v>0</v>
      </c>
    </row>
    <row r="16" spans="2:12" x14ac:dyDescent="0.35">
      <c r="B16" t="s">
        <v>150</v>
      </c>
      <c r="C16" s="39">
        <f>'Balance Sheet'!B42</f>
        <v>194</v>
      </c>
      <c r="D16" s="39">
        <f>'Balance Sheet'!C42</f>
        <v>261</v>
      </c>
      <c r="E16" s="39">
        <f>'Balance Sheet'!D42</f>
        <v>317</v>
      </c>
      <c r="F16" s="39">
        <f>'Balance Sheet'!E42</f>
        <v>463</v>
      </c>
      <c r="G16" s="39">
        <f>'Balance Sheet'!F42</f>
        <v>433</v>
      </c>
      <c r="H16" s="39">
        <f>'Balance Sheet'!G42</f>
        <v>578</v>
      </c>
      <c r="I16" s="39">
        <f>'Balance Sheet'!H42</f>
        <v>589</v>
      </c>
      <c r="J16" s="39">
        <f>'Balance Sheet'!I42</f>
        <v>754</v>
      </c>
      <c r="K16" s="39">
        <f>'Balance Sheet'!J42</f>
        <v>985</v>
      </c>
      <c r="L16" s="39">
        <f>'Balance Sheet'!K42</f>
        <v>1071</v>
      </c>
    </row>
    <row r="17" spans="2:12" x14ac:dyDescent="0.35">
      <c r="B17" t="s">
        <v>151</v>
      </c>
      <c r="C17" s="39">
        <f>'Balance Sheet'!B43</f>
        <v>194</v>
      </c>
      <c r="D17" s="39">
        <f>'Balance Sheet'!C43</f>
        <v>219</v>
      </c>
      <c r="E17" s="39">
        <f>'Balance Sheet'!D43</f>
        <v>222</v>
      </c>
      <c r="F17" s="39">
        <f>'Balance Sheet'!E43</f>
        <v>254</v>
      </c>
      <c r="G17" s="39">
        <f>'Balance Sheet'!F43</f>
        <v>229</v>
      </c>
      <c r="H17" s="39">
        <f>'Balance Sheet'!G43</f>
        <v>500</v>
      </c>
      <c r="I17" s="39">
        <f>'Balance Sheet'!H43</f>
        <v>557</v>
      </c>
      <c r="J17" s="39">
        <f>'Balance Sheet'!I43</f>
        <v>629</v>
      </c>
      <c r="K17" s="39">
        <f>'Balance Sheet'!J43</f>
        <v>898</v>
      </c>
      <c r="L17" s="39">
        <f>'Balance Sheet'!K43</f>
        <v>996</v>
      </c>
    </row>
    <row r="18" spans="2:12" s="2" customFormat="1" x14ac:dyDescent="0.35">
      <c r="B18" s="50" t="s">
        <v>175</v>
      </c>
      <c r="C18" s="53">
        <f>SUM(C15:C17)</f>
        <v>517</v>
      </c>
      <c r="D18" s="53">
        <f t="shared" ref="D18:L18" si="1">SUM(D15:D17)</f>
        <v>619</v>
      </c>
      <c r="E18" s="53">
        <f t="shared" si="1"/>
        <v>546</v>
      </c>
      <c r="F18" s="53">
        <f t="shared" si="1"/>
        <v>1021</v>
      </c>
      <c r="G18" s="53">
        <f t="shared" si="1"/>
        <v>666</v>
      </c>
      <c r="H18" s="53">
        <f t="shared" si="1"/>
        <v>1078</v>
      </c>
      <c r="I18" s="53">
        <f t="shared" si="1"/>
        <v>1146</v>
      </c>
      <c r="J18" s="53">
        <f t="shared" si="1"/>
        <v>1383</v>
      </c>
      <c r="K18" s="53">
        <f t="shared" si="1"/>
        <v>1883</v>
      </c>
      <c r="L18" s="53">
        <f t="shared" si="1"/>
        <v>2067</v>
      </c>
    </row>
    <row r="19" spans="2:12" x14ac:dyDescent="0.35">
      <c r="C19" s="39"/>
      <c r="D19" s="39"/>
      <c r="E19" s="39"/>
      <c r="F19" s="39"/>
      <c r="G19" s="39"/>
      <c r="H19" s="39"/>
      <c r="I19" s="39"/>
      <c r="J19" s="39"/>
      <c r="K19" s="39"/>
      <c r="L19" s="39"/>
    </row>
    <row r="20" spans="2:12" s="2" customFormat="1" x14ac:dyDescent="0.35">
      <c r="B20" s="50" t="s">
        <v>176</v>
      </c>
      <c r="C20" s="53">
        <f>C12-C18</f>
        <v>380</v>
      </c>
      <c r="D20" s="53">
        <f t="shared" ref="D20:L20" si="2">D12-D18</f>
        <v>2444</v>
      </c>
      <c r="E20" s="53">
        <f t="shared" si="2"/>
        <v>1487</v>
      </c>
      <c r="F20" s="53">
        <f t="shared" si="2"/>
        <v>1190</v>
      </c>
      <c r="G20" s="53">
        <f t="shared" si="2"/>
        <v>5083</v>
      </c>
      <c r="H20" s="53">
        <f t="shared" si="2"/>
        <v>4547</v>
      </c>
      <c r="I20" s="53">
        <f t="shared" si="2"/>
        <v>3931</v>
      </c>
      <c r="J20" s="53">
        <f t="shared" si="2"/>
        <v>4349</v>
      </c>
      <c r="K20" s="53">
        <f t="shared" si="2"/>
        <v>4832</v>
      </c>
      <c r="L20" s="53">
        <f t="shared" si="2"/>
        <v>4936</v>
      </c>
    </row>
    <row r="21" spans="2:12" x14ac:dyDescent="0.35">
      <c r="C21" s="39"/>
      <c r="D21" s="39"/>
      <c r="E21" s="39"/>
      <c r="F21" s="39"/>
      <c r="G21" s="39"/>
      <c r="H21" s="39"/>
      <c r="I21" s="39"/>
      <c r="J21" s="39"/>
      <c r="K21" s="39"/>
      <c r="L21" s="39"/>
    </row>
    <row r="22" spans="2:12" x14ac:dyDescent="0.35">
      <c r="B22" s="2" t="s">
        <v>177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</row>
    <row r="23" spans="2:12" x14ac:dyDescent="0.35">
      <c r="B23" t="s">
        <v>154</v>
      </c>
      <c r="C23" s="39">
        <f>'Balance Sheet'!B47</f>
        <v>784</v>
      </c>
      <c r="D23" s="39">
        <f>'Balance Sheet'!C47</f>
        <v>1044</v>
      </c>
      <c r="E23" s="39">
        <f>'Balance Sheet'!D47</f>
        <v>1438</v>
      </c>
      <c r="F23" s="39">
        <f>'Balance Sheet'!E47</f>
        <v>2028</v>
      </c>
      <c r="G23" s="39">
        <f>'Balance Sheet'!F47</f>
        <v>2740</v>
      </c>
      <c r="H23" s="39">
        <f>'Balance Sheet'!G47</f>
        <v>3483</v>
      </c>
      <c r="I23" s="39">
        <f>'Balance Sheet'!H47</f>
        <v>4527</v>
      </c>
      <c r="J23" s="39">
        <f>'Balance Sheet'!I47</f>
        <v>5519</v>
      </c>
      <c r="K23" s="39">
        <f>'Balance Sheet'!J47</f>
        <v>6904</v>
      </c>
      <c r="L23" s="39">
        <f>'Balance Sheet'!K47</f>
        <v>8595</v>
      </c>
    </row>
    <row r="24" spans="2:12" x14ac:dyDescent="0.35">
      <c r="B24" t="s">
        <v>155</v>
      </c>
      <c r="C24" s="39">
        <f>'Balance Sheet'!B48</f>
        <v>1162</v>
      </c>
      <c r="D24" s="39">
        <f>'Balance Sheet'!C48</f>
        <v>1379</v>
      </c>
      <c r="E24" s="39">
        <f>'Balance Sheet'!D48</f>
        <v>1757</v>
      </c>
      <c r="F24" s="39">
        <f>'Balance Sheet'!E48</f>
        <v>2173</v>
      </c>
      <c r="G24" s="39">
        <f>'Balance Sheet'!F48</f>
        <v>3139</v>
      </c>
      <c r="H24" s="39">
        <f>'Balance Sheet'!G48</f>
        <v>3649</v>
      </c>
      <c r="I24" s="39">
        <f>'Balance Sheet'!H48</f>
        <v>4938</v>
      </c>
      <c r="J24" s="39">
        <f>'Balance Sheet'!I48</f>
        <v>6201</v>
      </c>
      <c r="K24" s="39">
        <f>'Balance Sheet'!J48</f>
        <v>7062</v>
      </c>
      <c r="L24" s="39">
        <f>'Balance Sheet'!K48</f>
        <v>8256</v>
      </c>
    </row>
    <row r="25" spans="2:12" x14ac:dyDescent="0.35">
      <c r="B25" t="s">
        <v>156</v>
      </c>
      <c r="C25" s="39">
        <f>'Balance Sheet'!B49</f>
        <v>59</v>
      </c>
      <c r="D25" s="39">
        <f>'Balance Sheet'!C49</f>
        <v>88</v>
      </c>
      <c r="E25" s="39">
        <f>'Balance Sheet'!D49</f>
        <v>124</v>
      </c>
      <c r="F25" s="39">
        <f>'Balance Sheet'!E49</f>
        <v>191</v>
      </c>
      <c r="G25" s="39">
        <f>'Balance Sheet'!F49</f>
        <v>272</v>
      </c>
      <c r="H25" s="39">
        <f>'Balance Sheet'!G49</f>
        <v>352</v>
      </c>
      <c r="I25" s="39">
        <f>'Balance Sheet'!H49</f>
        <v>491</v>
      </c>
      <c r="J25" s="39">
        <f>'Balance Sheet'!I49</f>
        <v>656</v>
      </c>
      <c r="K25" s="39">
        <f>'Balance Sheet'!J49</f>
        <v>870</v>
      </c>
      <c r="L25" s="39">
        <f>'Balance Sheet'!K49</f>
        <v>1141</v>
      </c>
    </row>
    <row r="26" spans="2:12" x14ac:dyDescent="0.35">
      <c r="B26" t="s">
        <v>157</v>
      </c>
      <c r="C26" s="39">
        <f>'Balance Sheet'!B50</f>
        <v>11</v>
      </c>
      <c r="D26" s="39">
        <f>'Balance Sheet'!C50</f>
        <v>16</v>
      </c>
      <c r="E26" s="39">
        <f>'Balance Sheet'!D50</f>
        <v>21</v>
      </c>
      <c r="F26" s="39">
        <f>'Balance Sheet'!E50</f>
        <v>29</v>
      </c>
      <c r="G26" s="39">
        <f>'Balance Sheet'!F50</f>
        <v>39</v>
      </c>
      <c r="H26" s="39">
        <f>'Balance Sheet'!G50</f>
        <v>50</v>
      </c>
      <c r="I26" s="39">
        <f>'Balance Sheet'!H50</f>
        <v>73</v>
      </c>
      <c r="J26" s="39">
        <f>'Balance Sheet'!I50</f>
        <v>85</v>
      </c>
      <c r="K26" s="39">
        <f>'Balance Sheet'!J50</f>
        <v>97</v>
      </c>
      <c r="L26" s="39">
        <f>'Balance Sheet'!K50</f>
        <v>115</v>
      </c>
    </row>
    <row r="27" spans="2:12" x14ac:dyDescent="0.35">
      <c r="B27" t="s">
        <v>158</v>
      </c>
      <c r="C27" s="39">
        <f>'Balance Sheet'!B51</f>
        <v>21</v>
      </c>
      <c r="D27" s="39">
        <f>'Balance Sheet'!C51</f>
        <v>30</v>
      </c>
      <c r="E27" s="39">
        <f>'Balance Sheet'!D51</f>
        <v>53</v>
      </c>
      <c r="F27" s="39">
        <f>'Balance Sheet'!E51</f>
        <v>76</v>
      </c>
      <c r="G27" s="39">
        <f>'Balance Sheet'!F51</f>
        <v>95</v>
      </c>
      <c r="H27" s="39">
        <f>'Balance Sheet'!G51</f>
        <v>119</v>
      </c>
      <c r="I27" s="39">
        <f>'Balance Sheet'!H51</f>
        <v>153</v>
      </c>
      <c r="J27" s="39">
        <f>'Balance Sheet'!I51</f>
        <v>190</v>
      </c>
      <c r="K27" s="39">
        <f>'Balance Sheet'!J51</f>
        <v>219</v>
      </c>
      <c r="L27" s="39">
        <f>'Balance Sheet'!K51</f>
        <v>276</v>
      </c>
    </row>
    <row r="28" spans="2:12" x14ac:dyDescent="0.35">
      <c r="B28" t="s">
        <v>159</v>
      </c>
      <c r="C28" s="39">
        <f>'Balance Sheet'!B52</f>
        <v>143</v>
      </c>
      <c r="D28" s="39">
        <f>'Balance Sheet'!C52</f>
        <v>202</v>
      </c>
      <c r="E28" s="39">
        <f>'Balance Sheet'!D52</f>
        <v>265</v>
      </c>
      <c r="F28" s="39">
        <f>'Balance Sheet'!E52</f>
        <v>357</v>
      </c>
      <c r="G28" s="39">
        <f>'Balance Sheet'!F52</f>
        <v>476</v>
      </c>
      <c r="H28" s="39">
        <f>'Balance Sheet'!G52</f>
        <v>581</v>
      </c>
      <c r="I28" s="39">
        <f>'Balance Sheet'!H52</f>
        <v>772</v>
      </c>
      <c r="J28" s="39">
        <f>'Balance Sheet'!I52</f>
        <v>968</v>
      </c>
      <c r="K28" s="39">
        <f>'Balance Sheet'!J52</f>
        <v>1205</v>
      </c>
      <c r="L28" s="39">
        <f>'Balance Sheet'!K52</f>
        <v>1515</v>
      </c>
    </row>
    <row r="29" spans="2:12" x14ac:dyDescent="0.35">
      <c r="B29" t="s">
        <v>160</v>
      </c>
      <c r="C29" s="39">
        <f>'Balance Sheet'!B53</f>
        <v>6</v>
      </c>
      <c r="D29" s="39">
        <f>'Balance Sheet'!C53</f>
        <v>6</v>
      </c>
      <c r="E29" s="39">
        <f>'Balance Sheet'!D53</f>
        <v>2</v>
      </c>
      <c r="F29" s="39">
        <f>'Balance Sheet'!E53</f>
        <v>3</v>
      </c>
      <c r="G29" s="39">
        <f>'Balance Sheet'!F53</f>
        <v>4</v>
      </c>
      <c r="H29" s="39">
        <f>'Balance Sheet'!G53</f>
        <v>4</v>
      </c>
      <c r="I29" s="39">
        <f>'Balance Sheet'!H53</f>
        <v>3</v>
      </c>
      <c r="J29" s="39">
        <f>'Balance Sheet'!I53</f>
        <v>15</v>
      </c>
      <c r="K29" s="39">
        <f>'Balance Sheet'!J53</f>
        <v>17</v>
      </c>
      <c r="L29" s="39">
        <f>'Balance Sheet'!K53</f>
        <v>6</v>
      </c>
    </row>
    <row r="30" spans="2:12" x14ac:dyDescent="0.35">
      <c r="B30" t="s">
        <v>161</v>
      </c>
      <c r="C30" s="39">
        <f>'Balance Sheet'!B54</f>
        <v>0</v>
      </c>
      <c r="D30" s="39">
        <f>'Balance Sheet'!C54</f>
        <v>0</v>
      </c>
      <c r="E30" s="39">
        <f>'Balance Sheet'!D54</f>
        <v>78</v>
      </c>
      <c r="F30" s="39">
        <f>'Balance Sheet'!E54</f>
        <v>78</v>
      </c>
      <c r="G30" s="39">
        <f>'Balance Sheet'!F54</f>
        <v>78</v>
      </c>
      <c r="H30" s="39">
        <f>'Balance Sheet'!G54</f>
        <v>78</v>
      </c>
      <c r="I30" s="39">
        <f>'Balance Sheet'!H54</f>
        <v>78</v>
      </c>
      <c r="J30" s="39">
        <f>'Balance Sheet'!I54</f>
        <v>78</v>
      </c>
      <c r="K30" s="39">
        <f>'Balance Sheet'!J54</f>
        <v>78</v>
      </c>
      <c r="L30" s="39">
        <f>'Balance Sheet'!K54</f>
        <v>78</v>
      </c>
    </row>
    <row r="31" spans="2:12" x14ac:dyDescent="0.35">
      <c r="B31" t="s">
        <v>162</v>
      </c>
      <c r="C31" s="39">
        <f>'Balance Sheet'!B55</f>
        <v>6</v>
      </c>
      <c r="D31" s="39">
        <f>'Balance Sheet'!C55</f>
        <v>39</v>
      </c>
      <c r="E31" s="39">
        <f>'Balance Sheet'!D55</f>
        <v>61</v>
      </c>
      <c r="F31" s="39">
        <f>'Balance Sheet'!E55</f>
        <v>74</v>
      </c>
      <c r="G31" s="39">
        <f>'Balance Sheet'!F55</f>
        <v>82</v>
      </c>
      <c r="H31" s="39">
        <f>'Balance Sheet'!G55</f>
        <v>81</v>
      </c>
      <c r="I31" s="39">
        <f>'Balance Sheet'!H55</f>
        <v>91</v>
      </c>
      <c r="J31" s="39">
        <f>'Balance Sheet'!I55</f>
        <v>105</v>
      </c>
      <c r="K31" s="39">
        <f>'Balance Sheet'!J55</f>
        <v>119</v>
      </c>
      <c r="L31" s="39">
        <f>'Balance Sheet'!K55</f>
        <v>124</v>
      </c>
    </row>
    <row r="32" spans="2:12" s="2" customFormat="1" x14ac:dyDescent="0.35">
      <c r="B32" s="50" t="s">
        <v>163</v>
      </c>
      <c r="C32" s="53">
        <f>'Balance Sheet'!B56</f>
        <v>2192</v>
      </c>
      <c r="D32" s="53">
        <f>'Balance Sheet'!C56</f>
        <v>2805</v>
      </c>
      <c r="E32" s="53">
        <f>'Balance Sheet'!D56</f>
        <v>3801</v>
      </c>
      <c r="F32" s="53">
        <f>'Balance Sheet'!E56</f>
        <v>5010</v>
      </c>
      <c r="G32" s="53">
        <f>'Balance Sheet'!F56</f>
        <v>6927</v>
      </c>
      <c r="H32" s="53">
        <f>'Balance Sheet'!G56</f>
        <v>8396</v>
      </c>
      <c r="I32" s="53">
        <f>'Balance Sheet'!H56</f>
        <v>11127</v>
      </c>
      <c r="J32" s="53">
        <f>'Balance Sheet'!I56</f>
        <v>13816</v>
      </c>
      <c r="K32" s="53">
        <f>'Balance Sheet'!J56</f>
        <v>16571</v>
      </c>
      <c r="L32" s="53">
        <f>'Balance Sheet'!K56</f>
        <v>20106</v>
      </c>
    </row>
    <row r="33" spans="2:12" x14ac:dyDescent="0.35">
      <c r="B33" t="s">
        <v>164</v>
      </c>
      <c r="C33" s="39">
        <f>'Balance Sheet'!B57</f>
        <v>98</v>
      </c>
      <c r="D33" s="39">
        <f>'Balance Sheet'!C57</f>
        <v>228</v>
      </c>
      <c r="E33" s="39">
        <f>'Balance Sheet'!D57</f>
        <v>401</v>
      </c>
      <c r="F33" s="39">
        <f>'Balance Sheet'!E57</f>
        <v>609</v>
      </c>
      <c r="G33" s="39">
        <f>'Balance Sheet'!F57</f>
        <v>979</v>
      </c>
      <c r="H33" s="39">
        <f>'Balance Sheet'!G57</f>
        <v>1387</v>
      </c>
      <c r="I33" s="39">
        <f>'Balance Sheet'!H57</f>
        <v>1867</v>
      </c>
      <c r="J33" s="39">
        <f>'Balance Sheet'!I57</f>
        <v>2476</v>
      </c>
      <c r="K33" s="39">
        <f>'Balance Sheet'!J57</f>
        <v>3156</v>
      </c>
      <c r="L33" s="39">
        <f>'Balance Sheet'!K57</f>
        <v>3900</v>
      </c>
    </row>
    <row r="34" spans="2:12" s="2" customFormat="1" x14ac:dyDescent="0.35">
      <c r="B34" s="50" t="s">
        <v>178</v>
      </c>
      <c r="C34" s="64">
        <f>C32-C33</f>
        <v>2094</v>
      </c>
      <c r="D34" s="64">
        <f t="shared" ref="D34:L34" si="3">D32-D33</f>
        <v>2577</v>
      </c>
      <c r="E34" s="64">
        <f t="shared" si="3"/>
        <v>3400</v>
      </c>
      <c r="F34" s="64">
        <f t="shared" si="3"/>
        <v>4401</v>
      </c>
      <c r="G34" s="64">
        <f t="shared" si="3"/>
        <v>5948</v>
      </c>
      <c r="H34" s="64">
        <f t="shared" si="3"/>
        <v>7009</v>
      </c>
      <c r="I34" s="64">
        <f t="shared" si="3"/>
        <v>9260</v>
      </c>
      <c r="J34" s="64">
        <f t="shared" si="3"/>
        <v>11340</v>
      </c>
      <c r="K34" s="64">
        <f t="shared" si="3"/>
        <v>13415</v>
      </c>
      <c r="L34" s="64">
        <f t="shared" si="3"/>
        <v>16206</v>
      </c>
    </row>
    <row r="36" spans="2:12" s="2" customFormat="1" x14ac:dyDescent="0.35">
      <c r="B36" s="2" t="s">
        <v>179</v>
      </c>
      <c r="C36" s="63">
        <f>C34+C20</f>
        <v>2474</v>
      </c>
      <c r="D36" s="63">
        <f t="shared" ref="D36:L36" si="4">D34+D20</f>
        <v>5021</v>
      </c>
      <c r="E36" s="63">
        <f t="shared" si="4"/>
        <v>4887</v>
      </c>
      <c r="F36" s="63">
        <f t="shared" si="4"/>
        <v>5591</v>
      </c>
      <c r="G36" s="63">
        <f t="shared" si="4"/>
        <v>11031</v>
      </c>
      <c r="H36" s="63">
        <f t="shared" si="4"/>
        <v>11556</v>
      </c>
      <c r="I36" s="63">
        <f t="shared" si="4"/>
        <v>13191</v>
      </c>
      <c r="J36" s="63">
        <f t="shared" si="4"/>
        <v>15689</v>
      </c>
      <c r="K36" s="63">
        <f t="shared" si="4"/>
        <v>18247</v>
      </c>
      <c r="L36" s="63">
        <f t="shared" si="4"/>
        <v>21142</v>
      </c>
    </row>
    <row r="37" spans="2:12" x14ac:dyDescent="0.35">
      <c r="B37" t="s">
        <v>180</v>
      </c>
      <c r="C37" s="39">
        <f>'Profit &amp; Loss'!B17</f>
        <v>583.05000000000007</v>
      </c>
      <c r="D37" s="39">
        <f>'Profit &amp; Loss'!C17</f>
        <v>869.01</v>
      </c>
      <c r="E37" s="39">
        <f>'Profit &amp; Loss'!D17</f>
        <v>1281.5899999999999</v>
      </c>
      <c r="F37" s="39">
        <f>'Profit &amp; Loss'!E17</f>
        <v>1469.23</v>
      </c>
      <c r="G37" s="39">
        <f>'Profit &amp; Loss'!F17</f>
        <v>1813.9899999999998</v>
      </c>
      <c r="H37" s="39">
        <f>'Profit &amp; Loss'!G17</f>
        <v>1525.16</v>
      </c>
      <c r="I37" s="39">
        <f>'Profit &amp; Loss'!H17</f>
        <v>2118.06</v>
      </c>
      <c r="J37" s="39">
        <f>'Profit &amp; Loss'!I17</f>
        <v>3127.67</v>
      </c>
      <c r="K37" s="39">
        <f>'Profit &amp; Loss'!J17</f>
        <v>3520.0200000000004</v>
      </c>
      <c r="L37" s="39">
        <f>'Profit &amp; Loss'!K17</f>
        <v>3742.6899999999996</v>
      </c>
    </row>
    <row r="39" spans="2:12" x14ac:dyDescent="0.35">
      <c r="B39" s="45" t="s">
        <v>181</v>
      </c>
      <c r="C39" s="65">
        <f>C37/C36</f>
        <v>0.23567097817299923</v>
      </c>
      <c r="D39" s="65">
        <f t="shared" ref="D39:L39" si="5">D37/D36</f>
        <v>0.17307508464449312</v>
      </c>
      <c r="E39" s="65">
        <f t="shared" si="5"/>
        <v>0.26224473091876405</v>
      </c>
      <c r="F39" s="65">
        <f t="shared" si="5"/>
        <v>0.26278483276694686</v>
      </c>
      <c r="G39" s="65">
        <f t="shared" si="5"/>
        <v>0.16444474662315292</v>
      </c>
      <c r="H39" s="65">
        <f t="shared" si="5"/>
        <v>0.13197992384908275</v>
      </c>
      <c r="I39" s="65">
        <f t="shared" si="5"/>
        <v>0.16056856947919035</v>
      </c>
      <c r="J39" s="65">
        <f t="shared" si="5"/>
        <v>0.1993543246860858</v>
      </c>
      <c r="K39" s="65">
        <f t="shared" si="5"/>
        <v>0.19290951937304765</v>
      </c>
      <c r="L39" s="65">
        <f t="shared" si="5"/>
        <v>0.17702629836344716</v>
      </c>
    </row>
    <row r="41" spans="2:12" x14ac:dyDescent="0.35">
      <c r="B41" s="60" t="s">
        <v>182</v>
      </c>
      <c r="C41" s="61">
        <f>C4</f>
        <v>42460</v>
      </c>
      <c r="D41" s="61">
        <f t="shared" ref="D41:L41" si="6">D4</f>
        <v>42825</v>
      </c>
      <c r="E41" s="61">
        <f t="shared" si="6"/>
        <v>43190</v>
      </c>
      <c r="F41" s="61">
        <f t="shared" si="6"/>
        <v>43555</v>
      </c>
      <c r="G41" s="61">
        <f t="shared" si="6"/>
        <v>43921</v>
      </c>
      <c r="H41" s="61">
        <f t="shared" si="6"/>
        <v>44286</v>
      </c>
      <c r="I41" s="61">
        <f t="shared" si="6"/>
        <v>44651</v>
      </c>
      <c r="J41" s="61">
        <f t="shared" si="6"/>
        <v>45016</v>
      </c>
      <c r="K41" s="61">
        <f t="shared" si="6"/>
        <v>45382</v>
      </c>
      <c r="L41" s="61">
        <f t="shared" si="6"/>
        <v>45747</v>
      </c>
    </row>
    <row r="42" spans="2:12" ht="5" customHeight="1" x14ac:dyDescent="0.35"/>
    <row r="43" spans="2:12" x14ac:dyDescent="0.35">
      <c r="B43" t="s">
        <v>183</v>
      </c>
      <c r="C43" s="39">
        <f>-('Cash Flow'!B27)-'Cash Flow'!B28</f>
        <v>271</v>
      </c>
      <c r="D43" s="39">
        <f>-('Cash Flow'!C27)-'Cash Flow'!C28</f>
        <v>477</v>
      </c>
      <c r="E43" s="39">
        <f>-('Cash Flow'!D27)-'Cash Flow'!D28</f>
        <v>-2</v>
      </c>
      <c r="F43" s="39">
        <f>-('Cash Flow'!E27)-'Cash Flow'!E28</f>
        <v>635</v>
      </c>
      <c r="G43" s="39">
        <f>-('Cash Flow'!F27)-'Cash Flow'!F28</f>
        <v>909</v>
      </c>
      <c r="H43" s="39">
        <f>-('Cash Flow'!G27)-'Cash Flow'!G28</f>
        <v>1409</v>
      </c>
      <c r="I43" s="39">
        <f>-('Cash Flow'!H27)-'Cash Flow'!H28</f>
        <v>1706</v>
      </c>
      <c r="J43" s="39">
        <f>-('Cash Flow'!I27)-'Cash Flow'!I28</f>
        <v>2027</v>
      </c>
      <c r="K43" s="39">
        <f>-('Cash Flow'!J27)-'Cash Flow'!J28</f>
        <v>2389</v>
      </c>
      <c r="L43" s="39">
        <f>-('Cash Flow'!K27)-'Cash Flow'!K28</f>
        <v>2207</v>
      </c>
    </row>
    <row r="44" spans="2:12" x14ac:dyDescent="0.35">
      <c r="B44" t="s">
        <v>184</v>
      </c>
      <c r="C44" s="39"/>
      <c r="D44" s="39">
        <f>D20-C20</f>
        <v>2064</v>
      </c>
      <c r="E44" s="39">
        <f t="shared" ref="E44:L44" si="7">E20-D20</f>
        <v>-957</v>
      </c>
      <c r="F44" s="39">
        <f t="shared" si="7"/>
        <v>-297</v>
      </c>
      <c r="G44" s="39">
        <f t="shared" si="7"/>
        <v>3893</v>
      </c>
      <c r="H44" s="39">
        <f t="shared" si="7"/>
        <v>-536</v>
      </c>
      <c r="I44" s="39">
        <f t="shared" si="7"/>
        <v>-616</v>
      </c>
      <c r="J44" s="39">
        <f t="shared" si="7"/>
        <v>418</v>
      </c>
      <c r="K44" s="39">
        <f t="shared" si="7"/>
        <v>483</v>
      </c>
      <c r="L44" s="39">
        <f t="shared" si="7"/>
        <v>104</v>
      </c>
    </row>
    <row r="45" spans="2:12" s="2" customFormat="1" x14ac:dyDescent="0.35">
      <c r="B45" s="50" t="s">
        <v>196</v>
      </c>
      <c r="C45" s="53"/>
      <c r="D45" s="53">
        <f>SUM(D43:D44)</f>
        <v>2541</v>
      </c>
      <c r="E45" s="53">
        <f t="shared" ref="E45:L45" si="8">SUM(E43:E44)</f>
        <v>-959</v>
      </c>
      <c r="F45" s="53">
        <f t="shared" si="8"/>
        <v>338</v>
      </c>
      <c r="G45" s="53">
        <f t="shared" si="8"/>
        <v>4802</v>
      </c>
      <c r="H45" s="53">
        <f t="shared" si="8"/>
        <v>873</v>
      </c>
      <c r="I45" s="53">
        <f t="shared" si="8"/>
        <v>1090</v>
      </c>
      <c r="J45" s="53">
        <f t="shared" si="8"/>
        <v>2445</v>
      </c>
      <c r="K45" s="53">
        <f t="shared" si="8"/>
        <v>2872</v>
      </c>
      <c r="L45" s="53">
        <f t="shared" si="8"/>
        <v>2311</v>
      </c>
    </row>
    <row r="46" spans="2:12" ht="5" customHeight="1" x14ac:dyDescent="0.35"/>
    <row r="47" spans="2:12" x14ac:dyDescent="0.35">
      <c r="B47" t="s">
        <v>180</v>
      </c>
      <c r="C47" s="39">
        <f>C37</f>
        <v>583.05000000000007</v>
      </c>
      <c r="D47" s="39">
        <f t="shared" ref="D47:L47" si="9">D37</f>
        <v>869.01</v>
      </c>
      <c r="E47" s="39">
        <f t="shared" si="9"/>
        <v>1281.5899999999999</v>
      </c>
      <c r="F47" s="39">
        <f t="shared" si="9"/>
        <v>1469.23</v>
      </c>
      <c r="G47" s="39">
        <f t="shared" si="9"/>
        <v>1813.9899999999998</v>
      </c>
      <c r="H47" s="39">
        <f t="shared" si="9"/>
        <v>1525.16</v>
      </c>
      <c r="I47" s="39">
        <f t="shared" si="9"/>
        <v>2118.06</v>
      </c>
      <c r="J47" s="39">
        <f t="shared" si="9"/>
        <v>3127.67</v>
      </c>
      <c r="K47" s="39">
        <f t="shared" si="9"/>
        <v>3520.0200000000004</v>
      </c>
      <c r="L47" s="39">
        <f t="shared" si="9"/>
        <v>3742.6899999999996</v>
      </c>
    </row>
    <row r="48" spans="2:12" x14ac:dyDescent="0.35">
      <c r="B48" t="s">
        <v>104</v>
      </c>
      <c r="C48" s="25">
        <f>'Data Sheet'!B48/'Data Sheet'!B47</f>
        <v>0.26380466262380592</v>
      </c>
      <c r="D48" s="25">
        <f>'Data Sheet'!C48/'Data Sheet'!C47</f>
        <v>0.2658649666763257</v>
      </c>
      <c r="E48" s="25">
        <f>'Data Sheet'!D48/'Data Sheet'!D47</f>
        <v>0.26831701763034954</v>
      </c>
      <c r="F48" s="25">
        <f>'Data Sheet'!E48/'Data Sheet'!E47</f>
        <v>0.27243316156091596</v>
      </c>
      <c r="G48" s="25">
        <f>'Data Sheet'!F48/'Data Sheet'!F47</f>
        <v>0.26213312368972747</v>
      </c>
      <c r="H48" s="25">
        <f>'Data Sheet'!G48/'Data Sheet'!G47</f>
        <v>0.26604877956229306</v>
      </c>
      <c r="I48" s="25">
        <f>'Data Sheet'!H48/'Data Sheet'!H47</f>
        <v>0.26987677011481526</v>
      </c>
      <c r="J48" s="25">
        <f>'Data Sheet'!I48/'Data Sheet'!I47</f>
        <v>0.27286066026832823</v>
      </c>
      <c r="K48" s="25">
        <f>'Data Sheet'!J48/'Data Sheet'!J47</f>
        <v>0.23533250034707762</v>
      </c>
      <c r="L48" s="25">
        <f>'Data Sheet'!K48/'Data Sheet'!K47</f>
        <v>0.26918966968330071</v>
      </c>
    </row>
    <row r="49" spans="2:12" x14ac:dyDescent="0.35">
      <c r="B49" t="s">
        <v>197</v>
      </c>
      <c r="C49" s="39">
        <f>C47*(1-C48)</f>
        <v>429.23869145718999</v>
      </c>
      <c r="D49" s="39">
        <f t="shared" ref="D49:L49" si="10">D47*(1-D48)</f>
        <v>637.97068530860611</v>
      </c>
      <c r="E49" s="39">
        <f t="shared" si="10"/>
        <v>937.71759337512026</v>
      </c>
      <c r="F49" s="39">
        <f t="shared" si="10"/>
        <v>1068.9630260398555</v>
      </c>
      <c r="G49" s="39">
        <f t="shared" si="10"/>
        <v>1338.4831349580711</v>
      </c>
      <c r="H49" s="39">
        <f t="shared" si="10"/>
        <v>1119.3930433627734</v>
      </c>
      <c r="I49" s="39">
        <f t="shared" si="10"/>
        <v>1546.4448082906144</v>
      </c>
      <c r="J49" s="39">
        <f t="shared" si="10"/>
        <v>2274.2518986985579</v>
      </c>
      <c r="K49" s="39">
        <f t="shared" si="10"/>
        <v>2691.6448921282799</v>
      </c>
      <c r="L49" s="39">
        <f t="shared" si="10"/>
        <v>2735.1965151730069</v>
      </c>
    </row>
    <row r="50" spans="2:12" ht="5" customHeight="1" x14ac:dyDescent="0.35"/>
    <row r="51" spans="2:12" s="2" customFormat="1" x14ac:dyDescent="0.35">
      <c r="B51" s="50" t="s">
        <v>198</v>
      </c>
      <c r="C51" s="50"/>
      <c r="D51" s="51">
        <f>D45/D49</f>
        <v>3.9829416280637409</v>
      </c>
      <c r="E51" s="51">
        <f t="shared" ref="E51:L51" si="11">E45/E49</f>
        <v>-1.0226959660085699</v>
      </c>
      <c r="F51" s="51">
        <f t="shared" si="11"/>
        <v>0.31619428527118942</v>
      </c>
      <c r="G51" s="51">
        <f t="shared" si="11"/>
        <v>3.5876432616765288</v>
      </c>
      <c r="H51" s="51">
        <f t="shared" si="11"/>
        <v>0.77988692638058299</v>
      </c>
      <c r="I51" s="51">
        <f t="shared" si="11"/>
        <v>0.70484248397124982</v>
      </c>
      <c r="J51" s="51">
        <f t="shared" si="11"/>
        <v>1.0750787990543849</v>
      </c>
      <c r="K51" s="51">
        <f t="shared" si="11"/>
        <v>1.0670055356853234</v>
      </c>
      <c r="L51" s="51">
        <f t="shared" si="11"/>
        <v>0.84491186910342508</v>
      </c>
    </row>
    <row r="52" spans="2:12" ht="5" customHeight="1" x14ac:dyDescent="0.35"/>
    <row r="53" spans="2:12" x14ac:dyDescent="0.35">
      <c r="J53" s="50" t="s">
        <v>199</v>
      </c>
      <c r="K53" s="66"/>
      <c r="L53" s="52">
        <f>AVERAGE(H51:L51)</f>
        <v>0.89434512283899326</v>
      </c>
    </row>
    <row r="54" spans="2:12" x14ac:dyDescent="0.35">
      <c r="J54" s="67" t="s">
        <v>200</v>
      </c>
      <c r="K54" s="68"/>
      <c r="L54" s="69">
        <f>MEDIAN(H51:L51)</f>
        <v>0.84491186910342508</v>
      </c>
    </row>
    <row r="56" spans="2:12" x14ac:dyDescent="0.35">
      <c r="B56" s="60" t="s">
        <v>201</v>
      </c>
      <c r="C56" s="61">
        <f>C41</f>
        <v>42460</v>
      </c>
      <c r="D56" s="61">
        <f>D41</f>
        <v>42825</v>
      </c>
      <c r="E56" s="61">
        <f t="shared" ref="E56:L56" si="12">E41</f>
        <v>43190</v>
      </c>
      <c r="F56" s="61">
        <f t="shared" si="12"/>
        <v>43555</v>
      </c>
      <c r="G56" s="61">
        <f t="shared" si="12"/>
        <v>43921</v>
      </c>
      <c r="H56" s="61">
        <f t="shared" si="12"/>
        <v>44286</v>
      </c>
      <c r="I56" s="61">
        <f t="shared" si="12"/>
        <v>44651</v>
      </c>
      <c r="J56" s="61">
        <f t="shared" si="12"/>
        <v>45016</v>
      </c>
      <c r="K56" s="61">
        <f t="shared" si="12"/>
        <v>45382</v>
      </c>
      <c r="L56" s="61">
        <f t="shared" si="12"/>
        <v>45747</v>
      </c>
    </row>
    <row r="57" spans="2:12" ht="5" customHeight="1" x14ac:dyDescent="0.35"/>
    <row r="58" spans="2:12" x14ac:dyDescent="0.35">
      <c r="B58" s="2" t="s">
        <v>181</v>
      </c>
      <c r="C58" s="59" t="s">
        <v>202</v>
      </c>
      <c r="D58" s="5">
        <f>D39</f>
        <v>0.17307508464449312</v>
      </c>
      <c r="E58" s="5">
        <f t="shared" ref="E58:L58" si="13">E39</f>
        <v>0.26224473091876405</v>
      </c>
      <c r="F58" s="5">
        <f t="shared" si="13"/>
        <v>0.26278483276694686</v>
      </c>
      <c r="G58" s="5">
        <f t="shared" si="13"/>
        <v>0.16444474662315292</v>
      </c>
      <c r="H58" s="5">
        <f t="shared" si="13"/>
        <v>0.13197992384908275</v>
      </c>
      <c r="I58" s="5">
        <f t="shared" si="13"/>
        <v>0.16056856947919035</v>
      </c>
      <c r="J58" s="5">
        <f t="shared" si="13"/>
        <v>0.1993543246860858</v>
      </c>
      <c r="K58" s="5">
        <f t="shared" si="13"/>
        <v>0.19290951937304765</v>
      </c>
      <c r="L58" s="5">
        <f t="shared" si="13"/>
        <v>0.17702629836344716</v>
      </c>
    </row>
    <row r="59" spans="2:12" x14ac:dyDescent="0.35">
      <c r="B59" s="2" t="s">
        <v>198</v>
      </c>
      <c r="C59" s="59" t="s">
        <v>202</v>
      </c>
      <c r="D59" s="5">
        <f>D51</f>
        <v>3.9829416280637409</v>
      </c>
      <c r="E59" s="5">
        <f t="shared" ref="E59:L59" si="14">E51</f>
        <v>-1.0226959660085699</v>
      </c>
      <c r="F59" s="5">
        <f t="shared" si="14"/>
        <v>0.31619428527118942</v>
      </c>
      <c r="G59" s="5">
        <f t="shared" si="14"/>
        <v>3.5876432616765288</v>
      </c>
      <c r="H59" s="5">
        <f t="shared" si="14"/>
        <v>0.77988692638058299</v>
      </c>
      <c r="I59" s="5">
        <f t="shared" si="14"/>
        <v>0.70484248397124982</v>
      </c>
      <c r="J59" s="5">
        <f t="shared" si="14"/>
        <v>1.0750787990543849</v>
      </c>
      <c r="K59" s="5">
        <f t="shared" si="14"/>
        <v>1.0670055356853234</v>
      </c>
      <c r="L59" s="5">
        <f t="shared" si="14"/>
        <v>0.84491186910342508</v>
      </c>
    </row>
    <row r="60" spans="2:12" ht="5" customHeight="1" x14ac:dyDescent="0.35"/>
    <row r="61" spans="2:12" s="2" customFormat="1" x14ac:dyDescent="0.35">
      <c r="B61" s="55" t="s">
        <v>203</v>
      </c>
      <c r="C61" s="55"/>
      <c r="D61" s="56">
        <f>D58*D59</f>
        <v>0.68934795941120719</v>
      </c>
      <c r="E61" s="56">
        <f t="shared" ref="E61:L61" si="15">E58*E59</f>
        <v>-0.26819662841762287</v>
      </c>
      <c r="F61" s="56">
        <f t="shared" si="15"/>
        <v>8.3091062376853805E-2</v>
      </c>
      <c r="G61" s="56">
        <f t="shared" si="15"/>
        <v>0.58996908714065865</v>
      </c>
      <c r="H61" s="56">
        <f t="shared" si="15"/>
        <v>0.10292941715460455</v>
      </c>
      <c r="I61" s="56">
        <f t="shared" si="15"/>
        <v>0.11317554935942274</v>
      </c>
      <c r="J61" s="56">
        <f t="shared" si="15"/>
        <v>0.21432160796981503</v>
      </c>
      <c r="K61" s="56">
        <f t="shared" si="15"/>
        <v>0.20583552505743699</v>
      </c>
      <c r="L61" s="56">
        <f t="shared" si="15"/>
        <v>0.14957162063072074</v>
      </c>
    </row>
    <row r="62" spans="2:12" ht="5" customHeight="1" x14ac:dyDescent="0.35"/>
    <row r="63" spans="2:12" ht="14.5" customHeight="1" x14ac:dyDescent="0.35">
      <c r="B63" s="72" t="s">
        <v>204</v>
      </c>
      <c r="C63" s="72"/>
      <c r="D63" s="72"/>
      <c r="E63" s="72"/>
      <c r="F63" s="72"/>
      <c r="G63" s="72"/>
      <c r="H63" s="72"/>
      <c r="I63" s="70"/>
      <c r="J63" s="50" t="s">
        <v>199</v>
      </c>
      <c r="K63" s="66"/>
      <c r="L63" s="52">
        <f>AVERAGE(H61:L61)</f>
        <v>0.15716674403440001</v>
      </c>
    </row>
    <row r="64" spans="2:12" x14ac:dyDescent="0.35">
      <c r="B64" s="72"/>
      <c r="C64" s="72"/>
      <c r="D64" s="72"/>
      <c r="E64" s="72"/>
      <c r="F64" s="72"/>
      <c r="G64" s="72"/>
      <c r="H64" s="72"/>
      <c r="I64" s="70"/>
      <c r="J64" s="67" t="s">
        <v>200</v>
      </c>
      <c r="K64" s="68"/>
      <c r="L64" s="69">
        <f>MEDIAN(H61:L61)</f>
        <v>0.14957162063072074</v>
      </c>
    </row>
    <row r="65" spans="2:9" x14ac:dyDescent="0.35">
      <c r="B65" s="72"/>
      <c r="C65" s="72"/>
      <c r="D65" s="72"/>
      <c r="E65" s="72"/>
      <c r="F65" s="72"/>
      <c r="G65" s="72"/>
      <c r="H65" s="72"/>
      <c r="I65" s="70"/>
    </row>
    <row r="66" spans="2:9" x14ac:dyDescent="0.35">
      <c r="B66" s="72"/>
      <c r="C66" s="72"/>
      <c r="D66" s="72"/>
      <c r="E66" s="72"/>
      <c r="F66" s="72"/>
      <c r="G66" s="72"/>
      <c r="H66" s="72"/>
    </row>
  </sheetData>
  <mergeCells count="2">
    <mergeCell ref="C2:L2"/>
    <mergeCell ref="B63:H66"/>
  </mergeCells>
  <pageMargins left="0.64" right="0.74" top="0.19" bottom="0.18" header="0.12" footer="0.17"/>
  <pageSetup scale="6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K93"/>
  <sheetViews>
    <sheetView zoomScale="120" zoomScaleNormal="120" zoomScalePageLayoutView="120" workbookViewId="0">
      <pane xSplit="1" ySplit="1" topLeftCell="B42" activePane="bottomRight" state="frozen"/>
      <selection activeCell="C4" sqref="C4"/>
      <selection pane="topRight" activeCell="C4" sqref="C4"/>
      <selection pane="bottomLeft" activeCell="C4" sqref="C4"/>
      <selection pane="bottomRight" activeCell="B48" sqref="B48"/>
    </sheetView>
  </sheetViews>
  <sheetFormatPr defaultColWidth="8.81640625" defaultRowHeight="14.5" x14ac:dyDescent="0.35"/>
  <cols>
    <col min="1" max="1" width="27.6328125" style="4" bestFit="1" customWidth="1"/>
    <col min="2" max="11" width="13.453125" style="4" bestFit="1" customWidth="1"/>
    <col min="12" max="16384" width="8.81640625" style="4"/>
  </cols>
  <sheetData>
    <row r="1" spans="1:11" s="1" customFormat="1" x14ac:dyDescent="0.35">
      <c r="A1" s="1" t="s">
        <v>0</v>
      </c>
      <c r="B1" s="1" t="s">
        <v>63</v>
      </c>
      <c r="E1" s="73" t="str">
        <f>IF(B2&lt;&gt;B3, "A NEW VERSION OF THE WORKSHEET IS AVAILABLE", "")</f>
        <v/>
      </c>
      <c r="F1" s="73"/>
      <c r="G1" s="73"/>
      <c r="H1" s="73"/>
      <c r="I1" s="73"/>
      <c r="J1" s="73"/>
      <c r="K1" s="73"/>
    </row>
    <row r="2" spans="1:11" x14ac:dyDescent="0.35">
      <c r="A2" s="1" t="s">
        <v>61</v>
      </c>
      <c r="B2" s="4">
        <v>2.1</v>
      </c>
      <c r="E2" s="74" t="s">
        <v>36</v>
      </c>
      <c r="F2" s="74"/>
      <c r="G2" s="74"/>
      <c r="H2" s="74"/>
      <c r="I2" s="74"/>
      <c r="J2" s="74"/>
      <c r="K2" s="74"/>
    </row>
    <row r="3" spans="1:11" x14ac:dyDescent="0.35">
      <c r="A3" s="1" t="s">
        <v>62</v>
      </c>
      <c r="B3" s="4">
        <v>2.1</v>
      </c>
    </row>
    <row r="4" spans="1:11" x14ac:dyDescent="0.35">
      <c r="A4" s="1"/>
    </row>
    <row r="5" spans="1:11" x14ac:dyDescent="0.35">
      <c r="A5" s="1" t="s">
        <v>64</v>
      </c>
    </row>
    <row r="6" spans="1:11" x14ac:dyDescent="0.35">
      <c r="A6" s="4" t="s">
        <v>42</v>
      </c>
      <c r="B6" s="4">
        <f>IF(B9&gt;0, B9/B8, 0)</f>
        <v>65.073307787618745</v>
      </c>
    </row>
    <row r="7" spans="1:11" x14ac:dyDescent="0.35">
      <c r="A7" s="4" t="s">
        <v>31</v>
      </c>
      <c r="B7">
        <v>10</v>
      </c>
    </row>
    <row r="8" spans="1:11" x14ac:dyDescent="0.35">
      <c r="A8" s="4" t="s">
        <v>43</v>
      </c>
      <c r="B8">
        <v>4358.2</v>
      </c>
    </row>
    <row r="9" spans="1:11" x14ac:dyDescent="0.35">
      <c r="A9" s="4" t="s">
        <v>79</v>
      </c>
      <c r="B9">
        <v>283602.49</v>
      </c>
    </row>
    <row r="15" spans="1:11" x14ac:dyDescent="0.35">
      <c r="A15" s="1" t="s">
        <v>37</v>
      </c>
    </row>
    <row r="16" spans="1:11" s="18" customFormat="1" x14ac:dyDescent="0.35">
      <c r="A16" s="17" t="s">
        <v>38</v>
      </c>
      <c r="B16" s="12">
        <v>42460</v>
      </c>
      <c r="C16" s="12">
        <v>42825</v>
      </c>
      <c r="D16" s="12">
        <v>43190</v>
      </c>
      <c r="E16" s="12">
        <v>43555</v>
      </c>
      <c r="F16" s="12">
        <v>43921</v>
      </c>
      <c r="G16" s="12">
        <v>44286</v>
      </c>
      <c r="H16" s="12">
        <v>44651</v>
      </c>
      <c r="I16" s="12">
        <v>45016</v>
      </c>
      <c r="J16" s="12">
        <v>45382</v>
      </c>
      <c r="K16" s="12">
        <v>45747</v>
      </c>
    </row>
    <row r="17" spans="1:11" s="6" customFormat="1" x14ac:dyDescent="0.35">
      <c r="A17" s="6" t="s">
        <v>6</v>
      </c>
      <c r="B17">
        <v>8583.76</v>
      </c>
      <c r="C17">
        <v>11897.7</v>
      </c>
      <c r="D17">
        <v>15033.2</v>
      </c>
      <c r="E17">
        <v>20004.52</v>
      </c>
      <c r="F17">
        <v>24870.2</v>
      </c>
      <c r="G17">
        <v>24143.06</v>
      </c>
      <c r="H17">
        <v>30976.27</v>
      </c>
      <c r="I17">
        <v>42839.56</v>
      </c>
      <c r="J17">
        <v>50788.83</v>
      </c>
      <c r="K17">
        <v>59358.05</v>
      </c>
    </row>
    <row r="18" spans="1:11" s="6" customFormat="1" x14ac:dyDescent="0.35">
      <c r="A18" s="4" t="s">
        <v>80</v>
      </c>
      <c r="B18">
        <v>7435.62</v>
      </c>
      <c r="C18">
        <v>10357.25</v>
      </c>
      <c r="D18">
        <v>12846.95</v>
      </c>
      <c r="E18">
        <v>17445.490000000002</v>
      </c>
      <c r="F18">
        <v>21441.68</v>
      </c>
      <c r="G18">
        <v>20855.560000000001</v>
      </c>
      <c r="H18">
        <v>26891.77</v>
      </c>
      <c r="I18">
        <v>36884.769999999997</v>
      </c>
      <c r="J18">
        <v>43958.31</v>
      </c>
      <c r="K18">
        <v>51668.76</v>
      </c>
    </row>
    <row r="19" spans="1:11" s="6" customFormat="1" x14ac:dyDescent="0.35">
      <c r="A19" s="4" t="s">
        <v>81</v>
      </c>
      <c r="B19">
        <v>132.08000000000001</v>
      </c>
      <c r="C19">
        <v>276.22000000000003</v>
      </c>
      <c r="D19">
        <v>211.31</v>
      </c>
      <c r="E19">
        <v>444.65</v>
      </c>
      <c r="F19">
        <v>338.75</v>
      </c>
      <c r="G19">
        <v>300.88</v>
      </c>
      <c r="H19">
        <v>494.38</v>
      </c>
      <c r="I19">
        <v>500.82</v>
      </c>
      <c r="J19">
        <v>683.77</v>
      </c>
      <c r="K19">
        <v>1117.06</v>
      </c>
    </row>
    <row r="20" spans="1:11" s="6" customFormat="1" x14ac:dyDescent="0.35">
      <c r="A20" s="4" t="s">
        <v>82</v>
      </c>
      <c r="B20">
        <v>79.239999999999995</v>
      </c>
      <c r="C20">
        <v>99.41</v>
      </c>
      <c r="D20">
        <v>121.26</v>
      </c>
      <c r="E20">
        <v>152.80000000000001</v>
      </c>
      <c r="F20">
        <v>188.24</v>
      </c>
      <c r="G20">
        <v>174.2</v>
      </c>
      <c r="H20">
        <v>207.86</v>
      </c>
      <c r="I20">
        <v>314.62</v>
      </c>
      <c r="J20">
        <v>376.59</v>
      </c>
      <c r="K20">
        <v>447.75</v>
      </c>
    </row>
    <row r="21" spans="1:11" s="6" customFormat="1" x14ac:dyDescent="0.35">
      <c r="A21" s="4" t="s">
        <v>83</v>
      </c>
      <c r="B21">
        <v>241.36</v>
      </c>
      <c r="C21">
        <v>332.9</v>
      </c>
      <c r="D21">
        <v>373.72</v>
      </c>
      <c r="E21">
        <v>499.72</v>
      </c>
      <c r="F21">
        <v>645.96</v>
      </c>
      <c r="G21">
        <v>746.43</v>
      </c>
      <c r="H21">
        <v>805.85</v>
      </c>
      <c r="I21">
        <v>1116.56</v>
      </c>
      <c r="J21">
        <v>1323.43</v>
      </c>
      <c r="K21">
        <v>1751.85</v>
      </c>
    </row>
    <row r="22" spans="1:11" s="6" customFormat="1" x14ac:dyDescent="0.35">
      <c r="A22" s="4" t="s">
        <v>84</v>
      </c>
      <c r="B22">
        <v>149.04</v>
      </c>
      <c r="C22">
        <v>192.67</v>
      </c>
      <c r="D22">
        <v>283.14</v>
      </c>
      <c r="E22">
        <v>356.17</v>
      </c>
      <c r="F22">
        <v>457.14</v>
      </c>
      <c r="G22">
        <v>537.58000000000004</v>
      </c>
      <c r="H22">
        <v>617.36</v>
      </c>
      <c r="I22">
        <v>748.16</v>
      </c>
      <c r="J22">
        <v>907.82</v>
      </c>
      <c r="K22">
        <v>1167.47</v>
      </c>
    </row>
    <row r="23" spans="1:11" s="6" customFormat="1" x14ac:dyDescent="0.35">
      <c r="A23" s="4" t="s">
        <v>85</v>
      </c>
      <c r="B23">
        <v>647.37</v>
      </c>
      <c r="C23">
        <v>71.239999999999995</v>
      </c>
      <c r="D23">
        <v>96</v>
      </c>
      <c r="E23">
        <v>135.84</v>
      </c>
      <c r="F23">
        <v>119.23</v>
      </c>
      <c r="G23">
        <v>108.69</v>
      </c>
      <c r="H23">
        <v>143.41</v>
      </c>
      <c r="I23">
        <v>212.04</v>
      </c>
      <c r="J23">
        <v>274.43</v>
      </c>
      <c r="K23">
        <v>312.48</v>
      </c>
    </row>
    <row r="24" spans="1:11" s="6" customFormat="1" x14ac:dyDescent="0.35">
      <c r="A24" s="4" t="s">
        <v>86</v>
      </c>
      <c r="B24">
        <v>-501.25</v>
      </c>
      <c r="C24">
        <v>151.27000000000001</v>
      </c>
      <c r="D24">
        <v>170.58</v>
      </c>
      <c r="E24">
        <v>225.84</v>
      </c>
      <c r="F24">
        <v>228.39</v>
      </c>
      <c r="G24">
        <v>276.64999999999998</v>
      </c>
      <c r="H24">
        <v>302.05</v>
      </c>
      <c r="I24">
        <v>425.46</v>
      </c>
      <c r="J24">
        <v>526.38</v>
      </c>
      <c r="K24">
        <v>632.29</v>
      </c>
    </row>
    <row r="25" spans="1:11" s="6" customFormat="1" x14ac:dyDescent="0.35">
      <c r="A25" s="6" t="s">
        <v>9</v>
      </c>
      <c r="B25">
        <v>17.02</v>
      </c>
      <c r="C25">
        <v>27.7</v>
      </c>
      <c r="D25">
        <v>87.75</v>
      </c>
      <c r="E25">
        <v>48.33</v>
      </c>
      <c r="F25">
        <v>59.99</v>
      </c>
      <c r="G25">
        <v>194.43</v>
      </c>
      <c r="H25">
        <v>113.64</v>
      </c>
      <c r="I25">
        <v>127.6</v>
      </c>
      <c r="J25">
        <v>144.58000000000001</v>
      </c>
      <c r="K25">
        <v>117.13</v>
      </c>
    </row>
    <row r="26" spans="1:11" s="6" customFormat="1" x14ac:dyDescent="0.35">
      <c r="A26" s="6" t="s">
        <v>10</v>
      </c>
      <c r="B26">
        <v>98.43</v>
      </c>
      <c r="C26">
        <v>127.82</v>
      </c>
      <c r="D26">
        <v>159</v>
      </c>
      <c r="E26">
        <v>212.49</v>
      </c>
      <c r="F26">
        <v>374.41</v>
      </c>
      <c r="G26">
        <v>414.16</v>
      </c>
      <c r="H26">
        <v>498.08</v>
      </c>
      <c r="I26">
        <v>638.87</v>
      </c>
      <c r="J26">
        <v>730.76</v>
      </c>
      <c r="K26">
        <v>869.52</v>
      </c>
    </row>
    <row r="27" spans="1:11" s="6" customFormat="1" x14ac:dyDescent="0.35">
      <c r="A27" s="6" t="s">
        <v>11</v>
      </c>
      <c r="B27">
        <v>91.34</v>
      </c>
      <c r="C27">
        <v>121.98</v>
      </c>
      <c r="D27">
        <v>59.54</v>
      </c>
      <c r="E27">
        <v>47.21</v>
      </c>
      <c r="F27">
        <v>69.12</v>
      </c>
      <c r="G27">
        <v>41.65</v>
      </c>
      <c r="H27">
        <v>53.79</v>
      </c>
      <c r="I27">
        <v>67.41</v>
      </c>
      <c r="J27">
        <v>58.13</v>
      </c>
      <c r="K27">
        <v>69.45</v>
      </c>
    </row>
    <row r="28" spans="1:11" s="6" customFormat="1" x14ac:dyDescent="0.35">
      <c r="A28" s="6" t="s">
        <v>12</v>
      </c>
      <c r="B28">
        <v>491.71</v>
      </c>
      <c r="C28">
        <v>747.08</v>
      </c>
      <c r="D28">
        <v>1222.07</v>
      </c>
      <c r="E28">
        <v>1421.94</v>
      </c>
      <c r="F28">
        <v>1744.77</v>
      </c>
      <c r="G28">
        <v>1483.45</v>
      </c>
      <c r="H28">
        <v>2064.12</v>
      </c>
      <c r="I28">
        <v>3060.09</v>
      </c>
      <c r="J28">
        <v>3461.33</v>
      </c>
      <c r="K28">
        <v>3672.67</v>
      </c>
    </row>
    <row r="29" spans="1:11" s="6" customFormat="1" x14ac:dyDescent="0.35">
      <c r="A29" s="6" t="s">
        <v>13</v>
      </c>
      <c r="B29">
        <v>171.47</v>
      </c>
      <c r="C29">
        <v>268.27999999999997</v>
      </c>
      <c r="D29">
        <v>415.79</v>
      </c>
      <c r="E29">
        <v>519.48</v>
      </c>
      <c r="F29">
        <v>443.79</v>
      </c>
      <c r="G29">
        <v>384.02</v>
      </c>
      <c r="H29">
        <v>571.72</v>
      </c>
      <c r="I29">
        <v>681.75</v>
      </c>
      <c r="J29">
        <v>925.72</v>
      </c>
      <c r="K29">
        <v>965.22</v>
      </c>
    </row>
    <row r="30" spans="1:11" s="6" customFormat="1" x14ac:dyDescent="0.35">
      <c r="A30" s="6" t="s">
        <v>14</v>
      </c>
      <c r="B30">
        <v>320.24</v>
      </c>
      <c r="C30">
        <v>478.75</v>
      </c>
      <c r="D30">
        <v>806.26</v>
      </c>
      <c r="E30">
        <v>902.54</v>
      </c>
      <c r="F30">
        <v>1301.08</v>
      </c>
      <c r="G30">
        <v>1099.49</v>
      </c>
      <c r="H30">
        <v>1492.55</v>
      </c>
      <c r="I30">
        <v>2378.5100000000002</v>
      </c>
      <c r="J30">
        <v>2536.17</v>
      </c>
      <c r="K30">
        <v>2708.02</v>
      </c>
    </row>
    <row r="31" spans="1:11" s="6" customFormat="1" x14ac:dyDescent="0.35">
      <c r="A31" s="6" t="s">
        <v>70</v>
      </c>
    </row>
    <row r="32" spans="1:11" s="6" customFormat="1" x14ac:dyDescent="0.35"/>
    <row r="33" spans="1:11" x14ac:dyDescent="0.35">
      <c r="A33" s="6"/>
    </row>
    <row r="34" spans="1:11" x14ac:dyDescent="0.35">
      <c r="A34" s="6"/>
    </row>
    <row r="35" spans="1:11" x14ac:dyDescent="0.35">
      <c r="A35" s="6"/>
    </row>
    <row r="36" spans="1:11" x14ac:dyDescent="0.35">
      <c r="A36" s="6"/>
    </row>
    <row r="37" spans="1:11" x14ac:dyDescent="0.35">
      <c r="A37" s="6"/>
    </row>
    <row r="38" spans="1:11" x14ac:dyDescent="0.35">
      <c r="A38" s="6"/>
    </row>
    <row r="39" spans="1:11" x14ac:dyDescent="0.35">
      <c r="A39" s="6"/>
    </row>
    <row r="40" spans="1:11" x14ac:dyDescent="0.35">
      <c r="A40" s="1" t="s">
        <v>39</v>
      </c>
    </row>
    <row r="41" spans="1:11" s="18" customFormat="1" x14ac:dyDescent="0.35">
      <c r="A41" s="17" t="s">
        <v>38</v>
      </c>
      <c r="B41" s="12">
        <v>45016</v>
      </c>
      <c r="C41" s="12">
        <v>45107</v>
      </c>
      <c r="D41" s="12">
        <v>45199</v>
      </c>
      <c r="E41" s="12">
        <v>45291</v>
      </c>
      <c r="F41" s="12">
        <v>45382</v>
      </c>
      <c r="G41" s="12">
        <v>45473</v>
      </c>
      <c r="H41" s="12">
        <v>45565</v>
      </c>
      <c r="I41" s="12">
        <v>45657</v>
      </c>
      <c r="J41" s="12">
        <v>45747</v>
      </c>
      <c r="K41" s="12">
        <v>45838</v>
      </c>
    </row>
    <row r="42" spans="1:11" s="6" customFormat="1" x14ac:dyDescent="0.35">
      <c r="A42" s="6" t="s">
        <v>6</v>
      </c>
      <c r="B42">
        <v>10594.11</v>
      </c>
      <c r="C42">
        <v>11865.44</v>
      </c>
      <c r="D42">
        <v>12624.37</v>
      </c>
      <c r="E42">
        <v>13572.47</v>
      </c>
      <c r="F42">
        <v>12726.55</v>
      </c>
      <c r="G42">
        <v>14069.14</v>
      </c>
      <c r="H42">
        <v>14444.5</v>
      </c>
      <c r="I42">
        <v>15972.55</v>
      </c>
      <c r="J42">
        <v>14871.86</v>
      </c>
      <c r="K42">
        <v>16359.7</v>
      </c>
    </row>
    <row r="43" spans="1:11" s="6" customFormat="1" x14ac:dyDescent="0.35">
      <c r="A43" s="6" t="s">
        <v>7</v>
      </c>
      <c r="B43">
        <v>9822.6</v>
      </c>
      <c r="C43">
        <v>10830.17</v>
      </c>
      <c r="D43">
        <v>11619.4</v>
      </c>
      <c r="E43">
        <v>12452.58</v>
      </c>
      <c r="F43">
        <v>11782.91</v>
      </c>
      <c r="G43">
        <v>12847.89</v>
      </c>
      <c r="H43">
        <v>13350.73</v>
      </c>
      <c r="I43">
        <v>14755.31</v>
      </c>
      <c r="J43">
        <v>13916.79</v>
      </c>
      <c r="K43">
        <v>15060.66</v>
      </c>
    </row>
    <row r="44" spans="1:11" s="6" customFormat="1" x14ac:dyDescent="0.35">
      <c r="A44" s="6" t="s">
        <v>9</v>
      </c>
      <c r="B44">
        <v>33.07</v>
      </c>
      <c r="C44">
        <v>38.74</v>
      </c>
      <c r="D44">
        <v>36.92</v>
      </c>
      <c r="E44">
        <v>32.92</v>
      </c>
      <c r="F44">
        <v>37.869999999999997</v>
      </c>
      <c r="G44">
        <v>41.6</v>
      </c>
      <c r="H44">
        <v>33.520000000000003</v>
      </c>
      <c r="I44">
        <v>24.14</v>
      </c>
      <c r="J44">
        <v>25.05</v>
      </c>
      <c r="K44">
        <v>19.43</v>
      </c>
    </row>
    <row r="45" spans="1:11" s="6" customFormat="1" x14ac:dyDescent="0.35">
      <c r="A45" s="6" t="s">
        <v>10</v>
      </c>
      <c r="B45">
        <v>164.08</v>
      </c>
      <c r="C45">
        <v>162.18</v>
      </c>
      <c r="D45">
        <v>174.36</v>
      </c>
      <c r="E45">
        <v>189.33</v>
      </c>
      <c r="F45">
        <v>204.89</v>
      </c>
      <c r="G45">
        <v>192.76</v>
      </c>
      <c r="H45">
        <v>207.78</v>
      </c>
      <c r="I45">
        <v>228.12</v>
      </c>
      <c r="J45">
        <v>240.86</v>
      </c>
      <c r="K45">
        <v>231.7</v>
      </c>
    </row>
    <row r="46" spans="1:11" s="6" customFormat="1" x14ac:dyDescent="0.35">
      <c r="A46" s="6" t="s">
        <v>11</v>
      </c>
      <c r="B46">
        <v>15.53</v>
      </c>
      <c r="C46">
        <v>14.57</v>
      </c>
      <c r="D46">
        <v>15.59</v>
      </c>
      <c r="E46">
        <v>14.55</v>
      </c>
      <c r="F46">
        <v>13.42</v>
      </c>
      <c r="G46">
        <v>15.96</v>
      </c>
      <c r="H46">
        <v>16.32</v>
      </c>
      <c r="I46">
        <v>18.21</v>
      </c>
      <c r="J46">
        <v>18.96</v>
      </c>
      <c r="K46">
        <v>29.3</v>
      </c>
    </row>
    <row r="47" spans="1:11" s="6" customFormat="1" x14ac:dyDescent="0.35">
      <c r="A47" s="6" t="s">
        <v>12</v>
      </c>
      <c r="B47">
        <v>624.97</v>
      </c>
      <c r="C47">
        <v>897.26</v>
      </c>
      <c r="D47">
        <v>851.94</v>
      </c>
      <c r="E47">
        <v>948.93</v>
      </c>
      <c r="F47">
        <v>763.2</v>
      </c>
      <c r="G47">
        <v>1054.1300000000001</v>
      </c>
      <c r="H47">
        <v>903.19</v>
      </c>
      <c r="I47">
        <v>995.05</v>
      </c>
      <c r="J47">
        <v>720.3</v>
      </c>
      <c r="K47">
        <v>1057.47</v>
      </c>
    </row>
    <row r="48" spans="1:11" s="6" customFormat="1" x14ac:dyDescent="0.35">
      <c r="A48" s="6" t="s">
        <v>13</v>
      </c>
      <c r="B48">
        <v>164.87</v>
      </c>
      <c r="C48">
        <v>238.55</v>
      </c>
      <c r="D48">
        <v>228.59</v>
      </c>
      <c r="E48">
        <v>258.52</v>
      </c>
      <c r="F48">
        <v>200.06</v>
      </c>
      <c r="G48">
        <v>280.45</v>
      </c>
      <c r="H48">
        <v>243.75</v>
      </c>
      <c r="I48">
        <v>271.51</v>
      </c>
      <c r="J48">
        <v>169.51</v>
      </c>
      <c r="K48">
        <v>284.66000000000003</v>
      </c>
    </row>
    <row r="49" spans="1:11" s="6" customFormat="1" x14ac:dyDescent="0.35">
      <c r="A49" s="6" t="s">
        <v>14</v>
      </c>
      <c r="B49">
        <v>460.13</v>
      </c>
      <c r="C49">
        <v>658.75</v>
      </c>
      <c r="D49">
        <v>623.55999999999995</v>
      </c>
      <c r="E49">
        <v>690.61</v>
      </c>
      <c r="F49">
        <v>563.25</v>
      </c>
      <c r="G49">
        <v>773.82</v>
      </c>
      <c r="H49">
        <v>659.58</v>
      </c>
      <c r="I49">
        <v>723.72</v>
      </c>
      <c r="J49">
        <v>550.9</v>
      </c>
      <c r="K49">
        <v>772.97</v>
      </c>
    </row>
    <row r="50" spans="1:11" x14ac:dyDescent="0.35">
      <c r="A50" s="6" t="s">
        <v>8</v>
      </c>
      <c r="B50">
        <v>771.51</v>
      </c>
      <c r="C50">
        <v>1035.27</v>
      </c>
      <c r="D50">
        <v>1004.97</v>
      </c>
      <c r="E50">
        <v>1119.8900000000001</v>
      </c>
      <c r="F50">
        <v>943.64</v>
      </c>
      <c r="G50">
        <v>1221.25</v>
      </c>
      <c r="H50">
        <v>1093.77</v>
      </c>
      <c r="I50">
        <v>1217.24</v>
      </c>
      <c r="J50">
        <v>955.07</v>
      </c>
      <c r="K50">
        <v>1299.04</v>
      </c>
    </row>
    <row r="51" spans="1:11" x14ac:dyDescent="0.35">
      <c r="A51" s="6"/>
    </row>
    <row r="52" spans="1:11" x14ac:dyDescent="0.35">
      <c r="A52" s="6"/>
    </row>
    <row r="53" spans="1:11" x14ac:dyDescent="0.35">
      <c r="A53" s="6"/>
    </row>
    <row r="54" spans="1:11" x14ac:dyDescent="0.35">
      <c r="A54" s="6"/>
    </row>
    <row r="55" spans="1:11" x14ac:dyDescent="0.35">
      <c r="A55" s="1" t="s">
        <v>40</v>
      </c>
    </row>
    <row r="56" spans="1:11" s="18" customFormat="1" x14ac:dyDescent="0.35">
      <c r="A56" s="17" t="s">
        <v>38</v>
      </c>
      <c r="B56" s="12">
        <v>42460</v>
      </c>
      <c r="C56" s="12">
        <v>42825</v>
      </c>
      <c r="D56" s="12">
        <v>43190</v>
      </c>
      <c r="E56" s="12">
        <v>43555</v>
      </c>
      <c r="F56" s="12">
        <v>43921</v>
      </c>
      <c r="G56" s="12">
        <v>44286</v>
      </c>
      <c r="H56" s="12">
        <v>44651</v>
      </c>
      <c r="I56" s="12">
        <v>45016</v>
      </c>
      <c r="J56" s="12">
        <v>45382</v>
      </c>
      <c r="K56" s="12">
        <v>45747</v>
      </c>
    </row>
    <row r="57" spans="1:11" x14ac:dyDescent="0.35">
      <c r="A57" s="6" t="s">
        <v>24</v>
      </c>
      <c r="B57">
        <v>561.54</v>
      </c>
      <c r="C57">
        <v>624.08000000000004</v>
      </c>
      <c r="D57">
        <v>624.08000000000004</v>
      </c>
      <c r="E57">
        <v>624.08000000000004</v>
      </c>
      <c r="F57">
        <v>647.77</v>
      </c>
      <c r="G57">
        <v>647.77</v>
      </c>
      <c r="H57">
        <v>647.77</v>
      </c>
      <c r="I57">
        <v>648.26</v>
      </c>
      <c r="J57">
        <v>650.73</v>
      </c>
      <c r="K57">
        <v>650.73</v>
      </c>
    </row>
    <row r="58" spans="1:11" x14ac:dyDescent="0.35">
      <c r="A58" s="6" t="s">
        <v>25</v>
      </c>
      <c r="B58">
        <v>958.9</v>
      </c>
      <c r="C58">
        <v>3217.7</v>
      </c>
      <c r="D58">
        <v>4044.97</v>
      </c>
      <c r="E58">
        <v>4963.37</v>
      </c>
      <c r="F58">
        <v>10431.969999999999</v>
      </c>
      <c r="G58">
        <v>11535.94</v>
      </c>
      <c r="H58">
        <v>13029.87</v>
      </c>
      <c r="I58">
        <v>15430.44</v>
      </c>
      <c r="J58">
        <v>18047.09</v>
      </c>
      <c r="K58">
        <v>20777.02</v>
      </c>
    </row>
    <row r="59" spans="1:11" x14ac:dyDescent="0.35">
      <c r="A59" s="6" t="s">
        <v>71</v>
      </c>
      <c r="B59">
        <v>1192.3399999999999</v>
      </c>
      <c r="C59">
        <v>1497.32</v>
      </c>
      <c r="D59">
        <v>439.25</v>
      </c>
      <c r="E59">
        <v>700.15</v>
      </c>
      <c r="F59">
        <v>333.19</v>
      </c>
      <c r="G59">
        <v>392.71</v>
      </c>
      <c r="H59">
        <v>646.94000000000005</v>
      </c>
      <c r="I59">
        <v>642.98</v>
      </c>
      <c r="J59">
        <v>592.16</v>
      </c>
      <c r="K59">
        <v>819.62</v>
      </c>
    </row>
    <row r="60" spans="1:11" x14ac:dyDescent="0.35">
      <c r="A60" s="6" t="s">
        <v>72</v>
      </c>
      <c r="B60">
        <v>388.78</v>
      </c>
      <c r="C60">
        <v>480.18</v>
      </c>
      <c r="D60">
        <v>539.91999999999996</v>
      </c>
      <c r="E60">
        <v>717.9</v>
      </c>
      <c r="F60">
        <v>663.23</v>
      </c>
      <c r="G60">
        <v>1078.6300000000001</v>
      </c>
      <c r="H60">
        <v>1146.4000000000001</v>
      </c>
      <c r="I60">
        <v>1382.84</v>
      </c>
      <c r="J60">
        <v>1882.5</v>
      </c>
      <c r="K60">
        <v>2065.41</v>
      </c>
    </row>
    <row r="61" spans="1:11" s="1" customFormat="1" x14ac:dyDescent="0.35">
      <c r="A61" s="1" t="s">
        <v>26</v>
      </c>
      <c r="B61">
        <v>3101.56</v>
      </c>
      <c r="C61">
        <v>5819.28</v>
      </c>
      <c r="D61">
        <v>5648.22</v>
      </c>
      <c r="E61">
        <v>7005.5</v>
      </c>
      <c r="F61">
        <v>12076.16</v>
      </c>
      <c r="G61">
        <v>13655.05</v>
      </c>
      <c r="H61">
        <v>15470.98</v>
      </c>
      <c r="I61">
        <v>18104.52</v>
      </c>
      <c r="J61">
        <v>21172.48</v>
      </c>
      <c r="K61">
        <v>24312.78</v>
      </c>
    </row>
    <row r="62" spans="1:11" x14ac:dyDescent="0.35">
      <c r="A62" s="6" t="s">
        <v>27</v>
      </c>
      <c r="B62">
        <v>2093.52</v>
      </c>
      <c r="C62">
        <v>2577.75</v>
      </c>
      <c r="D62">
        <v>3399.97</v>
      </c>
      <c r="E62">
        <v>4400.37</v>
      </c>
      <c r="F62">
        <v>5948.03</v>
      </c>
      <c r="G62">
        <v>7008.8</v>
      </c>
      <c r="H62">
        <v>9260.02</v>
      </c>
      <c r="I62">
        <v>11340.48</v>
      </c>
      <c r="J62">
        <v>13415</v>
      </c>
      <c r="K62">
        <v>16206.46</v>
      </c>
    </row>
    <row r="63" spans="1:11" x14ac:dyDescent="0.35">
      <c r="A63" s="6" t="s">
        <v>28</v>
      </c>
      <c r="B63">
        <v>81.69</v>
      </c>
      <c r="C63">
        <v>152.88999999999999</v>
      </c>
      <c r="D63">
        <v>147.07</v>
      </c>
      <c r="E63">
        <v>376.84</v>
      </c>
      <c r="F63">
        <v>364.4</v>
      </c>
      <c r="G63">
        <v>1019.59</v>
      </c>
      <c r="H63">
        <v>1129.3399999999999</v>
      </c>
      <c r="I63">
        <v>829.16</v>
      </c>
      <c r="J63">
        <v>935.22</v>
      </c>
      <c r="K63">
        <v>1099.3499999999999</v>
      </c>
    </row>
    <row r="64" spans="1:11" x14ac:dyDescent="0.35">
      <c r="A64" s="6" t="s">
        <v>29</v>
      </c>
      <c r="B64">
        <v>29.33</v>
      </c>
      <c r="C64">
        <v>25.69</v>
      </c>
      <c r="D64">
        <v>68.180000000000007</v>
      </c>
      <c r="E64">
        <v>16.53</v>
      </c>
      <c r="F64">
        <v>14.68</v>
      </c>
      <c r="G64">
        <v>2.95</v>
      </c>
      <c r="H64">
        <v>5.94</v>
      </c>
      <c r="I64">
        <v>202.2</v>
      </c>
      <c r="J64">
        <v>106.67</v>
      </c>
      <c r="K64">
        <v>3.26</v>
      </c>
    </row>
    <row r="65" spans="1:11" x14ac:dyDescent="0.35">
      <c r="A65" s="6" t="s">
        <v>73</v>
      </c>
      <c r="B65">
        <v>897.02</v>
      </c>
      <c r="C65">
        <v>3062.95</v>
      </c>
      <c r="D65">
        <v>2033</v>
      </c>
      <c r="E65">
        <v>2211.7600000000002</v>
      </c>
      <c r="F65">
        <v>5749.05</v>
      </c>
      <c r="G65">
        <v>5623.71</v>
      </c>
      <c r="H65">
        <v>5075.68</v>
      </c>
      <c r="I65">
        <v>5732.68</v>
      </c>
      <c r="J65">
        <v>6715.59</v>
      </c>
      <c r="K65">
        <v>7003.71</v>
      </c>
    </row>
    <row r="66" spans="1:11" s="1" customFormat="1" x14ac:dyDescent="0.35">
      <c r="A66" s="1" t="s">
        <v>26</v>
      </c>
      <c r="B66">
        <v>3101.56</v>
      </c>
      <c r="C66">
        <v>5819.28</v>
      </c>
      <c r="D66">
        <v>5648.22</v>
      </c>
      <c r="E66">
        <v>7005.5</v>
      </c>
      <c r="F66">
        <v>12076.16</v>
      </c>
      <c r="G66">
        <v>13655.05</v>
      </c>
      <c r="H66">
        <v>15470.98</v>
      </c>
      <c r="I66">
        <v>18104.52</v>
      </c>
      <c r="J66">
        <v>21172.48</v>
      </c>
      <c r="K66">
        <v>24312.78</v>
      </c>
    </row>
    <row r="67" spans="1:11" s="6" customFormat="1" x14ac:dyDescent="0.35">
      <c r="A67" s="6" t="s">
        <v>78</v>
      </c>
      <c r="B67">
        <v>8.42</v>
      </c>
      <c r="C67">
        <v>21</v>
      </c>
      <c r="D67">
        <v>33.520000000000003</v>
      </c>
      <c r="E67">
        <v>64.37</v>
      </c>
      <c r="F67">
        <v>19.55</v>
      </c>
      <c r="G67">
        <v>43.58</v>
      </c>
      <c r="H67">
        <v>66.89</v>
      </c>
      <c r="I67">
        <v>62.16</v>
      </c>
      <c r="J67">
        <v>166.37</v>
      </c>
      <c r="K67">
        <v>153.79</v>
      </c>
    </row>
    <row r="68" spans="1:11" x14ac:dyDescent="0.35">
      <c r="A68" s="6" t="s">
        <v>45</v>
      </c>
      <c r="B68">
        <v>671.69</v>
      </c>
      <c r="C68">
        <v>947.9</v>
      </c>
      <c r="D68">
        <v>1163.45</v>
      </c>
      <c r="E68">
        <v>1608.65</v>
      </c>
      <c r="F68">
        <v>1947.4</v>
      </c>
      <c r="G68">
        <v>2248.2800000000002</v>
      </c>
      <c r="H68">
        <v>2742.66</v>
      </c>
      <c r="I68">
        <v>3243.48</v>
      </c>
      <c r="J68">
        <v>3927.31</v>
      </c>
      <c r="K68">
        <v>5044.37</v>
      </c>
    </row>
    <row r="69" spans="1:11" x14ac:dyDescent="0.35">
      <c r="A69" s="4" t="s">
        <v>87</v>
      </c>
      <c r="B69">
        <v>35.1</v>
      </c>
      <c r="C69">
        <v>1884.29</v>
      </c>
      <c r="D69">
        <v>560.17999999999995</v>
      </c>
      <c r="E69">
        <v>219.07</v>
      </c>
      <c r="F69">
        <v>107.88</v>
      </c>
      <c r="G69">
        <v>1445.58</v>
      </c>
      <c r="H69">
        <v>298.58</v>
      </c>
      <c r="I69">
        <v>1408.33</v>
      </c>
      <c r="J69">
        <v>638.17999999999995</v>
      </c>
      <c r="K69">
        <v>358.2</v>
      </c>
    </row>
    <row r="70" spans="1:11" x14ac:dyDescent="0.35">
      <c r="A70" s="4" t="s">
        <v>74</v>
      </c>
      <c r="B70">
        <v>561542680</v>
      </c>
      <c r="C70">
        <v>624084486</v>
      </c>
      <c r="D70">
        <v>624084486</v>
      </c>
      <c r="E70">
        <v>624084486</v>
      </c>
      <c r="F70">
        <v>647774691</v>
      </c>
      <c r="G70">
        <v>647774691</v>
      </c>
      <c r="H70">
        <v>647774691</v>
      </c>
      <c r="I70">
        <v>648263978</v>
      </c>
      <c r="J70">
        <v>650733068</v>
      </c>
      <c r="K70">
        <v>650733068</v>
      </c>
    </row>
    <row r="71" spans="1:11" x14ac:dyDescent="0.35">
      <c r="A71" s="4" t="s">
        <v>75</v>
      </c>
    </row>
    <row r="72" spans="1:11" x14ac:dyDescent="0.35">
      <c r="A72" s="4" t="s">
        <v>88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10</v>
      </c>
    </row>
    <row r="74" spans="1:11" x14ac:dyDescent="0.35">
      <c r="A74" s="6"/>
    </row>
    <row r="75" spans="1:11" x14ac:dyDescent="0.35">
      <c r="A75" s="6"/>
    </row>
    <row r="76" spans="1:11" x14ac:dyDescent="0.35">
      <c r="A76" s="6"/>
    </row>
    <row r="77" spans="1:11" x14ac:dyDescent="0.35">
      <c r="A77" s="6"/>
    </row>
    <row r="78" spans="1:11" x14ac:dyDescent="0.35">
      <c r="A78" s="6"/>
    </row>
    <row r="79" spans="1:11" x14ac:dyDescent="0.35">
      <c r="A79" s="6"/>
    </row>
    <row r="80" spans="1:11" x14ac:dyDescent="0.35">
      <c r="A80" s="1" t="s">
        <v>41</v>
      </c>
    </row>
    <row r="81" spans="1:11" s="18" customFormat="1" x14ac:dyDescent="0.35">
      <c r="A81" s="17" t="s">
        <v>38</v>
      </c>
      <c r="B81" s="12">
        <v>42460</v>
      </c>
      <c r="C81" s="12">
        <v>42825</v>
      </c>
      <c r="D81" s="12">
        <v>43190</v>
      </c>
      <c r="E81" s="12">
        <v>43555</v>
      </c>
      <c r="F81" s="12">
        <v>43921</v>
      </c>
      <c r="G81" s="12">
        <v>44286</v>
      </c>
      <c r="H81" s="12">
        <v>44651</v>
      </c>
      <c r="I81" s="12">
        <v>45016</v>
      </c>
      <c r="J81" s="12">
        <v>45382</v>
      </c>
      <c r="K81" s="12">
        <v>45747</v>
      </c>
    </row>
    <row r="82" spans="1:11" s="1" customFormat="1" x14ac:dyDescent="0.35">
      <c r="A82" s="6" t="s">
        <v>32</v>
      </c>
      <c r="B82">
        <v>433.47</v>
      </c>
      <c r="C82">
        <v>455.28</v>
      </c>
      <c r="D82">
        <v>729.99</v>
      </c>
      <c r="E82">
        <v>806.84</v>
      </c>
      <c r="F82">
        <v>1280.1400000000001</v>
      </c>
      <c r="G82">
        <v>1375.14</v>
      </c>
      <c r="H82">
        <v>1372.35</v>
      </c>
      <c r="I82">
        <v>2630.27</v>
      </c>
      <c r="J82">
        <v>2745.84</v>
      </c>
      <c r="K82">
        <v>2462.9699999999998</v>
      </c>
    </row>
    <row r="83" spans="1:11" s="6" customFormat="1" x14ac:dyDescent="0.35">
      <c r="A83" s="6" t="s">
        <v>33</v>
      </c>
      <c r="B83">
        <v>-632.89</v>
      </c>
      <c r="C83">
        <v>-2481.61</v>
      </c>
      <c r="D83">
        <v>463.55</v>
      </c>
      <c r="E83">
        <v>-958.37</v>
      </c>
      <c r="F83">
        <v>-4656.5600000000004</v>
      </c>
      <c r="G83">
        <v>-1110</v>
      </c>
      <c r="H83">
        <v>-1289.49</v>
      </c>
      <c r="I83">
        <v>-2313.1</v>
      </c>
      <c r="J83">
        <v>-2468.23</v>
      </c>
      <c r="K83">
        <v>-2185.31</v>
      </c>
    </row>
    <row r="84" spans="1:11" s="6" customFormat="1" x14ac:dyDescent="0.35">
      <c r="A84" s="6" t="s">
        <v>34</v>
      </c>
      <c r="B84">
        <v>196.44</v>
      </c>
      <c r="C84">
        <v>2025.26</v>
      </c>
      <c r="D84">
        <v>-1159.06</v>
      </c>
      <c r="E84">
        <v>208.98</v>
      </c>
      <c r="F84">
        <v>3357.42</v>
      </c>
      <c r="G84">
        <v>-179.5</v>
      </c>
      <c r="H84">
        <v>-179.24</v>
      </c>
      <c r="I84">
        <v>-205.14</v>
      </c>
      <c r="J84">
        <v>-147.63999999999999</v>
      </c>
      <c r="K84">
        <v>-259.3</v>
      </c>
    </row>
    <row r="85" spans="1:11" s="1" customFormat="1" x14ac:dyDescent="0.35">
      <c r="A85" s="6" t="s">
        <v>35</v>
      </c>
      <c r="B85">
        <v>-2.98</v>
      </c>
      <c r="C85">
        <v>-1.07</v>
      </c>
      <c r="D85">
        <v>34.479999999999997</v>
      </c>
      <c r="E85">
        <v>57.45</v>
      </c>
      <c r="F85">
        <v>-19</v>
      </c>
      <c r="G85">
        <v>85.64</v>
      </c>
      <c r="H85">
        <v>-96.38</v>
      </c>
      <c r="I85">
        <v>112.03</v>
      </c>
      <c r="J85">
        <v>129.97</v>
      </c>
      <c r="K85">
        <v>18.36</v>
      </c>
    </row>
    <row r="86" spans="1:11" x14ac:dyDescent="0.35">
      <c r="A86" s="6"/>
    </row>
    <row r="87" spans="1:11" x14ac:dyDescent="0.35">
      <c r="A87" s="6"/>
    </row>
    <row r="88" spans="1:11" x14ac:dyDescent="0.35">
      <c r="A88" s="6"/>
    </row>
    <row r="89" spans="1:11" x14ac:dyDescent="0.35">
      <c r="A89" s="6"/>
    </row>
    <row r="90" spans="1:11" s="1" customFormat="1" x14ac:dyDescent="0.35">
      <c r="A90" s="1" t="s">
        <v>77</v>
      </c>
      <c r="C90">
        <v>637.85</v>
      </c>
      <c r="D90">
        <v>1324.8</v>
      </c>
      <c r="E90">
        <v>1471.1</v>
      </c>
      <c r="F90">
        <v>2187.5</v>
      </c>
      <c r="G90">
        <v>2859.05</v>
      </c>
      <c r="H90">
        <v>4003.35</v>
      </c>
      <c r="I90">
        <v>3401.05</v>
      </c>
      <c r="J90">
        <v>4525.6000000000004</v>
      </c>
      <c r="K90">
        <v>4083.2</v>
      </c>
    </row>
    <row r="92" spans="1:11" s="1" customFormat="1" x14ac:dyDescent="0.35">
      <c r="A92" s="1" t="s">
        <v>76</v>
      </c>
    </row>
    <row r="93" spans="1:11" x14ac:dyDescent="0.35">
      <c r="A93" s="4" t="s">
        <v>89</v>
      </c>
      <c r="B93" s="24">
        <v>56.15</v>
      </c>
      <c r="C93" s="24">
        <v>62.41</v>
      </c>
      <c r="D93" s="24">
        <v>62.41</v>
      </c>
      <c r="E93" s="24">
        <v>62.41</v>
      </c>
      <c r="F93" s="24">
        <v>64.78</v>
      </c>
      <c r="G93" s="24">
        <v>64.78</v>
      </c>
      <c r="H93" s="24">
        <v>64.78</v>
      </c>
      <c r="I93" s="24">
        <v>64.83</v>
      </c>
      <c r="J93" s="24">
        <v>65.069999999999993</v>
      </c>
      <c r="K93" s="24">
        <v>65.069999999999993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66"/>
  <sheetViews>
    <sheetView zoomScaleNormal="100" workbookViewId="0">
      <pane xSplit="1" ySplit="3" topLeftCell="B16" activePane="bottomRight" state="frozen"/>
      <selection activeCell="C4" sqref="C4"/>
      <selection pane="topRight" activeCell="C4" sqref="C4"/>
      <selection pane="bottomLeft" activeCell="C4" sqref="C4"/>
      <selection pane="bottomRight" activeCell="A19" sqref="A19"/>
    </sheetView>
  </sheetViews>
  <sheetFormatPr defaultColWidth="8.81640625" defaultRowHeight="14.5" x14ac:dyDescent="0.35"/>
  <cols>
    <col min="1" max="1" width="22.81640625" bestFit="1" customWidth="1"/>
    <col min="2" max="2" width="13.453125" customWidth="1"/>
    <col min="3" max="11" width="15.453125" customWidth="1"/>
  </cols>
  <sheetData>
    <row r="1" spans="1:11" s="2" customFormat="1" x14ac:dyDescent="0.35">
      <c r="A1" s="2" t="str">
        <f>'Profit &amp; Loss'!A1</f>
        <v>AVENUE SUPERMARTS LTD</v>
      </c>
      <c r="E1" t="str">
        <f>UPDATE</f>
        <v/>
      </c>
      <c r="G1"/>
      <c r="J1" s="2" t="s">
        <v>1</v>
      </c>
    </row>
    <row r="2" spans="1:11" x14ac:dyDescent="0.35">
      <c r="G2" s="2"/>
      <c r="H2" s="2"/>
    </row>
    <row r="3" spans="1:11" x14ac:dyDescent="0.35">
      <c r="A3" s="11" t="s">
        <v>2</v>
      </c>
      <c r="B3" s="12">
        <f>'Data Sheet'!B56</f>
        <v>42460</v>
      </c>
      <c r="C3" s="12">
        <f>'Data Sheet'!C56</f>
        <v>42825</v>
      </c>
      <c r="D3" s="12">
        <f>'Data Sheet'!D56</f>
        <v>43190</v>
      </c>
      <c r="E3" s="12">
        <f>'Data Sheet'!E56</f>
        <v>43555</v>
      </c>
      <c r="F3" s="12">
        <f>'Data Sheet'!F56</f>
        <v>43921</v>
      </c>
      <c r="G3" s="12">
        <f>'Data Sheet'!G56</f>
        <v>44286</v>
      </c>
      <c r="H3" s="12">
        <f>'Data Sheet'!H56</f>
        <v>44651</v>
      </c>
      <c r="I3" s="12">
        <f>'Data Sheet'!I56</f>
        <v>45016</v>
      </c>
      <c r="J3" s="12">
        <f>'Data Sheet'!J56</f>
        <v>45382</v>
      </c>
      <c r="K3" s="12">
        <f>'Data Sheet'!K56</f>
        <v>45747</v>
      </c>
    </row>
    <row r="4" spans="1:11" x14ac:dyDescent="0.35">
      <c r="A4" t="s">
        <v>24</v>
      </c>
      <c r="B4" s="14">
        <f>'Data Sheet'!B57</f>
        <v>561.54</v>
      </c>
      <c r="C4" s="14">
        <f>'Data Sheet'!C57</f>
        <v>624.08000000000004</v>
      </c>
      <c r="D4" s="14">
        <f>'Data Sheet'!D57</f>
        <v>624.08000000000004</v>
      </c>
      <c r="E4" s="14">
        <f>'Data Sheet'!E57</f>
        <v>624.08000000000004</v>
      </c>
      <c r="F4" s="14">
        <f>'Data Sheet'!F57</f>
        <v>647.77</v>
      </c>
      <c r="G4" s="14">
        <f>'Data Sheet'!G57</f>
        <v>647.77</v>
      </c>
      <c r="H4" s="14">
        <f>'Data Sheet'!H57</f>
        <v>647.77</v>
      </c>
      <c r="I4" s="14">
        <f>'Data Sheet'!I57</f>
        <v>648.26</v>
      </c>
      <c r="J4" s="14">
        <f>'Data Sheet'!J57</f>
        <v>650.73</v>
      </c>
      <c r="K4" s="14">
        <f>'Data Sheet'!K57</f>
        <v>650.73</v>
      </c>
    </row>
    <row r="5" spans="1:11" x14ac:dyDescent="0.35">
      <c r="A5" t="s">
        <v>25</v>
      </c>
      <c r="B5" s="14">
        <f>'Data Sheet'!B58</f>
        <v>958.9</v>
      </c>
      <c r="C5" s="14">
        <f>'Data Sheet'!C58</f>
        <v>3217.7</v>
      </c>
      <c r="D5" s="14">
        <f>'Data Sheet'!D58</f>
        <v>4044.97</v>
      </c>
      <c r="E5" s="14">
        <f>'Data Sheet'!E58</f>
        <v>4963.37</v>
      </c>
      <c r="F5" s="14">
        <f>'Data Sheet'!F58</f>
        <v>10431.969999999999</v>
      </c>
      <c r="G5" s="14">
        <f>'Data Sheet'!G58</f>
        <v>11535.94</v>
      </c>
      <c r="H5" s="14">
        <f>'Data Sheet'!H58</f>
        <v>13029.87</v>
      </c>
      <c r="I5" s="14">
        <f>'Data Sheet'!I58</f>
        <v>15430.44</v>
      </c>
      <c r="J5" s="14">
        <f>'Data Sheet'!J58</f>
        <v>18047.09</v>
      </c>
      <c r="K5" s="14">
        <f>'Data Sheet'!K58</f>
        <v>20777.02</v>
      </c>
    </row>
    <row r="6" spans="1:11" x14ac:dyDescent="0.35">
      <c r="A6" t="s">
        <v>71</v>
      </c>
      <c r="B6" s="14">
        <f>'Data Sheet'!B59</f>
        <v>1192.3399999999999</v>
      </c>
      <c r="C6" s="14">
        <f>'Data Sheet'!C59</f>
        <v>1497.32</v>
      </c>
      <c r="D6" s="14">
        <f>'Data Sheet'!D59</f>
        <v>439.25</v>
      </c>
      <c r="E6" s="14">
        <f>'Data Sheet'!E59</f>
        <v>700.15</v>
      </c>
      <c r="F6" s="14">
        <f>'Data Sheet'!F59</f>
        <v>333.19</v>
      </c>
      <c r="G6" s="14">
        <f>'Data Sheet'!G59</f>
        <v>392.71</v>
      </c>
      <c r="H6" s="14">
        <f>'Data Sheet'!H59</f>
        <v>646.94000000000005</v>
      </c>
      <c r="I6" s="14">
        <f>'Data Sheet'!I59</f>
        <v>642.98</v>
      </c>
      <c r="J6" s="14">
        <f>'Data Sheet'!J59</f>
        <v>592.16</v>
      </c>
      <c r="K6" s="14">
        <f>'Data Sheet'!K59</f>
        <v>819.62</v>
      </c>
    </row>
    <row r="7" spans="1:11" x14ac:dyDescent="0.35">
      <c r="A7" t="s">
        <v>72</v>
      </c>
      <c r="B7" s="14">
        <f>'Data Sheet'!B60</f>
        <v>388.78</v>
      </c>
      <c r="C7" s="14">
        <f>'Data Sheet'!C60</f>
        <v>480.18</v>
      </c>
      <c r="D7" s="14">
        <f>'Data Sheet'!D60</f>
        <v>539.91999999999996</v>
      </c>
      <c r="E7" s="14">
        <f>'Data Sheet'!E60</f>
        <v>717.9</v>
      </c>
      <c r="F7" s="14">
        <f>'Data Sheet'!F60</f>
        <v>663.23</v>
      </c>
      <c r="G7" s="14">
        <f>'Data Sheet'!G60</f>
        <v>1078.6300000000001</v>
      </c>
      <c r="H7" s="14">
        <f>'Data Sheet'!H60</f>
        <v>1146.4000000000001</v>
      </c>
      <c r="I7" s="14">
        <f>'Data Sheet'!I60</f>
        <v>1382.84</v>
      </c>
      <c r="J7" s="14">
        <f>'Data Sheet'!J60</f>
        <v>1882.5</v>
      </c>
      <c r="K7" s="14">
        <f>'Data Sheet'!K60</f>
        <v>2065.41</v>
      </c>
    </row>
    <row r="8" spans="1:11" s="2" customFormat="1" x14ac:dyDescent="0.35">
      <c r="A8" s="2" t="s">
        <v>26</v>
      </c>
      <c r="B8" s="15">
        <f>'Data Sheet'!B61</f>
        <v>3101.56</v>
      </c>
      <c r="C8" s="15">
        <f>'Data Sheet'!C61</f>
        <v>5819.28</v>
      </c>
      <c r="D8" s="15">
        <f>'Data Sheet'!D61</f>
        <v>5648.22</v>
      </c>
      <c r="E8" s="15">
        <f>'Data Sheet'!E61</f>
        <v>7005.5</v>
      </c>
      <c r="F8" s="15">
        <f>'Data Sheet'!F61</f>
        <v>12076.16</v>
      </c>
      <c r="G8" s="15">
        <f>'Data Sheet'!G61</f>
        <v>13655.05</v>
      </c>
      <c r="H8" s="15">
        <f>'Data Sheet'!H61</f>
        <v>15470.98</v>
      </c>
      <c r="I8" s="15">
        <f>'Data Sheet'!I61</f>
        <v>18104.52</v>
      </c>
      <c r="J8" s="15">
        <f>'Data Sheet'!J61</f>
        <v>21172.48</v>
      </c>
      <c r="K8" s="15">
        <f>'Data Sheet'!K61</f>
        <v>24312.78</v>
      </c>
    </row>
    <row r="9" spans="1:11" s="2" customFormat="1" x14ac:dyDescent="0.35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5">
      <c r="A10" t="s">
        <v>27</v>
      </c>
      <c r="B10" s="14">
        <f>'Data Sheet'!B62</f>
        <v>2093.52</v>
      </c>
      <c r="C10" s="14">
        <f>'Data Sheet'!C62</f>
        <v>2577.75</v>
      </c>
      <c r="D10" s="14">
        <f>'Data Sheet'!D62</f>
        <v>3399.97</v>
      </c>
      <c r="E10" s="14">
        <f>'Data Sheet'!E62</f>
        <v>4400.37</v>
      </c>
      <c r="F10" s="14">
        <f>'Data Sheet'!F62</f>
        <v>5948.03</v>
      </c>
      <c r="G10" s="14">
        <f>'Data Sheet'!G62</f>
        <v>7008.8</v>
      </c>
      <c r="H10" s="14">
        <f>'Data Sheet'!H62</f>
        <v>9260.02</v>
      </c>
      <c r="I10" s="14">
        <f>'Data Sheet'!I62</f>
        <v>11340.48</v>
      </c>
      <c r="J10" s="14">
        <f>'Data Sheet'!J62</f>
        <v>13415</v>
      </c>
      <c r="K10" s="14">
        <f>'Data Sheet'!K62</f>
        <v>16206.46</v>
      </c>
    </row>
    <row r="11" spans="1:11" x14ac:dyDescent="0.35">
      <c r="A11" t="s">
        <v>28</v>
      </c>
      <c r="B11" s="14">
        <f>'Data Sheet'!B63</f>
        <v>81.69</v>
      </c>
      <c r="C11" s="14">
        <f>'Data Sheet'!C63</f>
        <v>152.88999999999999</v>
      </c>
      <c r="D11" s="14">
        <f>'Data Sheet'!D63</f>
        <v>147.07</v>
      </c>
      <c r="E11" s="14">
        <f>'Data Sheet'!E63</f>
        <v>376.84</v>
      </c>
      <c r="F11" s="14">
        <f>'Data Sheet'!F63</f>
        <v>364.4</v>
      </c>
      <c r="G11" s="14">
        <f>'Data Sheet'!G63</f>
        <v>1019.59</v>
      </c>
      <c r="H11" s="14">
        <f>'Data Sheet'!H63</f>
        <v>1129.3399999999999</v>
      </c>
      <c r="I11" s="14">
        <f>'Data Sheet'!I63</f>
        <v>829.16</v>
      </c>
      <c r="J11" s="14">
        <f>'Data Sheet'!J63</f>
        <v>935.22</v>
      </c>
      <c r="K11" s="14">
        <f>'Data Sheet'!K63</f>
        <v>1099.3499999999999</v>
      </c>
    </row>
    <row r="12" spans="1:11" x14ac:dyDescent="0.35">
      <c r="A12" t="s">
        <v>29</v>
      </c>
      <c r="B12" s="14">
        <f>'Data Sheet'!B64</f>
        <v>29.33</v>
      </c>
      <c r="C12" s="14">
        <f>'Data Sheet'!C64</f>
        <v>25.69</v>
      </c>
      <c r="D12" s="14">
        <f>'Data Sheet'!D64</f>
        <v>68.180000000000007</v>
      </c>
      <c r="E12" s="14">
        <f>'Data Sheet'!E64</f>
        <v>16.53</v>
      </c>
      <c r="F12" s="14">
        <f>'Data Sheet'!F64</f>
        <v>14.68</v>
      </c>
      <c r="G12" s="14">
        <f>'Data Sheet'!G64</f>
        <v>2.95</v>
      </c>
      <c r="H12" s="14">
        <f>'Data Sheet'!H64</f>
        <v>5.94</v>
      </c>
      <c r="I12" s="14">
        <f>'Data Sheet'!I64</f>
        <v>202.2</v>
      </c>
      <c r="J12" s="14">
        <f>'Data Sheet'!J64</f>
        <v>106.67</v>
      </c>
      <c r="K12" s="14">
        <f>'Data Sheet'!K64</f>
        <v>3.26</v>
      </c>
    </row>
    <row r="13" spans="1:11" x14ac:dyDescent="0.35">
      <c r="A13" t="s">
        <v>73</v>
      </c>
      <c r="B13" s="14">
        <f>'Data Sheet'!B65</f>
        <v>897.02</v>
      </c>
      <c r="C13" s="14">
        <f>'Data Sheet'!C65</f>
        <v>3062.95</v>
      </c>
      <c r="D13" s="14">
        <f>'Data Sheet'!D65</f>
        <v>2033</v>
      </c>
      <c r="E13" s="14">
        <f>'Data Sheet'!E65</f>
        <v>2211.7600000000002</v>
      </c>
      <c r="F13" s="14">
        <f>'Data Sheet'!F65</f>
        <v>5749.05</v>
      </c>
      <c r="G13" s="14">
        <f>'Data Sheet'!G65</f>
        <v>5623.71</v>
      </c>
      <c r="H13" s="14">
        <f>'Data Sheet'!H65</f>
        <v>5075.68</v>
      </c>
      <c r="I13" s="14">
        <f>'Data Sheet'!I65</f>
        <v>5732.68</v>
      </c>
      <c r="J13" s="14">
        <f>'Data Sheet'!J65</f>
        <v>6715.59</v>
      </c>
      <c r="K13" s="14">
        <f>'Data Sheet'!K65</f>
        <v>7003.71</v>
      </c>
    </row>
    <row r="14" spans="1:11" s="2" customFormat="1" x14ac:dyDescent="0.35">
      <c r="A14" s="2" t="s">
        <v>26</v>
      </c>
      <c r="B14" s="14">
        <f>'Data Sheet'!B66</f>
        <v>3101.56</v>
      </c>
      <c r="C14" s="14">
        <f>'Data Sheet'!C66</f>
        <v>5819.28</v>
      </c>
      <c r="D14" s="14">
        <f>'Data Sheet'!D66</f>
        <v>5648.22</v>
      </c>
      <c r="E14" s="14">
        <f>'Data Sheet'!E66</f>
        <v>7005.5</v>
      </c>
      <c r="F14" s="14">
        <f>'Data Sheet'!F66</f>
        <v>12076.16</v>
      </c>
      <c r="G14" s="14">
        <f>'Data Sheet'!G66</f>
        <v>13655.05</v>
      </c>
      <c r="H14" s="14">
        <f>'Data Sheet'!H66</f>
        <v>15470.98</v>
      </c>
      <c r="I14" s="14">
        <f>'Data Sheet'!I66</f>
        <v>18104.52</v>
      </c>
      <c r="J14" s="14">
        <f>'Data Sheet'!J66</f>
        <v>21172.48</v>
      </c>
      <c r="K14" s="14">
        <f>'Data Sheet'!K66</f>
        <v>24312.78</v>
      </c>
    </row>
    <row r="15" spans="1:11" x14ac:dyDescent="0.35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5">
      <c r="A16" t="s">
        <v>30</v>
      </c>
      <c r="B16" s="4">
        <f>B13-B7</f>
        <v>508.24</v>
      </c>
      <c r="C16" s="4">
        <f t="shared" ref="C16:K16" si="0">C13-C7</f>
        <v>2582.77</v>
      </c>
      <c r="D16" s="4">
        <f t="shared" si="0"/>
        <v>1493.08</v>
      </c>
      <c r="E16" s="4">
        <f t="shared" si="0"/>
        <v>1493.8600000000001</v>
      </c>
      <c r="F16" s="4">
        <f t="shared" si="0"/>
        <v>5085.82</v>
      </c>
      <c r="G16" s="4">
        <f t="shared" si="0"/>
        <v>4545.08</v>
      </c>
      <c r="H16" s="4">
        <f t="shared" si="0"/>
        <v>3929.28</v>
      </c>
      <c r="I16" s="4">
        <f t="shared" si="0"/>
        <v>4349.84</v>
      </c>
      <c r="J16" s="4">
        <f t="shared" si="0"/>
        <v>4833.09</v>
      </c>
      <c r="K16" s="4">
        <f t="shared" si="0"/>
        <v>4938.3</v>
      </c>
    </row>
    <row r="17" spans="1:11" x14ac:dyDescent="0.35">
      <c r="A17" t="s">
        <v>44</v>
      </c>
      <c r="B17" s="4">
        <f>'Data Sheet'!B67</f>
        <v>8.42</v>
      </c>
      <c r="C17" s="4">
        <f>'Data Sheet'!C67</f>
        <v>21</v>
      </c>
      <c r="D17" s="4">
        <f>'Data Sheet'!D67</f>
        <v>33.520000000000003</v>
      </c>
      <c r="E17" s="4">
        <f>'Data Sheet'!E67</f>
        <v>64.37</v>
      </c>
      <c r="F17" s="4">
        <f>'Data Sheet'!F67</f>
        <v>19.55</v>
      </c>
      <c r="G17" s="4">
        <f>'Data Sheet'!G67</f>
        <v>43.58</v>
      </c>
      <c r="H17" s="4">
        <f>'Data Sheet'!H67</f>
        <v>66.89</v>
      </c>
      <c r="I17" s="4">
        <f>'Data Sheet'!I67</f>
        <v>62.16</v>
      </c>
      <c r="J17" s="4">
        <f>'Data Sheet'!J67</f>
        <v>166.37</v>
      </c>
      <c r="K17" s="4">
        <f>'Data Sheet'!K67</f>
        <v>153.79</v>
      </c>
    </row>
    <row r="18" spans="1:11" x14ac:dyDescent="0.35">
      <c r="A18" t="s">
        <v>45</v>
      </c>
      <c r="B18" s="4">
        <f>'Data Sheet'!B68</f>
        <v>671.69</v>
      </c>
      <c r="C18" s="4">
        <f>'Data Sheet'!C68</f>
        <v>947.9</v>
      </c>
      <c r="D18" s="4">
        <f>'Data Sheet'!D68</f>
        <v>1163.45</v>
      </c>
      <c r="E18" s="4">
        <f>'Data Sheet'!E68</f>
        <v>1608.65</v>
      </c>
      <c r="F18" s="4">
        <f>'Data Sheet'!F68</f>
        <v>1947.4</v>
      </c>
      <c r="G18" s="4">
        <f>'Data Sheet'!G68</f>
        <v>2248.2800000000002</v>
      </c>
      <c r="H18" s="4">
        <f>'Data Sheet'!H68</f>
        <v>2742.66</v>
      </c>
      <c r="I18" s="4">
        <f>'Data Sheet'!I68</f>
        <v>3243.48</v>
      </c>
      <c r="J18" s="4">
        <f>'Data Sheet'!J68</f>
        <v>3927.31</v>
      </c>
      <c r="K18" s="4">
        <f>'Data Sheet'!K68</f>
        <v>5044.37</v>
      </c>
    </row>
    <row r="20" spans="1:11" x14ac:dyDescent="0.35">
      <c r="A20" t="s">
        <v>46</v>
      </c>
      <c r="B20" s="4">
        <f>IF('Profit &amp; Loss'!B4&gt;0,'Balance Sheet'!B17/('Profit &amp; Loss'!B4/365),0)</f>
        <v>0.35803657138596606</v>
      </c>
      <c r="C20" s="4">
        <f>IF('Profit &amp; Loss'!C4&gt;0,'Balance Sheet'!C17/('Profit &amp; Loss'!C4/365),0)</f>
        <v>0.64424216445195293</v>
      </c>
      <c r="D20" s="4">
        <f>IF('Profit &amp; Loss'!D4&gt;0,'Balance Sheet'!D17/('Profit &amp; Loss'!D4/365),0)</f>
        <v>0.81385200755660814</v>
      </c>
      <c r="E20" s="4">
        <f>IF('Profit &amp; Loss'!E4&gt;0,'Balance Sheet'!E17/('Profit &amp; Loss'!E4/365),0)</f>
        <v>1.1744870659231015</v>
      </c>
      <c r="F20" s="4">
        <f>IF('Profit &amp; Loss'!F4&gt;0,'Balance Sheet'!F17/('Profit &amp; Loss'!F4/365),0)</f>
        <v>0.28691968701498177</v>
      </c>
      <c r="G20" s="4">
        <f>IF('Profit &amp; Loss'!G4&gt;0,'Balance Sheet'!G17/('Profit &amp; Loss'!G4/365),0)</f>
        <v>0.65885186053466294</v>
      </c>
      <c r="H20" s="4">
        <f>IF('Profit &amp; Loss'!H4&gt;0,'Balance Sheet'!H17/('Profit &amp; Loss'!H4/365),0)</f>
        <v>0.7881791448744474</v>
      </c>
      <c r="I20" s="4">
        <f>IF('Profit &amp; Loss'!I4&gt;0,'Balance Sheet'!I17/('Profit &amp; Loss'!I4/365),0)</f>
        <v>0.52961328267610597</v>
      </c>
      <c r="J20" s="4">
        <f>IF('Profit &amp; Loss'!J4&gt;0,'Balance Sheet'!J17/('Profit &amp; Loss'!J4/365),0)</f>
        <v>1.1956378991207319</v>
      </c>
      <c r="K20" s="4">
        <f>IF('Profit &amp; Loss'!K4&gt;0,'Balance Sheet'!K17/('Profit &amp; Loss'!K4/365),0)</f>
        <v>0.94567375444442647</v>
      </c>
    </row>
    <row r="21" spans="1:11" x14ac:dyDescent="0.35">
      <c r="A21" t="s">
        <v>47</v>
      </c>
      <c r="B21" s="4">
        <f>IF('Balance Sheet'!B18&gt;0,'Profit &amp; Loss'!B4/'Balance Sheet'!B18,0)</f>
        <v>12.779347615715583</v>
      </c>
      <c r="C21" s="4">
        <f>IF('Balance Sheet'!C18&gt;0,'Profit &amp; Loss'!C4/'Balance Sheet'!C18,0)</f>
        <v>12.551640468403841</v>
      </c>
      <c r="D21" s="4">
        <f>IF('Balance Sheet'!D18&gt;0,'Profit &amp; Loss'!D4/'Balance Sheet'!D18,0)</f>
        <v>12.921225665047919</v>
      </c>
      <c r="E21" s="4">
        <f>IF('Balance Sheet'!E18&gt;0,'Profit &amp; Loss'!E4/'Balance Sheet'!E18,0)</f>
        <v>12.435595064184254</v>
      </c>
      <c r="F21" s="4">
        <f>IF('Balance Sheet'!F18&gt;0,'Profit &amp; Loss'!F4/'Balance Sheet'!F18,0)</f>
        <v>12.770976686864538</v>
      </c>
      <c r="G21" s="4">
        <f>IF('Balance Sheet'!G18&gt;0,'Profit &amp; Loss'!G4/'Balance Sheet'!G18,0)</f>
        <v>10.738457843329122</v>
      </c>
      <c r="H21" s="4">
        <f>IF('Balance Sheet'!H18&gt;0,'Profit &amp; Loss'!H4/'Balance Sheet'!H18,0)</f>
        <v>11.294243544588101</v>
      </c>
      <c r="I21" s="4">
        <f>IF('Balance Sheet'!I18&gt;0,'Profit &amp; Loss'!I4/'Balance Sheet'!I18,0)</f>
        <v>13.2079001566219</v>
      </c>
      <c r="J21" s="4">
        <f>IF('Balance Sheet'!J18&gt;0,'Profit &amp; Loss'!J4/'Balance Sheet'!J18,0)</f>
        <v>12.932218235891744</v>
      </c>
      <c r="K21" s="4">
        <f>IF('Balance Sheet'!K18&gt;0,'Profit &amp; Loss'!K4/'Balance Sheet'!K18,0)</f>
        <v>11.767187973919439</v>
      </c>
    </row>
    <row r="23" spans="1:11" s="2" customFormat="1" x14ac:dyDescent="0.35">
      <c r="A23" s="2" t="s">
        <v>59</v>
      </c>
      <c r="B23" s="10">
        <f>IF(SUM('Balance Sheet'!B4:B5)&gt;0,'Profit &amp; Loss'!B12/SUM('Balance Sheet'!B4:B5),"")</f>
        <v>0.21062324064086713</v>
      </c>
      <c r="C23" s="10">
        <f>IF(SUM('Balance Sheet'!C4:C5)&gt;0,'Profit &amp; Loss'!C12/SUM('Balance Sheet'!C4:C5),"")</f>
        <v>0.12461671412730559</v>
      </c>
      <c r="D23" s="10">
        <f>IF(SUM('Balance Sheet'!D4:D5)&gt;0,'Profit &amp; Loss'!D12/SUM('Balance Sheet'!D4:D5),"")</f>
        <v>0.17268180893329477</v>
      </c>
      <c r="E23" s="10">
        <f>IF(SUM('Balance Sheet'!E4:E5)&gt;0,'Profit &amp; Loss'!E12/SUM('Balance Sheet'!E4:E5),"")</f>
        <v>0.16152985709044376</v>
      </c>
      <c r="F23" s="10">
        <f>IF(SUM('Balance Sheet'!F4:F5)&gt;0,'Profit &amp; Loss'!F12/SUM('Balance Sheet'!F4:F5),"")</f>
        <v>0.11742874832802935</v>
      </c>
      <c r="G23" s="10">
        <f>IF(SUM('Balance Sheet'!G4:G5)&gt;0,'Profit &amp; Loss'!G12/SUM('Balance Sheet'!G4:G5),"")</f>
        <v>9.0242627245724003E-2</v>
      </c>
      <c r="H23" s="10">
        <f>IF(SUM('Balance Sheet'!H4:H5)&gt;0,'Profit &amp; Loss'!H12/SUM('Balance Sheet'!H4:H5),"")</f>
        <v>0.10912335753828875</v>
      </c>
      <c r="I23" s="10">
        <f>IF(SUM('Balance Sheet'!I4:I5)&gt;0,'Profit &amp; Loss'!I12/SUM('Balance Sheet'!I4:I5),"")</f>
        <v>0.14792924801134422</v>
      </c>
      <c r="J23" s="10">
        <f>IF(SUM('Balance Sheet'!J4:J5)&gt;0,'Profit &amp; Loss'!J12/SUM('Balance Sheet'!J4:J5),"")</f>
        <v>0.13563987673429309</v>
      </c>
      <c r="K23" s="10">
        <f>IF(SUM('Balance Sheet'!K4:K5)&gt;0,'Profit &amp; Loss'!K12/SUM('Balance Sheet'!K4:K5),"")</f>
        <v>0.12637911119926265</v>
      </c>
    </row>
    <row r="24" spans="1:11" s="2" customFormat="1" x14ac:dyDescent="0.35">
      <c r="A24" s="2" t="s">
        <v>60</v>
      </c>
      <c r="B24" s="10"/>
      <c r="C24" s="10">
        <f>IF((B4+B5+B6+C4+C5+C6)&gt;0,('Profit &amp; Loss'!C10+'Profit &amp; Loss'!C9)*2/(B4+B5+B6+C4+C5+C6),"")</f>
        <v>0.2158651147309697</v>
      </c>
      <c r="D24" s="10">
        <f>IF((C4+C5+C6+D4+D5+D6)&gt;0,('Profit &amp; Loss'!D10+'Profit &amp; Loss'!D9)*2/(C4+C5+C6+D4+D5+D6),"")</f>
        <v>0.24534525336447344</v>
      </c>
      <c r="E24" s="10">
        <f>IF((D4+D5+D6+E4+E5+E6)&gt;0,('Profit &amp; Loss'!E10+'Profit &amp; Loss'!E9)*2/(D4+D5+D6+E4+E5+E6),"")</f>
        <v>0.25783834536982603</v>
      </c>
      <c r="F24" s="10">
        <f>IF((E4+E5+E6+F4+F5+F6)&gt;0,('Profit &amp; Loss'!F10+'Profit &amp; Loss'!F9)*2/(E4+E5+E6+F4+F5+F6),"")</f>
        <v>0.2049531850176238</v>
      </c>
      <c r="G24" s="10">
        <f>IF((F4+F5+F6+G4+G5+G6)&gt;0,('Profit &amp; Loss'!G10+'Profit &amp; Loss'!G9)*2/(F4+F5+F6+G4+G5+G6),"")</f>
        <v>0.12714808863099669</v>
      </c>
      <c r="H24" s="10">
        <f>IF((G4+G5+G6+H4+H5+H6)&gt;0,('Profit &amp; Loss'!H10+'Profit &amp; Loss'!H9)*2/(G4+G5+G6+H4+H5+H6),"")</f>
        <v>0.15745957399353183</v>
      </c>
      <c r="I24" s="10">
        <f>IF((H4+H5+H6+I4+I5+I6)&gt;0,('Profit &amp; Loss'!I10+'Profit &amp; Loss'!I9)*2/(H4+H5+H6+I4+I5+I6),"")</f>
        <v>0.20147354302901541</v>
      </c>
      <c r="J24" s="10">
        <f>IF((I4+I5+I6+J4+J5+J6)&gt;0,('Profit &amp; Loss'!J10+'Profit &amp; Loss'!J9)*2/(I4+I5+I6+J4+J5+J6),"")</f>
        <v>0.19546224750539129</v>
      </c>
      <c r="K24" s="10">
        <f>IF((J4+J5+J6+K4+K5+K6)&gt;0,('Profit &amp; Loss'!K10+'Profit &amp; Loss'!K9)*2/(J4+J5+J6+K4+K5+K6),"")</f>
        <v>0.1801809696574288</v>
      </c>
    </row>
    <row r="32" spans="1:11" x14ac:dyDescent="0.35">
      <c r="B32" s="58">
        <v>42430</v>
      </c>
      <c r="C32" s="58">
        <v>42795</v>
      </c>
      <c r="D32" s="58">
        <v>43160</v>
      </c>
      <c r="E32" s="58">
        <v>43525</v>
      </c>
      <c r="F32" s="58">
        <v>43891</v>
      </c>
      <c r="G32" s="58">
        <v>44256</v>
      </c>
      <c r="H32" s="58">
        <v>44621</v>
      </c>
      <c r="I32" s="58">
        <v>44986</v>
      </c>
      <c r="J32" s="58">
        <v>45352</v>
      </c>
      <c r="K32" s="58">
        <v>45717</v>
      </c>
    </row>
    <row r="33" spans="1:11" x14ac:dyDescent="0.35">
      <c r="A33" t="s">
        <v>142</v>
      </c>
      <c r="B33">
        <v>562</v>
      </c>
      <c r="C33">
        <v>624</v>
      </c>
      <c r="D33">
        <v>624</v>
      </c>
      <c r="E33">
        <v>624</v>
      </c>
      <c r="F33">
        <v>648</v>
      </c>
      <c r="G33">
        <v>648</v>
      </c>
      <c r="H33">
        <v>648</v>
      </c>
      <c r="I33">
        <v>648</v>
      </c>
      <c r="J33">
        <v>651</v>
      </c>
      <c r="K33">
        <v>651</v>
      </c>
    </row>
    <row r="34" spans="1:11" x14ac:dyDescent="0.35">
      <c r="A34" t="s">
        <v>25</v>
      </c>
      <c r="B34">
        <v>959</v>
      </c>
      <c r="C34" s="62">
        <v>3218</v>
      </c>
      <c r="D34" s="62">
        <v>4045</v>
      </c>
      <c r="E34" s="62">
        <v>4963</v>
      </c>
      <c r="F34" s="62">
        <v>10432</v>
      </c>
      <c r="G34" s="62">
        <v>11536</v>
      </c>
      <c r="H34" s="62">
        <v>13030</v>
      </c>
      <c r="I34" s="62">
        <v>15430</v>
      </c>
      <c r="J34" s="62">
        <v>18047</v>
      </c>
      <c r="K34" s="62">
        <v>20777</v>
      </c>
    </row>
    <row r="35" spans="1:11" x14ac:dyDescent="0.35">
      <c r="A35" s="2" t="s">
        <v>143</v>
      </c>
      <c r="B35" s="62"/>
      <c r="C35" s="62"/>
    </row>
    <row r="36" spans="1:11" x14ac:dyDescent="0.35">
      <c r="A36" t="s">
        <v>144</v>
      </c>
      <c r="B36">
        <v>908</v>
      </c>
      <c r="C36">
        <v>981</v>
      </c>
      <c r="D36">
        <v>246</v>
      </c>
      <c r="E36">
        <v>126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5">
      <c r="A37" t="s">
        <v>145</v>
      </c>
      <c r="B37">
        <v>129</v>
      </c>
      <c r="C37">
        <v>139</v>
      </c>
      <c r="D37">
        <v>7</v>
      </c>
      <c r="E37">
        <v>304</v>
      </c>
      <c r="F37">
        <v>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5">
      <c r="A38" t="s">
        <v>146</v>
      </c>
      <c r="B38">
        <v>0</v>
      </c>
      <c r="C38">
        <v>0</v>
      </c>
      <c r="D38">
        <v>0</v>
      </c>
      <c r="E38">
        <v>0</v>
      </c>
      <c r="F38">
        <v>295</v>
      </c>
      <c r="G38">
        <v>393</v>
      </c>
      <c r="H38">
        <v>647</v>
      </c>
      <c r="I38">
        <v>643</v>
      </c>
      <c r="J38">
        <v>592</v>
      </c>
      <c r="K38">
        <v>820</v>
      </c>
    </row>
    <row r="39" spans="1:11" x14ac:dyDescent="0.35">
      <c r="A39" t="s">
        <v>147</v>
      </c>
      <c r="B39">
        <v>155</v>
      </c>
      <c r="C39">
        <v>378</v>
      </c>
      <c r="D39">
        <v>186</v>
      </c>
      <c r="E39">
        <v>270</v>
      </c>
      <c r="F39">
        <v>34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5">
      <c r="A40" s="2" t="s">
        <v>148</v>
      </c>
      <c r="G40" s="62"/>
      <c r="H40" s="62"/>
      <c r="I40" s="62"/>
      <c r="J40" s="62"/>
      <c r="K40" s="62"/>
    </row>
    <row r="41" spans="1:11" x14ac:dyDescent="0.35">
      <c r="A41" t="s">
        <v>149</v>
      </c>
      <c r="B41">
        <v>0</v>
      </c>
      <c r="C41">
        <v>0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-1</v>
      </c>
    </row>
    <row r="42" spans="1:11" x14ac:dyDescent="0.35">
      <c r="A42" t="s">
        <v>150</v>
      </c>
      <c r="B42">
        <v>194</v>
      </c>
      <c r="C42">
        <v>261</v>
      </c>
      <c r="D42">
        <v>317</v>
      </c>
      <c r="E42">
        <v>463</v>
      </c>
      <c r="F42">
        <v>433</v>
      </c>
      <c r="G42">
        <v>578</v>
      </c>
      <c r="H42">
        <v>589</v>
      </c>
      <c r="I42">
        <v>754</v>
      </c>
      <c r="J42">
        <v>985</v>
      </c>
      <c r="K42" s="62">
        <v>1071</v>
      </c>
    </row>
    <row r="43" spans="1:11" x14ac:dyDescent="0.35">
      <c r="A43" t="s">
        <v>151</v>
      </c>
      <c r="B43">
        <v>194</v>
      </c>
      <c r="C43">
        <v>219</v>
      </c>
      <c r="D43">
        <v>222</v>
      </c>
      <c r="E43">
        <v>254</v>
      </c>
      <c r="F43">
        <v>229</v>
      </c>
      <c r="G43">
        <v>500</v>
      </c>
      <c r="H43">
        <v>557</v>
      </c>
      <c r="I43">
        <v>629</v>
      </c>
      <c r="J43">
        <v>898</v>
      </c>
      <c r="K43">
        <v>996</v>
      </c>
    </row>
    <row r="44" spans="1:11" x14ac:dyDescent="0.35">
      <c r="A44" t="s">
        <v>152</v>
      </c>
      <c r="B44" s="62">
        <v>3102</v>
      </c>
      <c r="C44" s="62">
        <v>5819</v>
      </c>
      <c r="D44" s="62">
        <v>5648</v>
      </c>
      <c r="E44" s="62">
        <v>7006</v>
      </c>
      <c r="F44" s="62">
        <v>12076</v>
      </c>
      <c r="G44" s="62">
        <v>13655</v>
      </c>
      <c r="H44" s="62">
        <v>15471</v>
      </c>
      <c r="I44" s="62">
        <v>18105</v>
      </c>
      <c r="J44" s="62">
        <v>21172</v>
      </c>
      <c r="K44" s="62">
        <v>24313</v>
      </c>
    </row>
    <row r="45" spans="1:11" x14ac:dyDescent="0.35"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x14ac:dyDescent="0.35">
      <c r="A46" s="2" t="s">
        <v>153</v>
      </c>
      <c r="B46" s="62"/>
      <c r="C46" s="62"/>
      <c r="D46" s="62"/>
      <c r="E46" s="62"/>
      <c r="F46" s="62"/>
      <c r="G46" s="62"/>
      <c r="H46" s="62"/>
      <c r="I46" s="62"/>
      <c r="J46" s="62"/>
      <c r="K46" s="62"/>
    </row>
    <row r="47" spans="1:11" x14ac:dyDescent="0.35">
      <c r="A47" t="s">
        <v>154</v>
      </c>
      <c r="B47">
        <v>784</v>
      </c>
      <c r="C47" s="62">
        <v>1044</v>
      </c>
      <c r="D47" s="62">
        <v>1438</v>
      </c>
      <c r="E47" s="62">
        <v>2028</v>
      </c>
      <c r="F47" s="62">
        <v>2740</v>
      </c>
      <c r="G47" s="62">
        <v>3483</v>
      </c>
      <c r="H47" s="62">
        <v>4527</v>
      </c>
      <c r="I47" s="62">
        <v>5519</v>
      </c>
      <c r="J47" s="62">
        <v>6904</v>
      </c>
      <c r="K47" s="62">
        <v>8595</v>
      </c>
    </row>
    <row r="48" spans="1:11" x14ac:dyDescent="0.35">
      <c r="A48" t="s">
        <v>155</v>
      </c>
      <c r="B48" s="62">
        <v>1162</v>
      </c>
      <c r="C48" s="62">
        <v>1379</v>
      </c>
      <c r="D48" s="62">
        <v>1757</v>
      </c>
      <c r="E48" s="62">
        <v>2173</v>
      </c>
      <c r="F48" s="62">
        <v>3139</v>
      </c>
      <c r="G48" s="62">
        <v>3649</v>
      </c>
      <c r="H48" s="62">
        <v>4938</v>
      </c>
      <c r="I48" s="62">
        <v>6201</v>
      </c>
      <c r="J48" s="62">
        <v>7062</v>
      </c>
      <c r="K48" s="62">
        <v>8256</v>
      </c>
    </row>
    <row r="49" spans="1:11" x14ac:dyDescent="0.35">
      <c r="A49" t="s">
        <v>156</v>
      </c>
      <c r="B49">
        <v>59</v>
      </c>
      <c r="C49">
        <v>88</v>
      </c>
      <c r="D49">
        <v>124</v>
      </c>
      <c r="E49">
        <v>191</v>
      </c>
      <c r="F49">
        <v>272</v>
      </c>
      <c r="G49">
        <v>352</v>
      </c>
      <c r="H49">
        <v>491</v>
      </c>
      <c r="I49">
        <v>656</v>
      </c>
      <c r="J49">
        <v>870</v>
      </c>
      <c r="K49" s="62">
        <v>1141</v>
      </c>
    </row>
    <row r="50" spans="1:11" x14ac:dyDescent="0.35">
      <c r="A50" t="s">
        <v>157</v>
      </c>
      <c r="B50">
        <v>11</v>
      </c>
      <c r="C50">
        <v>16</v>
      </c>
      <c r="D50">
        <v>21</v>
      </c>
      <c r="E50">
        <v>29</v>
      </c>
      <c r="F50">
        <v>39</v>
      </c>
      <c r="G50">
        <v>50</v>
      </c>
      <c r="H50">
        <v>73</v>
      </c>
      <c r="I50">
        <v>85</v>
      </c>
      <c r="J50">
        <v>97</v>
      </c>
      <c r="K50">
        <v>115</v>
      </c>
    </row>
    <row r="51" spans="1:11" x14ac:dyDescent="0.35">
      <c r="A51" t="s">
        <v>158</v>
      </c>
      <c r="B51">
        <v>21</v>
      </c>
      <c r="C51">
        <v>30</v>
      </c>
      <c r="D51">
        <v>53</v>
      </c>
      <c r="E51">
        <v>76</v>
      </c>
      <c r="F51">
        <v>95</v>
      </c>
      <c r="G51">
        <v>119</v>
      </c>
      <c r="H51">
        <v>153</v>
      </c>
      <c r="I51">
        <v>190</v>
      </c>
      <c r="J51">
        <v>219</v>
      </c>
      <c r="K51">
        <v>276</v>
      </c>
    </row>
    <row r="52" spans="1:11" x14ac:dyDescent="0.35">
      <c r="A52" t="s">
        <v>159</v>
      </c>
      <c r="B52">
        <v>143</v>
      </c>
      <c r="C52">
        <v>202</v>
      </c>
      <c r="D52">
        <v>265</v>
      </c>
      <c r="E52">
        <v>357</v>
      </c>
      <c r="F52">
        <v>476</v>
      </c>
      <c r="G52">
        <v>581</v>
      </c>
      <c r="H52">
        <v>772</v>
      </c>
      <c r="I52">
        <v>968</v>
      </c>
      <c r="J52" s="62">
        <v>1205</v>
      </c>
      <c r="K52" s="62">
        <v>1515</v>
      </c>
    </row>
    <row r="53" spans="1:11" x14ac:dyDescent="0.35">
      <c r="A53" t="s">
        <v>160</v>
      </c>
      <c r="B53">
        <v>6</v>
      </c>
      <c r="C53">
        <v>6</v>
      </c>
      <c r="D53">
        <v>2</v>
      </c>
      <c r="E53">
        <v>3</v>
      </c>
      <c r="F53">
        <v>4</v>
      </c>
      <c r="G53">
        <v>4</v>
      </c>
      <c r="H53">
        <v>3</v>
      </c>
      <c r="I53">
        <v>15</v>
      </c>
      <c r="J53">
        <v>17</v>
      </c>
      <c r="K53">
        <v>6</v>
      </c>
    </row>
    <row r="54" spans="1:11" x14ac:dyDescent="0.35">
      <c r="A54" t="s">
        <v>161</v>
      </c>
      <c r="B54">
        <v>0</v>
      </c>
      <c r="C54">
        <v>0</v>
      </c>
      <c r="D54">
        <v>78</v>
      </c>
      <c r="E54">
        <v>78</v>
      </c>
      <c r="F54">
        <v>78</v>
      </c>
      <c r="G54">
        <v>78</v>
      </c>
      <c r="H54">
        <v>78</v>
      </c>
      <c r="I54">
        <v>78</v>
      </c>
      <c r="J54">
        <v>78</v>
      </c>
      <c r="K54">
        <v>78</v>
      </c>
    </row>
    <row r="55" spans="1:11" x14ac:dyDescent="0.35">
      <c r="A55" t="s">
        <v>162</v>
      </c>
      <c r="B55">
        <v>6</v>
      </c>
      <c r="C55">
        <v>39</v>
      </c>
      <c r="D55">
        <v>61</v>
      </c>
      <c r="E55">
        <v>74</v>
      </c>
      <c r="F55">
        <v>82</v>
      </c>
      <c r="G55">
        <v>81</v>
      </c>
      <c r="H55">
        <v>91</v>
      </c>
      <c r="I55">
        <v>105</v>
      </c>
      <c r="J55">
        <v>119</v>
      </c>
      <c r="K55">
        <v>124</v>
      </c>
    </row>
    <row r="56" spans="1:11" x14ac:dyDescent="0.35">
      <c r="A56" t="s">
        <v>163</v>
      </c>
      <c r="B56" s="62">
        <v>2192</v>
      </c>
      <c r="C56" s="62">
        <v>2805</v>
      </c>
      <c r="D56" s="62">
        <v>3801</v>
      </c>
      <c r="E56" s="62">
        <v>5010</v>
      </c>
      <c r="F56" s="62">
        <v>6927</v>
      </c>
      <c r="G56" s="62">
        <v>8396</v>
      </c>
      <c r="H56" s="62">
        <v>11127</v>
      </c>
      <c r="I56" s="62">
        <v>13816</v>
      </c>
      <c r="J56" s="62">
        <v>16571</v>
      </c>
      <c r="K56" s="62">
        <v>20106</v>
      </c>
    </row>
    <row r="57" spans="1:11" x14ac:dyDescent="0.35">
      <c r="A57" t="s">
        <v>164</v>
      </c>
      <c r="B57">
        <v>98</v>
      </c>
      <c r="C57">
        <v>228</v>
      </c>
      <c r="D57">
        <v>401</v>
      </c>
      <c r="E57">
        <v>609</v>
      </c>
      <c r="F57">
        <v>979</v>
      </c>
      <c r="G57" s="62">
        <v>1387</v>
      </c>
      <c r="H57" s="62">
        <v>1867</v>
      </c>
      <c r="I57" s="62">
        <v>2476</v>
      </c>
      <c r="J57" s="62">
        <v>3156</v>
      </c>
      <c r="K57" s="62">
        <v>3900</v>
      </c>
    </row>
    <row r="58" spans="1:11" x14ac:dyDescent="0.35">
      <c r="A58" t="s">
        <v>165</v>
      </c>
      <c r="B58">
        <v>82</v>
      </c>
      <c r="C58">
        <v>153</v>
      </c>
      <c r="D58">
        <v>147</v>
      </c>
      <c r="E58">
        <v>377</v>
      </c>
      <c r="F58">
        <v>364</v>
      </c>
      <c r="G58" s="62">
        <v>1020</v>
      </c>
      <c r="H58" s="62">
        <v>1129</v>
      </c>
      <c r="I58">
        <v>829</v>
      </c>
      <c r="J58">
        <v>935</v>
      </c>
      <c r="K58" s="62">
        <v>1099</v>
      </c>
    </row>
    <row r="59" spans="1:11" x14ac:dyDescent="0.35">
      <c r="A59" t="s">
        <v>29</v>
      </c>
      <c r="B59">
        <v>29</v>
      </c>
      <c r="C59">
        <v>26</v>
      </c>
      <c r="D59">
        <v>68</v>
      </c>
      <c r="E59">
        <v>17</v>
      </c>
      <c r="F59">
        <v>15</v>
      </c>
      <c r="G59">
        <v>3</v>
      </c>
      <c r="H59">
        <v>6</v>
      </c>
      <c r="I59">
        <v>202</v>
      </c>
      <c r="J59">
        <v>107</v>
      </c>
      <c r="K59">
        <v>3</v>
      </c>
    </row>
    <row r="60" spans="1:11" x14ac:dyDescent="0.35">
      <c r="A60" s="2" t="s">
        <v>166</v>
      </c>
      <c r="C60" s="62"/>
      <c r="D60" s="62"/>
      <c r="E60" s="62"/>
      <c r="F60" s="62"/>
      <c r="G60" s="62"/>
      <c r="H60" s="62"/>
      <c r="I60" s="62"/>
      <c r="J60" s="62"/>
      <c r="K60" s="62"/>
    </row>
    <row r="61" spans="1:11" x14ac:dyDescent="0.35">
      <c r="A61" t="s">
        <v>167</v>
      </c>
      <c r="B61">
        <v>672</v>
      </c>
      <c r="C61">
        <v>948</v>
      </c>
      <c r="D61" s="62">
        <v>1163</v>
      </c>
      <c r="E61" s="62">
        <v>1609</v>
      </c>
      <c r="F61" s="62">
        <v>1947</v>
      </c>
      <c r="G61" s="62">
        <v>2248</v>
      </c>
      <c r="H61" s="62">
        <v>2743</v>
      </c>
      <c r="I61" s="62">
        <v>3243</v>
      </c>
      <c r="J61" s="62">
        <v>3927</v>
      </c>
      <c r="K61" s="62">
        <v>5044</v>
      </c>
    </row>
    <row r="62" spans="1:11" x14ac:dyDescent="0.35">
      <c r="A62" t="s">
        <v>168</v>
      </c>
      <c r="B62">
        <v>8</v>
      </c>
      <c r="C62">
        <v>21</v>
      </c>
      <c r="D62">
        <v>34</v>
      </c>
      <c r="E62">
        <v>64</v>
      </c>
      <c r="F62">
        <v>20</v>
      </c>
      <c r="G62">
        <v>44</v>
      </c>
      <c r="H62">
        <v>67</v>
      </c>
      <c r="I62">
        <v>62</v>
      </c>
      <c r="J62">
        <v>166</v>
      </c>
      <c r="K62">
        <v>154</v>
      </c>
    </row>
    <row r="63" spans="1:11" x14ac:dyDescent="0.35">
      <c r="A63" t="s">
        <v>169</v>
      </c>
      <c r="B63">
        <v>35</v>
      </c>
      <c r="C63" s="62">
        <v>1884</v>
      </c>
      <c r="D63">
        <v>560</v>
      </c>
      <c r="E63">
        <v>219</v>
      </c>
      <c r="F63">
        <v>108</v>
      </c>
      <c r="G63" s="62">
        <v>1446</v>
      </c>
      <c r="H63">
        <v>299</v>
      </c>
      <c r="I63" s="62">
        <v>1408</v>
      </c>
      <c r="J63">
        <v>638</v>
      </c>
      <c r="K63">
        <v>358</v>
      </c>
    </row>
    <row r="64" spans="1:11" x14ac:dyDescent="0.35">
      <c r="A64" t="s">
        <v>170</v>
      </c>
      <c r="B64">
        <v>32</v>
      </c>
      <c r="C64">
        <v>45</v>
      </c>
      <c r="D64">
        <v>51</v>
      </c>
      <c r="E64">
        <v>98</v>
      </c>
      <c r="F64">
        <v>94</v>
      </c>
      <c r="G64">
        <v>81</v>
      </c>
      <c r="H64">
        <v>109</v>
      </c>
      <c r="I64">
        <v>97</v>
      </c>
      <c r="J64">
        <v>105</v>
      </c>
      <c r="K64">
        <v>126</v>
      </c>
    </row>
    <row r="65" spans="1:11" x14ac:dyDescent="0.35">
      <c r="A65" t="s">
        <v>171</v>
      </c>
      <c r="B65">
        <v>150</v>
      </c>
      <c r="C65">
        <v>165</v>
      </c>
      <c r="D65">
        <v>225</v>
      </c>
      <c r="E65">
        <v>221</v>
      </c>
      <c r="F65" s="62">
        <v>3580</v>
      </c>
      <c r="G65" s="62">
        <v>1806</v>
      </c>
      <c r="H65" s="62">
        <v>1859</v>
      </c>
      <c r="I65">
        <v>922</v>
      </c>
      <c r="J65" s="62">
        <v>1879</v>
      </c>
      <c r="K65" s="62">
        <v>1321</v>
      </c>
    </row>
    <row r="66" spans="1:11" x14ac:dyDescent="0.35">
      <c r="A66" t="s">
        <v>172</v>
      </c>
      <c r="B66" s="62">
        <v>3102</v>
      </c>
      <c r="C66" s="62">
        <v>5819</v>
      </c>
      <c r="D66" s="62">
        <v>5648</v>
      </c>
      <c r="E66" s="62">
        <v>7006</v>
      </c>
      <c r="F66" s="62">
        <v>12076</v>
      </c>
      <c r="G66" s="62">
        <v>13655</v>
      </c>
      <c r="H66" s="62">
        <v>15471</v>
      </c>
      <c r="I66" s="62">
        <v>18105</v>
      </c>
      <c r="J66" s="62">
        <v>21172</v>
      </c>
      <c r="K66" s="62">
        <v>24313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7"/>
  <sheetViews>
    <sheetView zoomScale="120" zoomScaleNormal="120" zoomScaleSheetLayoutView="100" zoomScalePageLayoutView="120" workbookViewId="0">
      <pane xSplit="1" ySplit="4" topLeftCell="B8" activePane="bottomRight" state="frozen"/>
      <selection activeCell="I2" sqref="I2"/>
      <selection pane="topRight" activeCell="I2" sqref="I2"/>
      <selection pane="bottomLeft" activeCell="I2" sqref="I2"/>
      <selection pane="bottomRight" activeCell="A17" sqref="A17"/>
    </sheetView>
  </sheetViews>
  <sheetFormatPr defaultColWidth="8.81640625" defaultRowHeight="14.5" x14ac:dyDescent="0.35"/>
  <cols>
    <col min="1" max="1" width="20.6328125" customWidth="1"/>
    <col min="2" max="6" width="13.453125" customWidth="1"/>
    <col min="7" max="7" width="14.81640625" bestFit="1" customWidth="1"/>
    <col min="8" max="11" width="13.453125" customWidth="1"/>
    <col min="12" max="12" width="13.36328125" customWidth="1"/>
    <col min="13" max="14" width="12.1796875" customWidth="1"/>
  </cols>
  <sheetData>
    <row r="1" spans="1:14" s="2" customFormat="1" x14ac:dyDescent="0.35">
      <c r="A1" s="2" t="str">
        <f>'Data Sheet'!B1</f>
        <v>AVENUE SUPERMARTS LTD</v>
      </c>
      <c r="H1" t="str">
        <f>UPDATE</f>
        <v/>
      </c>
      <c r="J1" s="3"/>
      <c r="K1" s="3"/>
      <c r="M1" s="2" t="s">
        <v>1</v>
      </c>
    </row>
    <row r="3" spans="1:14" s="2" customFormat="1" x14ac:dyDescent="0.35">
      <c r="A3" s="11" t="s">
        <v>2</v>
      </c>
      <c r="B3" s="12">
        <f>'Data Sheet'!B16</f>
        <v>42460</v>
      </c>
      <c r="C3" s="12">
        <f>'Data Sheet'!C16</f>
        <v>42825</v>
      </c>
      <c r="D3" s="12">
        <f>'Data Sheet'!D16</f>
        <v>43190</v>
      </c>
      <c r="E3" s="12">
        <f>'Data Sheet'!E16</f>
        <v>43555</v>
      </c>
      <c r="F3" s="12">
        <f>'Data Sheet'!F16</f>
        <v>43921</v>
      </c>
      <c r="G3" s="12">
        <f>'Data Sheet'!G16</f>
        <v>44286</v>
      </c>
      <c r="H3" s="12">
        <f>'Data Sheet'!H16</f>
        <v>44651</v>
      </c>
      <c r="I3" s="12">
        <f>'Data Sheet'!I16</f>
        <v>45016</v>
      </c>
      <c r="J3" s="12">
        <f>'Data Sheet'!J16</f>
        <v>45382</v>
      </c>
      <c r="K3" s="12">
        <f>'Data Sheet'!K16</f>
        <v>45747</v>
      </c>
      <c r="L3" s="13" t="s">
        <v>3</v>
      </c>
      <c r="M3" s="13" t="s">
        <v>4</v>
      </c>
      <c r="N3" s="13" t="s">
        <v>5</v>
      </c>
    </row>
    <row r="4" spans="1:14" s="2" customFormat="1" x14ac:dyDescent="0.35">
      <c r="A4" s="2" t="s">
        <v>6</v>
      </c>
      <c r="B4" s="1">
        <f>'Data Sheet'!B17</f>
        <v>8583.76</v>
      </c>
      <c r="C4" s="1">
        <f>'Data Sheet'!C17</f>
        <v>11897.7</v>
      </c>
      <c r="D4" s="1">
        <f>'Data Sheet'!D17</f>
        <v>15033.2</v>
      </c>
      <c r="E4" s="1">
        <f>'Data Sheet'!E17</f>
        <v>20004.52</v>
      </c>
      <c r="F4" s="1">
        <f>'Data Sheet'!F17</f>
        <v>24870.2</v>
      </c>
      <c r="G4" s="1">
        <f>'Data Sheet'!G17</f>
        <v>24143.06</v>
      </c>
      <c r="H4" s="1">
        <f>'Data Sheet'!H17</f>
        <v>30976.27</v>
      </c>
      <c r="I4" s="1">
        <f>'Data Sheet'!I17</f>
        <v>42839.56</v>
      </c>
      <c r="J4" s="1">
        <f>'Data Sheet'!J17</f>
        <v>50788.83</v>
      </c>
      <c r="K4" s="1">
        <f>'Data Sheet'!K17</f>
        <v>59358.05</v>
      </c>
      <c r="L4" s="1">
        <f>SUM(Quarters!H4:K4)</f>
        <v>61648.61</v>
      </c>
      <c r="M4" s="1">
        <f>$K4+M25*K4</f>
        <v>73727.548473391129</v>
      </c>
      <c r="N4" s="1">
        <f>$K4+N25*L4</f>
        <v>69759.559579649707</v>
      </c>
    </row>
    <row r="5" spans="1:14" x14ac:dyDescent="0.35">
      <c r="A5" t="s">
        <v>7</v>
      </c>
      <c r="B5" s="6">
        <f>SUM('Data Sheet'!B18,'Data Sheet'!B20:B24, -1*'Data Sheet'!B19)</f>
        <v>7919.2999999999993</v>
      </c>
      <c r="C5" s="6">
        <f>SUM('Data Sheet'!C18,'Data Sheet'!C20:C24, -1*'Data Sheet'!C19)</f>
        <v>10928.52</v>
      </c>
      <c r="D5" s="6">
        <f>SUM('Data Sheet'!D18,'Data Sheet'!D20:D24, -1*'Data Sheet'!D19)</f>
        <v>13680.34</v>
      </c>
      <c r="E5" s="6">
        <f>SUM('Data Sheet'!E18,'Data Sheet'!E20:E24, -1*'Data Sheet'!E19)</f>
        <v>18371.21</v>
      </c>
      <c r="F5" s="6">
        <f>SUM('Data Sheet'!F18,'Data Sheet'!F20:F24, -1*'Data Sheet'!F19)</f>
        <v>22741.89</v>
      </c>
      <c r="G5" s="6">
        <f>SUM('Data Sheet'!G18,'Data Sheet'!G20:G24, -1*'Data Sheet'!G19)</f>
        <v>22398.230000000003</v>
      </c>
      <c r="H5" s="6">
        <f>SUM('Data Sheet'!H18,'Data Sheet'!H20:H24, -1*'Data Sheet'!H19)</f>
        <v>28473.919999999998</v>
      </c>
      <c r="I5" s="6">
        <f>SUM('Data Sheet'!I18,'Data Sheet'!I20:I24, -1*'Data Sheet'!I19)</f>
        <v>39200.79</v>
      </c>
      <c r="J5" s="6">
        <f>SUM('Data Sheet'!J18,'Data Sheet'!J20:J24, -1*'Data Sheet'!J19)</f>
        <v>46683.189999999995</v>
      </c>
      <c r="K5" s="6">
        <f>SUM('Data Sheet'!K18,'Data Sheet'!K20:K24, -1*'Data Sheet'!K19)</f>
        <v>54863.540000000008</v>
      </c>
      <c r="L5" s="6">
        <f>SUM(Quarters!H5:K5)</f>
        <v>57083.490000000005</v>
      </c>
      <c r="M5" s="6">
        <f t="shared" ref="M5:N5" si="0">M4-M6</f>
        <v>67829.342282293699</v>
      </c>
      <c r="N5" s="6">
        <f t="shared" si="0"/>
        <v>64593.818444070974</v>
      </c>
    </row>
    <row r="6" spans="1:14" s="2" customFormat="1" x14ac:dyDescent="0.35">
      <c r="A6" s="2" t="s">
        <v>8</v>
      </c>
      <c r="B6" s="1">
        <f>B4-B5</f>
        <v>664.46000000000095</v>
      </c>
      <c r="C6" s="1">
        <f t="shared" ref="C6:K6" si="1">C4-C5</f>
        <v>969.18000000000029</v>
      </c>
      <c r="D6" s="1">
        <f t="shared" si="1"/>
        <v>1352.8600000000006</v>
      </c>
      <c r="E6" s="1">
        <f t="shared" si="1"/>
        <v>1633.3100000000013</v>
      </c>
      <c r="F6" s="1">
        <f t="shared" si="1"/>
        <v>2128.3100000000013</v>
      </c>
      <c r="G6" s="1">
        <f t="shared" si="1"/>
        <v>1744.8299999999981</v>
      </c>
      <c r="H6" s="1">
        <f t="shared" si="1"/>
        <v>2502.3500000000022</v>
      </c>
      <c r="I6" s="1">
        <f t="shared" si="1"/>
        <v>3638.7699999999968</v>
      </c>
      <c r="J6" s="1">
        <f t="shared" si="1"/>
        <v>4105.6400000000067</v>
      </c>
      <c r="K6" s="1">
        <f t="shared" si="1"/>
        <v>4494.5099999999948</v>
      </c>
      <c r="L6" s="1">
        <f>SUM(Quarters!H6:K6)</f>
        <v>4565.1200000000008</v>
      </c>
      <c r="M6" s="1">
        <f>M4*M26</f>
        <v>5898.2061910974335</v>
      </c>
      <c r="N6" s="1">
        <f>N4*N26</f>
        <v>5165.7411355787344</v>
      </c>
    </row>
    <row r="7" spans="1:14" x14ac:dyDescent="0.35">
      <c r="A7" t="s">
        <v>9</v>
      </c>
      <c r="B7" s="6">
        <f>'Data Sheet'!B25</f>
        <v>17.02</v>
      </c>
      <c r="C7" s="6">
        <f>'Data Sheet'!C25</f>
        <v>27.7</v>
      </c>
      <c r="D7" s="6">
        <f>'Data Sheet'!D25</f>
        <v>87.75</v>
      </c>
      <c r="E7" s="6">
        <f>'Data Sheet'!E25</f>
        <v>48.33</v>
      </c>
      <c r="F7" s="6">
        <f>'Data Sheet'!F25</f>
        <v>59.99</v>
      </c>
      <c r="G7" s="6">
        <f>'Data Sheet'!G25</f>
        <v>194.43</v>
      </c>
      <c r="H7" s="6">
        <f>'Data Sheet'!H25</f>
        <v>113.64</v>
      </c>
      <c r="I7" s="6">
        <f>'Data Sheet'!I25</f>
        <v>127.6</v>
      </c>
      <c r="J7" s="6">
        <f>'Data Sheet'!J25</f>
        <v>144.58000000000001</v>
      </c>
      <c r="K7" s="6">
        <f>'Data Sheet'!K25</f>
        <v>117.13</v>
      </c>
      <c r="L7" s="6">
        <f>SUM(Quarters!H7:K7)</f>
        <v>102.14000000000001</v>
      </c>
      <c r="M7" s="6">
        <v>0</v>
      </c>
      <c r="N7" s="6">
        <v>0</v>
      </c>
    </row>
    <row r="8" spans="1:14" x14ac:dyDescent="0.35">
      <c r="A8" t="s">
        <v>10</v>
      </c>
      <c r="B8" s="6">
        <f>'Data Sheet'!B26</f>
        <v>98.43</v>
      </c>
      <c r="C8" s="6">
        <f>'Data Sheet'!C26</f>
        <v>127.82</v>
      </c>
      <c r="D8" s="6">
        <f>'Data Sheet'!D26</f>
        <v>159</v>
      </c>
      <c r="E8" s="6">
        <f>'Data Sheet'!E26</f>
        <v>212.49</v>
      </c>
      <c r="F8" s="6">
        <f>'Data Sheet'!F26</f>
        <v>374.41</v>
      </c>
      <c r="G8" s="6">
        <f>'Data Sheet'!G26</f>
        <v>414.16</v>
      </c>
      <c r="H8" s="6">
        <f>'Data Sheet'!H26</f>
        <v>498.08</v>
      </c>
      <c r="I8" s="6">
        <f>'Data Sheet'!I26</f>
        <v>638.87</v>
      </c>
      <c r="J8" s="6">
        <f>'Data Sheet'!J26</f>
        <v>730.76</v>
      </c>
      <c r="K8" s="6">
        <f>'Data Sheet'!K26</f>
        <v>869.52</v>
      </c>
      <c r="L8" s="6">
        <f>SUM(Quarters!H8:K8)</f>
        <v>908.46</v>
      </c>
      <c r="M8" s="6">
        <f>+$L8</f>
        <v>908.46</v>
      </c>
      <c r="N8" s="6">
        <f>+$L8</f>
        <v>908.46</v>
      </c>
    </row>
    <row r="9" spans="1:14" x14ac:dyDescent="0.35">
      <c r="A9" t="s">
        <v>11</v>
      </c>
      <c r="B9" s="6">
        <f>'Data Sheet'!B27</f>
        <v>91.34</v>
      </c>
      <c r="C9" s="6">
        <f>'Data Sheet'!C27</f>
        <v>121.98</v>
      </c>
      <c r="D9" s="6">
        <f>'Data Sheet'!D27</f>
        <v>59.54</v>
      </c>
      <c r="E9" s="6">
        <f>'Data Sheet'!E27</f>
        <v>47.21</v>
      </c>
      <c r="F9" s="6">
        <f>'Data Sheet'!F27</f>
        <v>69.12</v>
      </c>
      <c r="G9" s="6">
        <f>'Data Sheet'!G27</f>
        <v>41.65</v>
      </c>
      <c r="H9" s="6">
        <f>'Data Sheet'!H27</f>
        <v>53.79</v>
      </c>
      <c r="I9" s="6">
        <f>'Data Sheet'!I27</f>
        <v>67.41</v>
      </c>
      <c r="J9" s="6">
        <f>'Data Sheet'!J27</f>
        <v>58.13</v>
      </c>
      <c r="K9" s="6">
        <f>'Data Sheet'!K27</f>
        <v>69.45</v>
      </c>
      <c r="L9" s="6">
        <f>SUM(Quarters!H9:K9)</f>
        <v>82.79</v>
      </c>
      <c r="M9" s="6">
        <f>+$L9</f>
        <v>82.79</v>
      </c>
      <c r="N9" s="6">
        <f>+$L9</f>
        <v>82.79</v>
      </c>
    </row>
    <row r="10" spans="1:14" x14ac:dyDescent="0.35">
      <c r="A10" t="s">
        <v>12</v>
      </c>
      <c r="B10" s="6">
        <f>'Data Sheet'!B28</f>
        <v>491.71</v>
      </c>
      <c r="C10" s="6">
        <f>'Data Sheet'!C28</f>
        <v>747.08</v>
      </c>
      <c r="D10" s="6">
        <f>'Data Sheet'!D28</f>
        <v>1222.07</v>
      </c>
      <c r="E10" s="6">
        <f>'Data Sheet'!E28</f>
        <v>1421.94</v>
      </c>
      <c r="F10" s="6">
        <f>'Data Sheet'!F28</f>
        <v>1744.77</v>
      </c>
      <c r="G10" s="6">
        <f>'Data Sheet'!G28</f>
        <v>1483.45</v>
      </c>
      <c r="H10" s="6">
        <f>'Data Sheet'!H28</f>
        <v>2064.12</v>
      </c>
      <c r="I10" s="6">
        <f>'Data Sheet'!I28</f>
        <v>3060.09</v>
      </c>
      <c r="J10" s="6">
        <f>'Data Sheet'!J28</f>
        <v>3461.33</v>
      </c>
      <c r="K10" s="6">
        <f>'Data Sheet'!K28</f>
        <v>3672.67</v>
      </c>
      <c r="L10" s="6">
        <f>SUM(Quarters!H10:K10)</f>
        <v>3676.01</v>
      </c>
      <c r="M10" s="6">
        <f>M6+M7-SUM(M8:M9)</f>
        <v>4906.9561910974335</v>
      </c>
      <c r="N10" s="6">
        <f>N6+N7-SUM(N8:N9)</f>
        <v>4174.4911355787344</v>
      </c>
    </row>
    <row r="11" spans="1:14" x14ac:dyDescent="0.35">
      <c r="A11" t="s">
        <v>13</v>
      </c>
      <c r="B11" s="6">
        <f>'Data Sheet'!B29</f>
        <v>171.47</v>
      </c>
      <c r="C11" s="6">
        <f>'Data Sheet'!C29</f>
        <v>268.27999999999997</v>
      </c>
      <c r="D11" s="6">
        <f>'Data Sheet'!D29</f>
        <v>415.79</v>
      </c>
      <c r="E11" s="6">
        <f>'Data Sheet'!E29</f>
        <v>519.48</v>
      </c>
      <c r="F11" s="6">
        <f>'Data Sheet'!F29</f>
        <v>443.79</v>
      </c>
      <c r="G11" s="6">
        <f>'Data Sheet'!G29</f>
        <v>384.02</v>
      </c>
      <c r="H11" s="6">
        <f>'Data Sheet'!H29</f>
        <v>571.72</v>
      </c>
      <c r="I11" s="6">
        <f>'Data Sheet'!I29</f>
        <v>681.75</v>
      </c>
      <c r="J11" s="6">
        <f>'Data Sheet'!J29</f>
        <v>925.72</v>
      </c>
      <c r="K11" s="6">
        <f>'Data Sheet'!K29</f>
        <v>965.22</v>
      </c>
      <c r="L11" s="6">
        <f>SUM(Quarters!H11:K11)</f>
        <v>969.43000000000006</v>
      </c>
      <c r="M11" s="7">
        <f>IF($L10&gt;0,$L11/$L10,0)</f>
        <v>0.26371799859086348</v>
      </c>
      <c r="N11" s="7">
        <f>IF($L10&gt;0,$L11/$L10,0)</f>
        <v>0.26371799859086348</v>
      </c>
    </row>
    <row r="12" spans="1:14" s="2" customFormat="1" x14ac:dyDescent="0.35">
      <c r="A12" s="2" t="s">
        <v>14</v>
      </c>
      <c r="B12" s="1">
        <f>'Data Sheet'!B30</f>
        <v>320.24</v>
      </c>
      <c r="C12" s="1">
        <f>'Data Sheet'!C30</f>
        <v>478.75</v>
      </c>
      <c r="D12" s="1">
        <f>'Data Sheet'!D30</f>
        <v>806.26</v>
      </c>
      <c r="E12" s="1">
        <f>'Data Sheet'!E30</f>
        <v>902.54</v>
      </c>
      <c r="F12" s="1">
        <f>'Data Sheet'!F30</f>
        <v>1301.08</v>
      </c>
      <c r="G12" s="1">
        <f>'Data Sheet'!G30</f>
        <v>1099.49</v>
      </c>
      <c r="H12" s="1">
        <f>'Data Sheet'!H30</f>
        <v>1492.55</v>
      </c>
      <c r="I12" s="1">
        <f>'Data Sheet'!I30</f>
        <v>2378.5100000000002</v>
      </c>
      <c r="J12" s="1">
        <f>'Data Sheet'!J30</f>
        <v>2536.17</v>
      </c>
      <c r="K12" s="1">
        <f>'Data Sheet'!K30</f>
        <v>2708.02</v>
      </c>
      <c r="L12" s="1">
        <f>SUM(Quarters!H12:K12)</f>
        <v>2707.17</v>
      </c>
      <c r="M12" s="1">
        <f>M10-M11*M10</f>
        <v>3612.9035252081717</v>
      </c>
      <c r="N12" s="1">
        <f>N10-N11*N10</f>
        <v>3073.6026881686093</v>
      </c>
    </row>
    <row r="13" spans="1:14" x14ac:dyDescent="0.35">
      <c r="A13" t="s">
        <v>57</v>
      </c>
      <c r="B13" s="6">
        <f>IF('Data Sheet'!B93&gt;0,B12/'Data Sheet'!B93,0)</f>
        <v>5.7032947462154944</v>
      </c>
      <c r="C13" s="6">
        <f>IF('Data Sheet'!C93&gt;0,C12/'Data Sheet'!C93,0)</f>
        <v>7.6710463066816219</v>
      </c>
      <c r="D13" s="6">
        <f>IF('Data Sheet'!D93&gt;0,D12/'Data Sheet'!D93,0)</f>
        <v>12.918763018746997</v>
      </c>
      <c r="E13" s="6">
        <f>IF('Data Sheet'!E93&gt;0,E12/'Data Sheet'!E93,0)</f>
        <v>14.461464508892806</v>
      </c>
      <c r="F13" s="6">
        <f>IF('Data Sheet'!F93&gt;0,F12/'Data Sheet'!F93,0)</f>
        <v>20.084594010497067</v>
      </c>
      <c r="G13" s="6">
        <f>IF('Data Sheet'!G93&gt;0,G12/'Data Sheet'!G93,0)</f>
        <v>16.972676752083977</v>
      </c>
      <c r="H13" s="6">
        <f>IF('Data Sheet'!H93&gt;0,H12/'Data Sheet'!H93,0)</f>
        <v>23.040290213028712</v>
      </c>
      <c r="I13" s="6">
        <f>IF('Data Sheet'!I93&gt;0,I12/'Data Sheet'!I93,0)</f>
        <v>36.688415856856395</v>
      </c>
      <c r="J13" s="6">
        <f>IF('Data Sheet'!J93&gt;0,J12/'Data Sheet'!J93,0)</f>
        <v>38.976025818349477</v>
      </c>
      <c r="K13" s="6">
        <f>IF('Data Sheet'!K93&gt;0,K12/'Data Sheet'!K93,0)</f>
        <v>41.617027816197947</v>
      </c>
      <c r="L13" s="6">
        <f>IF('Data Sheet'!$B6&gt;0,'Profit &amp; Loss'!L12/'Data Sheet'!$B6,0)</f>
        <v>41.601850160060302</v>
      </c>
      <c r="M13" s="6">
        <f>IF('Data Sheet'!$B6&gt;0,'Profit &amp; Loss'!M12/'Data Sheet'!$B6,0)</f>
        <v>55.520514448100414</v>
      </c>
      <c r="N13" s="6">
        <f>IF('Data Sheet'!$B6&gt;0,'Profit &amp; Loss'!N12/'Data Sheet'!$B6,0)</f>
        <v>47.232925337067499</v>
      </c>
    </row>
    <row r="14" spans="1:14" x14ac:dyDescent="0.35">
      <c r="A14" t="s">
        <v>16</v>
      </c>
      <c r="B14" s="6" t="str">
        <f>IF(B15&gt;0,B15/B13,"")</f>
        <v/>
      </c>
      <c r="C14" s="6">
        <f t="shared" ref="C14:K14" si="2">IF(C15&gt;0,C15/C13,"")</f>
        <v>83.150325848563966</v>
      </c>
      <c r="D14" s="6">
        <f t="shared" si="2"/>
        <v>102.54851784784063</v>
      </c>
      <c r="E14" s="6">
        <f t="shared" si="2"/>
        <v>101.72552019855074</v>
      </c>
      <c r="F14" s="6">
        <f t="shared" si="2"/>
        <v>108.91432502228918</v>
      </c>
      <c r="G14" s="6">
        <f t="shared" si="2"/>
        <v>168.45015325287179</v>
      </c>
      <c r="H14" s="6">
        <f t="shared" si="2"/>
        <v>173.75432179826473</v>
      </c>
      <c r="I14" s="6">
        <f t="shared" si="2"/>
        <v>92.700922636440467</v>
      </c>
      <c r="J14" s="6">
        <f t="shared" si="2"/>
        <v>116.1124025597653</v>
      </c>
      <c r="K14" s="6">
        <f t="shared" si="2"/>
        <v>98.113686014135766</v>
      </c>
      <c r="L14" s="6">
        <f t="shared" ref="L14" si="3">IF(L13&gt;0,L15/L13,0)</f>
        <v>104.75976388627238</v>
      </c>
      <c r="M14" s="6">
        <f>M27</f>
        <v>104.75976388627238</v>
      </c>
      <c r="N14" s="6">
        <f>N27</f>
        <v>102.92169377415348</v>
      </c>
    </row>
    <row r="15" spans="1:14" s="2" customFormat="1" x14ac:dyDescent="0.35">
      <c r="A15" s="2" t="s">
        <v>58</v>
      </c>
      <c r="B15" s="1">
        <f>'Data Sheet'!B90</f>
        <v>0</v>
      </c>
      <c r="C15" s="1">
        <f>'Data Sheet'!C90</f>
        <v>637.85</v>
      </c>
      <c r="D15" s="1">
        <f>'Data Sheet'!D90</f>
        <v>1324.8</v>
      </c>
      <c r="E15" s="1">
        <f>'Data Sheet'!E90</f>
        <v>1471.1</v>
      </c>
      <c r="F15" s="1">
        <f>'Data Sheet'!F90</f>
        <v>2187.5</v>
      </c>
      <c r="G15" s="1">
        <f>'Data Sheet'!G90</f>
        <v>2859.05</v>
      </c>
      <c r="H15" s="1">
        <f>'Data Sheet'!H90</f>
        <v>4003.35</v>
      </c>
      <c r="I15" s="1">
        <f>'Data Sheet'!I90</f>
        <v>3401.05</v>
      </c>
      <c r="J15" s="1">
        <f>'Data Sheet'!J90</f>
        <v>4525.6000000000004</v>
      </c>
      <c r="K15" s="1">
        <f>'Data Sheet'!K90</f>
        <v>4083.2</v>
      </c>
      <c r="L15" s="1">
        <f>'Data Sheet'!B8</f>
        <v>4358.2</v>
      </c>
      <c r="M15" s="8">
        <f>M13*M14</f>
        <v>5816.3159844273741</v>
      </c>
      <c r="N15" s="9">
        <f>N13*N14</f>
        <v>4861.2926775991164</v>
      </c>
    </row>
    <row r="16" spans="1:14" s="2" customFormat="1" x14ac:dyDescent="0.3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8"/>
      <c r="N16" s="9"/>
    </row>
    <row r="17" spans="1:14" s="2" customFormat="1" x14ac:dyDescent="0.35">
      <c r="A17" s="2" t="s">
        <v>180</v>
      </c>
      <c r="B17" s="1">
        <f>B12+B11+B9</f>
        <v>583.05000000000007</v>
      </c>
      <c r="C17" s="1">
        <f t="shared" ref="C17:L17" si="4">C12+C11+C9</f>
        <v>869.01</v>
      </c>
      <c r="D17" s="1">
        <f t="shared" si="4"/>
        <v>1281.5899999999999</v>
      </c>
      <c r="E17" s="1">
        <f t="shared" si="4"/>
        <v>1469.23</v>
      </c>
      <c r="F17" s="1">
        <f t="shared" si="4"/>
        <v>1813.9899999999998</v>
      </c>
      <c r="G17" s="1">
        <f t="shared" si="4"/>
        <v>1525.16</v>
      </c>
      <c r="H17" s="1">
        <f t="shared" si="4"/>
        <v>2118.06</v>
      </c>
      <c r="I17" s="1">
        <f t="shared" si="4"/>
        <v>3127.67</v>
      </c>
      <c r="J17" s="1">
        <f t="shared" si="4"/>
        <v>3520.0200000000004</v>
      </c>
      <c r="K17" s="1">
        <f t="shared" si="4"/>
        <v>3742.6899999999996</v>
      </c>
      <c r="L17" s="1">
        <f t="shared" si="4"/>
        <v>3759.3900000000003</v>
      </c>
      <c r="M17" s="8"/>
      <c r="N17" s="9"/>
    </row>
    <row r="19" spans="1:14" s="2" customFormat="1" x14ac:dyDescent="0.35">
      <c r="A19" s="2" t="s">
        <v>15</v>
      </c>
    </row>
    <row r="20" spans="1:14" x14ac:dyDescent="0.35">
      <c r="A20" t="s">
        <v>17</v>
      </c>
      <c r="B20" s="5">
        <f>IF('Data Sheet'!B30&gt;0, 'Data Sheet'!B31/'Data Sheet'!B30, 0)</f>
        <v>0</v>
      </c>
      <c r="C20" s="5">
        <f>IF('Data Sheet'!C30&gt;0, 'Data Sheet'!C31/'Data Sheet'!C30, 0)</f>
        <v>0</v>
      </c>
      <c r="D20" s="5">
        <f>IF('Data Sheet'!D30&gt;0, 'Data Sheet'!D31/'Data Sheet'!D30, 0)</f>
        <v>0</v>
      </c>
      <c r="E20" s="5">
        <f>IF('Data Sheet'!E30&gt;0, 'Data Sheet'!E31/'Data Sheet'!E30, 0)</f>
        <v>0</v>
      </c>
      <c r="F20" s="5">
        <f>IF('Data Sheet'!F30&gt;0, 'Data Sheet'!F31/'Data Sheet'!F30, 0)</f>
        <v>0</v>
      </c>
      <c r="G20" s="5">
        <f>IF('Data Sheet'!G30&gt;0, 'Data Sheet'!G31/'Data Sheet'!G30, 0)</f>
        <v>0</v>
      </c>
      <c r="H20" s="5">
        <f>IF('Data Sheet'!H30&gt;0, 'Data Sheet'!H31/'Data Sheet'!H30, 0)</f>
        <v>0</v>
      </c>
      <c r="I20" s="5">
        <f>IF('Data Sheet'!I30&gt;0, 'Data Sheet'!I31/'Data Sheet'!I30, 0)</f>
        <v>0</v>
      </c>
      <c r="J20" s="5">
        <f>IF('Data Sheet'!J30&gt;0, 'Data Sheet'!J31/'Data Sheet'!J30, 0)</f>
        <v>0</v>
      </c>
      <c r="K20" s="5">
        <f>IF('Data Sheet'!K30&gt;0, 'Data Sheet'!K31/'Data Sheet'!K30, 0)</f>
        <v>0</v>
      </c>
    </row>
    <row r="21" spans="1:14" x14ac:dyDescent="0.35">
      <c r="A21" t="s">
        <v>18</v>
      </c>
      <c r="B21" s="5">
        <f t="shared" ref="B21:L21" si="5">IF(B6&gt;0,B6/B4,0)</f>
        <v>7.7408967631900347E-2</v>
      </c>
      <c r="C21" s="5">
        <f t="shared" ref="C21:K21" si="6">IF(C6&gt;0,C6/C4,0)</f>
        <v>8.1459441740840688E-2</v>
      </c>
      <c r="D21" s="5">
        <f t="shared" si="6"/>
        <v>8.9991485512066663E-2</v>
      </c>
      <c r="E21" s="5">
        <f t="shared" si="6"/>
        <v>8.1647047767204675E-2</v>
      </c>
      <c r="F21" s="5">
        <f t="shared" si="6"/>
        <v>8.5576714300649018E-2</v>
      </c>
      <c r="G21" s="5">
        <f t="shared" si="6"/>
        <v>7.2270457845857075E-2</v>
      </c>
      <c r="H21" s="5">
        <f t="shared" si="6"/>
        <v>8.0782805676732614E-2</v>
      </c>
      <c r="I21" s="5">
        <f t="shared" si="6"/>
        <v>8.4939481171141737E-2</v>
      </c>
      <c r="J21" s="5">
        <f t="shared" si="6"/>
        <v>8.0837459732779948E-2</v>
      </c>
      <c r="K21" s="5">
        <f t="shared" si="6"/>
        <v>7.5718626201500799E-2</v>
      </c>
      <c r="L21" s="5">
        <f t="shared" si="5"/>
        <v>7.4050655805540475E-2</v>
      </c>
    </row>
    <row r="22" spans="1:14" x14ac:dyDescent="0.3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4" x14ac:dyDescent="0.3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4" s="2" customFormat="1" x14ac:dyDescent="0.35">
      <c r="A24" s="11"/>
      <c r="B24" s="12"/>
      <c r="C24" s="12"/>
      <c r="D24" s="12"/>
      <c r="E24" s="12"/>
      <c r="F24" s="12"/>
      <c r="G24" s="12" t="s">
        <v>19</v>
      </c>
      <c r="H24" s="12" t="s">
        <v>65</v>
      </c>
      <c r="I24" s="12" t="s">
        <v>66</v>
      </c>
      <c r="J24" s="12" t="s">
        <v>67</v>
      </c>
      <c r="K24" s="12" t="s">
        <v>68</v>
      </c>
      <c r="L24" s="13" t="s">
        <v>69</v>
      </c>
      <c r="M24" s="13" t="s">
        <v>20</v>
      </c>
      <c r="N24" s="13" t="s">
        <v>21</v>
      </c>
    </row>
    <row r="25" spans="1:14" s="2" customFormat="1" x14ac:dyDescent="0.35">
      <c r="A25"/>
      <c r="B25"/>
      <c r="C25"/>
      <c r="D25"/>
      <c r="E25"/>
      <c r="F25"/>
      <c r="G25" t="s">
        <v>22</v>
      </c>
      <c r="H25" s="5">
        <f>IF(B4=0,"",POWER($K4/B4,1/9)-1)</f>
        <v>0.23968498156811169</v>
      </c>
      <c r="I25" s="5">
        <f>IF(D4=0,"",POWER($K4/D4,1/7)-1)</f>
        <v>0.21675748671596673</v>
      </c>
      <c r="J25" s="5">
        <f>IF(F4=0,"",POWER($K4/F4,1/5)-1)</f>
        <v>0.19003591776407247</v>
      </c>
      <c r="K25" s="5">
        <f>IF(H4=0,"",POWER($K4/H4, 1/3)-1)</f>
        <v>0.24208171382636601</v>
      </c>
      <c r="L25" s="5">
        <f>IF(ISERROR(MAX(IF(J4=0,"",(K4-J4)/J4),IF(K4=0,"",(L4-K4)/K4))),"",MAX(IF(J4=0,"",(K4-J4)/J4),IF(K4=0,"",(L4-K4)/K4)))</f>
        <v>0.16872253210007004</v>
      </c>
      <c r="M25" s="16">
        <f>MAX(K25:L25)</f>
        <v>0.24208171382636601</v>
      </c>
      <c r="N25" s="16">
        <f>MIN(H25:L25)</f>
        <v>0.16872253210007004</v>
      </c>
    </row>
    <row r="26" spans="1:14" x14ac:dyDescent="0.35">
      <c r="G26" t="s">
        <v>18</v>
      </c>
      <c r="H26" s="5">
        <f>IF(SUM(B4:$K$4)=0,"",SUMPRODUCT(B21:$K$21,B4:$K$4)/SUM(B4:$K$4))</f>
        <v>8.0535911955538955E-2</v>
      </c>
      <c r="I26" s="5">
        <f>IF(SUM(E4:$K$4)=0,"",SUMPRODUCT(E21:$K$21,E4:$K$4)/SUM(E4:$K$4))</f>
        <v>8.0036685832966817E-2</v>
      </c>
      <c r="J26" s="5">
        <f>IF(SUM(G4:$K$4)=0,"",SUMPRODUCT(G21:$K$21,G4:$K$4)/SUM(G4:$K$4))</f>
        <v>7.9219812117655344E-2</v>
      </c>
      <c r="K26" s="5">
        <f>IF(SUM(I4:$K$4)=0, "", SUMPRODUCT(I21:$K$21,I4:$K$4)/SUM(I4:$K$4))</f>
        <v>8.0000031375329725E-2</v>
      </c>
      <c r="L26" s="5">
        <f>L21</f>
        <v>7.4050655805540475E-2</v>
      </c>
      <c r="M26" s="16">
        <f>MAX(K26:L26)</f>
        <v>8.0000031375329725E-2</v>
      </c>
      <c r="N26" s="16">
        <f>MIN(H26:L26)</f>
        <v>7.4050655805540475E-2</v>
      </c>
    </row>
    <row r="27" spans="1:14" x14ac:dyDescent="0.35">
      <c r="G27" t="s">
        <v>23</v>
      </c>
      <c r="H27" s="6">
        <f>IF(ISERROR(AVERAGEIF(B14:$L14,"&gt;0")),"",AVERAGEIF(B14:$L14,"&gt;0"))</f>
        <v>115.02299390649951</v>
      </c>
      <c r="I27" s="6">
        <f>IF(ISERROR(AVERAGEIF(E14:$L14,"&gt;0")),"",AVERAGEIF(E14:$L14,"&gt;0"))</f>
        <v>120.5663869210738</v>
      </c>
      <c r="J27" s="6">
        <f>IF(ISERROR(AVERAGEIF(G14:$L14,"&gt;0")),"",AVERAGEIF(G14:$L14,"&gt;0"))</f>
        <v>125.64854169129173</v>
      </c>
      <c r="K27" s="6">
        <f>IF(ISERROR(AVERAGEIF(I14:$L14,"&gt;0")),"",AVERAGEIF(I14:$L14,"&gt;0"))</f>
        <v>102.92169377415348</v>
      </c>
      <c r="L27" s="6">
        <f>L14</f>
        <v>104.75976388627238</v>
      </c>
      <c r="M27" s="1">
        <f>MAX(K27:L27)</f>
        <v>104.75976388627238</v>
      </c>
      <c r="N27" s="1">
        <f>MIN(H27:L27)</f>
        <v>102.92169377415348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81640625" defaultRowHeight="14.5" x14ac:dyDescent="0.35"/>
  <cols>
    <col min="1" max="1" width="20.6328125" customWidth="1"/>
    <col min="2" max="11" width="13.453125" bestFit="1" customWidth="1"/>
  </cols>
  <sheetData>
    <row r="1" spans="1:11" s="2" customFormat="1" x14ac:dyDescent="0.35">
      <c r="A1" s="2" t="str">
        <f>'Profit &amp; Loss'!A1</f>
        <v>AVENUE SUPERMARTS LTD</v>
      </c>
      <c r="E1" t="str">
        <f>UPDATE</f>
        <v/>
      </c>
      <c r="J1" s="2" t="s">
        <v>1</v>
      </c>
    </row>
    <row r="3" spans="1:11" s="2" customFormat="1" x14ac:dyDescent="0.35">
      <c r="A3" s="11" t="s">
        <v>2</v>
      </c>
      <c r="B3" s="12">
        <f>'Data Sheet'!B41</f>
        <v>45016</v>
      </c>
      <c r="C3" s="12">
        <f>'Data Sheet'!C41</f>
        <v>45107</v>
      </c>
      <c r="D3" s="12">
        <f>'Data Sheet'!D41</f>
        <v>45199</v>
      </c>
      <c r="E3" s="12">
        <f>'Data Sheet'!E41</f>
        <v>45291</v>
      </c>
      <c r="F3" s="12">
        <f>'Data Sheet'!F41</f>
        <v>45382</v>
      </c>
      <c r="G3" s="12">
        <f>'Data Sheet'!G41</f>
        <v>45473</v>
      </c>
      <c r="H3" s="12">
        <f>'Data Sheet'!H41</f>
        <v>45565</v>
      </c>
      <c r="I3" s="12">
        <f>'Data Sheet'!I41</f>
        <v>45657</v>
      </c>
      <c r="J3" s="12">
        <f>'Data Sheet'!J41</f>
        <v>45747</v>
      </c>
      <c r="K3" s="12">
        <f>'Data Sheet'!K41</f>
        <v>45838</v>
      </c>
    </row>
    <row r="4" spans="1:11" s="2" customFormat="1" x14ac:dyDescent="0.35">
      <c r="A4" s="2" t="s">
        <v>6</v>
      </c>
      <c r="B4" s="1">
        <f>'Data Sheet'!B42</f>
        <v>10594.11</v>
      </c>
      <c r="C4" s="1">
        <f>'Data Sheet'!C42</f>
        <v>11865.44</v>
      </c>
      <c r="D4" s="1">
        <f>'Data Sheet'!D42</f>
        <v>12624.37</v>
      </c>
      <c r="E4" s="1">
        <f>'Data Sheet'!E42</f>
        <v>13572.47</v>
      </c>
      <c r="F4" s="1">
        <f>'Data Sheet'!F42</f>
        <v>12726.55</v>
      </c>
      <c r="G4" s="1">
        <f>'Data Sheet'!G42</f>
        <v>14069.14</v>
      </c>
      <c r="H4" s="1">
        <f>'Data Sheet'!H42</f>
        <v>14444.5</v>
      </c>
      <c r="I4" s="1">
        <f>'Data Sheet'!I42</f>
        <v>15972.55</v>
      </c>
      <c r="J4" s="1">
        <f>'Data Sheet'!J42</f>
        <v>14871.86</v>
      </c>
      <c r="K4" s="1">
        <f>'Data Sheet'!K42</f>
        <v>16359.7</v>
      </c>
    </row>
    <row r="5" spans="1:11" x14ac:dyDescent="0.35">
      <c r="A5" t="s">
        <v>7</v>
      </c>
      <c r="B5" s="6">
        <f>'Data Sheet'!B43</f>
        <v>9822.6</v>
      </c>
      <c r="C5" s="6">
        <f>'Data Sheet'!C43</f>
        <v>10830.17</v>
      </c>
      <c r="D5" s="6">
        <f>'Data Sheet'!D43</f>
        <v>11619.4</v>
      </c>
      <c r="E5" s="6">
        <f>'Data Sheet'!E43</f>
        <v>12452.58</v>
      </c>
      <c r="F5" s="6">
        <f>'Data Sheet'!F43</f>
        <v>11782.91</v>
      </c>
      <c r="G5" s="6">
        <f>'Data Sheet'!G43</f>
        <v>12847.89</v>
      </c>
      <c r="H5" s="6">
        <f>'Data Sheet'!H43</f>
        <v>13350.73</v>
      </c>
      <c r="I5" s="6">
        <f>'Data Sheet'!I43</f>
        <v>14755.31</v>
      </c>
      <c r="J5" s="6">
        <f>'Data Sheet'!J43</f>
        <v>13916.79</v>
      </c>
      <c r="K5" s="6">
        <f>'Data Sheet'!K43</f>
        <v>15060.66</v>
      </c>
    </row>
    <row r="6" spans="1:11" s="2" customFormat="1" x14ac:dyDescent="0.35">
      <c r="A6" s="2" t="s">
        <v>8</v>
      </c>
      <c r="B6" s="1">
        <f>'Data Sheet'!B50</f>
        <v>771.51</v>
      </c>
      <c r="C6" s="1">
        <f>'Data Sheet'!C50</f>
        <v>1035.27</v>
      </c>
      <c r="D6" s="1">
        <f>'Data Sheet'!D50</f>
        <v>1004.97</v>
      </c>
      <c r="E6" s="1">
        <f>'Data Sheet'!E50</f>
        <v>1119.8900000000001</v>
      </c>
      <c r="F6" s="1">
        <f>'Data Sheet'!F50</f>
        <v>943.64</v>
      </c>
      <c r="G6" s="1">
        <f>'Data Sheet'!G50</f>
        <v>1221.25</v>
      </c>
      <c r="H6" s="1">
        <f>'Data Sheet'!H50</f>
        <v>1093.77</v>
      </c>
      <c r="I6" s="1">
        <f>'Data Sheet'!I50</f>
        <v>1217.24</v>
      </c>
      <c r="J6" s="1">
        <f>'Data Sheet'!J50</f>
        <v>955.07</v>
      </c>
      <c r="K6" s="1">
        <f>'Data Sheet'!K50</f>
        <v>1299.04</v>
      </c>
    </row>
    <row r="7" spans="1:11" x14ac:dyDescent="0.35">
      <c r="A7" t="s">
        <v>9</v>
      </c>
      <c r="B7" s="6">
        <f>'Data Sheet'!B44</f>
        <v>33.07</v>
      </c>
      <c r="C7" s="6">
        <f>'Data Sheet'!C44</f>
        <v>38.74</v>
      </c>
      <c r="D7" s="6">
        <f>'Data Sheet'!D44</f>
        <v>36.92</v>
      </c>
      <c r="E7" s="6">
        <f>'Data Sheet'!E44</f>
        <v>32.92</v>
      </c>
      <c r="F7" s="6">
        <f>'Data Sheet'!F44</f>
        <v>37.869999999999997</v>
      </c>
      <c r="G7" s="6">
        <f>'Data Sheet'!G44</f>
        <v>41.6</v>
      </c>
      <c r="H7" s="6">
        <f>'Data Sheet'!H44</f>
        <v>33.520000000000003</v>
      </c>
      <c r="I7" s="6">
        <f>'Data Sheet'!I44</f>
        <v>24.14</v>
      </c>
      <c r="J7" s="6">
        <f>'Data Sheet'!J44</f>
        <v>25.05</v>
      </c>
      <c r="K7" s="6">
        <f>'Data Sheet'!K44</f>
        <v>19.43</v>
      </c>
    </row>
    <row r="8" spans="1:11" x14ac:dyDescent="0.35">
      <c r="A8" t="s">
        <v>10</v>
      </c>
      <c r="B8" s="6">
        <f>'Data Sheet'!B45</f>
        <v>164.08</v>
      </c>
      <c r="C8" s="6">
        <f>'Data Sheet'!C45</f>
        <v>162.18</v>
      </c>
      <c r="D8" s="6">
        <f>'Data Sheet'!D45</f>
        <v>174.36</v>
      </c>
      <c r="E8" s="6">
        <f>'Data Sheet'!E45</f>
        <v>189.33</v>
      </c>
      <c r="F8" s="6">
        <f>'Data Sheet'!F45</f>
        <v>204.89</v>
      </c>
      <c r="G8" s="6">
        <f>'Data Sheet'!G45</f>
        <v>192.76</v>
      </c>
      <c r="H8" s="6">
        <f>'Data Sheet'!H45</f>
        <v>207.78</v>
      </c>
      <c r="I8" s="6">
        <f>'Data Sheet'!I45</f>
        <v>228.12</v>
      </c>
      <c r="J8" s="6">
        <f>'Data Sheet'!J45</f>
        <v>240.86</v>
      </c>
      <c r="K8" s="6">
        <f>'Data Sheet'!K45</f>
        <v>231.7</v>
      </c>
    </row>
    <row r="9" spans="1:11" x14ac:dyDescent="0.35">
      <c r="A9" t="s">
        <v>11</v>
      </c>
      <c r="B9" s="6">
        <f>'Data Sheet'!B46</f>
        <v>15.53</v>
      </c>
      <c r="C9" s="6">
        <f>'Data Sheet'!C46</f>
        <v>14.57</v>
      </c>
      <c r="D9" s="6">
        <f>'Data Sheet'!D46</f>
        <v>15.59</v>
      </c>
      <c r="E9" s="6">
        <f>'Data Sheet'!E46</f>
        <v>14.55</v>
      </c>
      <c r="F9" s="6">
        <f>'Data Sheet'!F46</f>
        <v>13.42</v>
      </c>
      <c r="G9" s="6">
        <f>'Data Sheet'!G46</f>
        <v>15.96</v>
      </c>
      <c r="H9" s="6">
        <f>'Data Sheet'!H46</f>
        <v>16.32</v>
      </c>
      <c r="I9" s="6">
        <f>'Data Sheet'!I46</f>
        <v>18.21</v>
      </c>
      <c r="J9" s="6">
        <f>'Data Sheet'!J46</f>
        <v>18.96</v>
      </c>
      <c r="K9" s="6">
        <f>'Data Sheet'!K46</f>
        <v>29.3</v>
      </c>
    </row>
    <row r="10" spans="1:11" x14ac:dyDescent="0.35">
      <c r="A10" t="s">
        <v>12</v>
      </c>
      <c r="B10" s="6">
        <f>'Data Sheet'!B47</f>
        <v>624.97</v>
      </c>
      <c r="C10" s="6">
        <f>'Data Sheet'!C47</f>
        <v>897.26</v>
      </c>
      <c r="D10" s="6">
        <f>'Data Sheet'!D47</f>
        <v>851.94</v>
      </c>
      <c r="E10" s="6">
        <f>'Data Sheet'!E47</f>
        <v>948.93</v>
      </c>
      <c r="F10" s="6">
        <f>'Data Sheet'!F47</f>
        <v>763.2</v>
      </c>
      <c r="G10" s="6">
        <f>'Data Sheet'!G47</f>
        <v>1054.1300000000001</v>
      </c>
      <c r="H10" s="6">
        <f>'Data Sheet'!H47</f>
        <v>903.19</v>
      </c>
      <c r="I10" s="6">
        <f>'Data Sheet'!I47</f>
        <v>995.05</v>
      </c>
      <c r="J10" s="6">
        <f>'Data Sheet'!J47</f>
        <v>720.3</v>
      </c>
      <c r="K10" s="6">
        <f>'Data Sheet'!K47</f>
        <v>1057.47</v>
      </c>
    </row>
    <row r="11" spans="1:11" x14ac:dyDescent="0.35">
      <c r="A11" t="s">
        <v>13</v>
      </c>
      <c r="B11" s="6">
        <f>'Data Sheet'!B48</f>
        <v>164.87</v>
      </c>
      <c r="C11" s="6">
        <f>'Data Sheet'!C48</f>
        <v>238.55</v>
      </c>
      <c r="D11" s="6">
        <f>'Data Sheet'!D48</f>
        <v>228.59</v>
      </c>
      <c r="E11" s="6">
        <f>'Data Sheet'!E48</f>
        <v>258.52</v>
      </c>
      <c r="F11" s="6">
        <f>'Data Sheet'!F48</f>
        <v>200.06</v>
      </c>
      <c r="G11" s="6">
        <f>'Data Sheet'!G48</f>
        <v>280.45</v>
      </c>
      <c r="H11" s="6">
        <f>'Data Sheet'!H48</f>
        <v>243.75</v>
      </c>
      <c r="I11" s="6">
        <f>'Data Sheet'!I48</f>
        <v>271.51</v>
      </c>
      <c r="J11" s="6">
        <f>'Data Sheet'!J48</f>
        <v>169.51</v>
      </c>
      <c r="K11" s="6">
        <f>'Data Sheet'!K48</f>
        <v>284.66000000000003</v>
      </c>
    </row>
    <row r="12" spans="1:11" s="2" customFormat="1" x14ac:dyDescent="0.35">
      <c r="A12" s="2" t="s">
        <v>14</v>
      </c>
      <c r="B12" s="1">
        <f>'Data Sheet'!B49</f>
        <v>460.13</v>
      </c>
      <c r="C12" s="1">
        <f>'Data Sheet'!C49</f>
        <v>658.75</v>
      </c>
      <c r="D12" s="1">
        <f>'Data Sheet'!D49</f>
        <v>623.55999999999995</v>
      </c>
      <c r="E12" s="1">
        <f>'Data Sheet'!E49</f>
        <v>690.61</v>
      </c>
      <c r="F12" s="1">
        <f>'Data Sheet'!F49</f>
        <v>563.25</v>
      </c>
      <c r="G12" s="1">
        <f>'Data Sheet'!G49</f>
        <v>773.82</v>
      </c>
      <c r="H12" s="1">
        <f>'Data Sheet'!H49</f>
        <v>659.58</v>
      </c>
      <c r="I12" s="1">
        <f>'Data Sheet'!I49</f>
        <v>723.72</v>
      </c>
      <c r="J12" s="1">
        <f>'Data Sheet'!J49</f>
        <v>550.9</v>
      </c>
      <c r="K12" s="1">
        <f>'Data Sheet'!K49</f>
        <v>772.97</v>
      </c>
    </row>
    <row r="14" spans="1:11" s="2" customFormat="1" x14ac:dyDescent="0.35">
      <c r="A14" s="2" t="s">
        <v>18</v>
      </c>
      <c r="B14" s="10">
        <f>IF(B4&gt;0,B6/B4,"")</f>
        <v>7.2824427913246129E-2</v>
      </c>
      <c r="C14" s="10">
        <f t="shared" ref="C14:K14" si="0">IF(C4&gt;0,C6/C4,"")</f>
        <v>8.7250873123963374E-2</v>
      </c>
      <c r="D14" s="10">
        <f t="shared" si="0"/>
        <v>7.9605556554505297E-2</v>
      </c>
      <c r="E14" s="10">
        <f t="shared" si="0"/>
        <v>8.2511878825298576E-2</v>
      </c>
      <c r="F14" s="10">
        <f t="shared" si="0"/>
        <v>7.4147353367566227E-2</v>
      </c>
      <c r="G14" s="10">
        <f t="shared" si="0"/>
        <v>8.6803457780646159E-2</v>
      </c>
      <c r="H14" s="10">
        <f t="shared" si="0"/>
        <v>7.5722247222126074E-2</v>
      </c>
      <c r="I14" s="10">
        <f t="shared" si="0"/>
        <v>7.6208244769933417E-2</v>
      </c>
      <c r="J14" s="10">
        <f t="shared" si="0"/>
        <v>6.4219942898870758E-2</v>
      </c>
      <c r="K14" s="10">
        <f t="shared" si="0"/>
        <v>7.9404879062574485E-2</v>
      </c>
    </row>
    <row r="22" s="23" customFormat="1" x14ac:dyDescent="0.35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M30"/>
  <sheetViews>
    <sheetView topLeftCell="A13" zoomScaleNormal="100" zoomScalePageLayoutView="150" workbookViewId="0">
      <selection activeCell="D28" sqref="D28"/>
    </sheetView>
  </sheetViews>
  <sheetFormatPr defaultColWidth="8.81640625" defaultRowHeight="14.5" x14ac:dyDescent="0.35"/>
  <cols>
    <col min="1" max="1" width="26.81640625" bestFit="1" customWidth="1"/>
    <col min="2" max="6" width="13.453125" customWidth="1"/>
    <col min="7" max="11" width="13.453125" bestFit="1" customWidth="1"/>
  </cols>
  <sheetData>
    <row r="1" spans="1:11" s="2" customFormat="1" x14ac:dyDescent="0.35">
      <c r="A1" s="2" t="str">
        <f>'Balance Sheet'!A1</f>
        <v>AVENUE SUPERMARTS LTD</v>
      </c>
      <c r="E1" t="str">
        <f>UPDATE</f>
        <v/>
      </c>
      <c r="F1"/>
      <c r="J1" s="2" t="s">
        <v>1</v>
      </c>
    </row>
    <row r="3" spans="1:11" s="2" customFormat="1" x14ac:dyDescent="0.35">
      <c r="A3" s="11" t="s">
        <v>2</v>
      </c>
      <c r="B3" s="12">
        <f>'Data Sheet'!B81</f>
        <v>42460</v>
      </c>
      <c r="C3" s="12">
        <f>'Data Sheet'!C81</f>
        <v>42825</v>
      </c>
      <c r="D3" s="12">
        <f>'Data Sheet'!D81</f>
        <v>43190</v>
      </c>
      <c r="E3" s="12">
        <f>'Data Sheet'!E81</f>
        <v>43555</v>
      </c>
      <c r="F3" s="12">
        <f>'Data Sheet'!F81</f>
        <v>43921</v>
      </c>
      <c r="G3" s="12">
        <f>'Data Sheet'!G81</f>
        <v>44286</v>
      </c>
      <c r="H3" s="12">
        <f>'Data Sheet'!H81</f>
        <v>44651</v>
      </c>
      <c r="I3" s="12">
        <f>'Data Sheet'!I81</f>
        <v>45016</v>
      </c>
      <c r="J3" s="12">
        <f>'Data Sheet'!J81</f>
        <v>45382</v>
      </c>
      <c r="K3" s="12">
        <f>'Data Sheet'!K81</f>
        <v>45747</v>
      </c>
    </row>
    <row r="4" spans="1:11" s="2" customFormat="1" x14ac:dyDescent="0.35">
      <c r="A4" s="2" t="s">
        <v>32</v>
      </c>
      <c r="B4" s="1">
        <f>'Data Sheet'!B82</f>
        <v>433.47</v>
      </c>
      <c r="C4" s="1">
        <f>'Data Sheet'!C82</f>
        <v>455.28</v>
      </c>
      <c r="D4" s="1">
        <f>'Data Sheet'!D82</f>
        <v>729.99</v>
      </c>
      <c r="E4" s="1">
        <f>'Data Sheet'!E82</f>
        <v>806.84</v>
      </c>
      <c r="F4" s="1">
        <f>'Data Sheet'!F82</f>
        <v>1280.1400000000001</v>
      </c>
      <c r="G4" s="1">
        <f>'Data Sheet'!G82</f>
        <v>1375.14</v>
      </c>
      <c r="H4" s="1">
        <f>'Data Sheet'!H82</f>
        <v>1372.35</v>
      </c>
      <c r="I4" s="1">
        <f>'Data Sheet'!I82</f>
        <v>2630.27</v>
      </c>
      <c r="J4" s="1">
        <f>'Data Sheet'!J82</f>
        <v>2745.84</v>
      </c>
      <c r="K4" s="1">
        <f>'Data Sheet'!K82</f>
        <v>2462.9699999999998</v>
      </c>
    </row>
    <row r="5" spans="1:11" x14ac:dyDescent="0.35">
      <c r="A5" t="s">
        <v>33</v>
      </c>
      <c r="B5" s="6">
        <f>'Data Sheet'!B83</f>
        <v>-632.89</v>
      </c>
      <c r="C5" s="6">
        <f>'Data Sheet'!C83</f>
        <v>-2481.61</v>
      </c>
      <c r="D5" s="6">
        <f>'Data Sheet'!D83</f>
        <v>463.55</v>
      </c>
      <c r="E5" s="6">
        <f>'Data Sheet'!E83</f>
        <v>-958.37</v>
      </c>
      <c r="F5" s="6">
        <f>'Data Sheet'!F83</f>
        <v>-4656.5600000000004</v>
      </c>
      <c r="G5" s="6">
        <f>'Data Sheet'!G83</f>
        <v>-1110</v>
      </c>
      <c r="H5" s="6">
        <f>'Data Sheet'!H83</f>
        <v>-1289.49</v>
      </c>
      <c r="I5" s="6">
        <f>'Data Sheet'!I83</f>
        <v>-2313.1</v>
      </c>
      <c r="J5" s="6">
        <f>'Data Sheet'!J83</f>
        <v>-2468.23</v>
      </c>
      <c r="K5" s="6">
        <f>'Data Sheet'!K83</f>
        <v>-2185.31</v>
      </c>
    </row>
    <row r="6" spans="1:11" x14ac:dyDescent="0.35">
      <c r="A6" t="s">
        <v>34</v>
      </c>
      <c r="B6" s="6">
        <f>'Data Sheet'!B84</f>
        <v>196.44</v>
      </c>
      <c r="C6" s="6">
        <f>'Data Sheet'!C84</f>
        <v>2025.26</v>
      </c>
      <c r="D6" s="6">
        <f>'Data Sheet'!D84</f>
        <v>-1159.06</v>
      </c>
      <c r="E6" s="6">
        <f>'Data Sheet'!E84</f>
        <v>208.98</v>
      </c>
      <c r="F6" s="6">
        <f>'Data Sheet'!F84</f>
        <v>3357.42</v>
      </c>
      <c r="G6" s="6">
        <f>'Data Sheet'!G84</f>
        <v>-179.5</v>
      </c>
      <c r="H6" s="6">
        <f>'Data Sheet'!H84</f>
        <v>-179.24</v>
      </c>
      <c r="I6" s="6">
        <f>'Data Sheet'!I84</f>
        <v>-205.14</v>
      </c>
      <c r="J6" s="6">
        <f>'Data Sheet'!J84</f>
        <v>-147.63999999999999</v>
      </c>
      <c r="K6" s="6">
        <f>'Data Sheet'!K84</f>
        <v>-259.3</v>
      </c>
    </row>
    <row r="7" spans="1:11" s="2" customFormat="1" x14ac:dyDescent="0.35">
      <c r="A7" s="2" t="s">
        <v>35</v>
      </c>
      <c r="B7" s="1">
        <f>'Data Sheet'!B85</f>
        <v>-2.98</v>
      </c>
      <c r="C7" s="1">
        <f>'Data Sheet'!C85</f>
        <v>-1.07</v>
      </c>
      <c r="D7" s="1">
        <f>'Data Sheet'!D85</f>
        <v>34.479999999999997</v>
      </c>
      <c r="E7" s="1">
        <f>'Data Sheet'!E85</f>
        <v>57.45</v>
      </c>
      <c r="F7" s="1">
        <f>'Data Sheet'!F85</f>
        <v>-19</v>
      </c>
      <c r="G7" s="1">
        <f>'Data Sheet'!G85</f>
        <v>85.64</v>
      </c>
      <c r="H7" s="1">
        <f>'Data Sheet'!H85</f>
        <v>-96.38</v>
      </c>
      <c r="I7" s="1">
        <f>'Data Sheet'!I85</f>
        <v>112.03</v>
      </c>
      <c r="J7" s="1">
        <f>'Data Sheet'!J85</f>
        <v>129.97</v>
      </c>
      <c r="K7" s="1">
        <f>'Data Sheet'!K85</f>
        <v>18.36</v>
      </c>
    </row>
    <row r="8" spans="1:11" x14ac:dyDescent="0.35">
      <c r="B8" s="6"/>
      <c r="C8" s="6"/>
      <c r="D8" s="6"/>
      <c r="E8" s="6"/>
      <c r="F8" s="6"/>
      <c r="G8" s="6"/>
      <c r="H8" s="6"/>
      <c r="I8" s="6"/>
      <c r="J8" s="6"/>
      <c r="K8" s="6"/>
    </row>
    <row r="16" spans="1:11" x14ac:dyDescent="0.35">
      <c r="B16" s="58">
        <v>42430</v>
      </c>
      <c r="C16" s="58">
        <v>42795</v>
      </c>
      <c r="D16" s="58">
        <v>43160</v>
      </c>
      <c r="E16" s="58">
        <v>43525</v>
      </c>
      <c r="F16" s="58">
        <v>43891</v>
      </c>
      <c r="G16" s="58">
        <v>44256</v>
      </c>
      <c r="H16" s="58">
        <v>44621</v>
      </c>
      <c r="I16" s="58">
        <v>44986</v>
      </c>
      <c r="J16" s="58">
        <v>45352</v>
      </c>
      <c r="K16" s="58">
        <v>45717</v>
      </c>
    </row>
    <row r="17" spans="1:13" x14ac:dyDescent="0.35">
      <c r="A17" t="s">
        <v>185</v>
      </c>
      <c r="B17">
        <v>433</v>
      </c>
      <c r="C17">
        <v>455</v>
      </c>
      <c r="D17">
        <v>730</v>
      </c>
      <c r="E17">
        <v>807</v>
      </c>
      <c r="F17" s="62">
        <v>1280</v>
      </c>
      <c r="G17" s="62">
        <v>1375</v>
      </c>
      <c r="H17" s="62">
        <v>1372</v>
      </c>
      <c r="I17" s="62">
        <v>2630</v>
      </c>
      <c r="J17" s="62">
        <v>2746</v>
      </c>
      <c r="K17" s="62">
        <v>2463</v>
      </c>
    </row>
    <row r="18" spans="1:13" x14ac:dyDescent="0.35">
      <c r="A18" t="s">
        <v>186</v>
      </c>
      <c r="B18">
        <v>666</v>
      </c>
      <c r="C18">
        <v>984</v>
      </c>
      <c r="D18" s="62">
        <v>1375</v>
      </c>
      <c r="E18" s="62">
        <v>1659</v>
      </c>
      <c r="F18" s="62">
        <v>2149</v>
      </c>
      <c r="G18" s="62">
        <v>1764</v>
      </c>
      <c r="H18" s="62">
        <v>2515</v>
      </c>
      <c r="I18" s="62">
        <v>3659</v>
      </c>
      <c r="J18" s="62">
        <v>4131</v>
      </c>
      <c r="K18" s="62">
        <v>4535</v>
      </c>
    </row>
    <row r="19" spans="1:13" x14ac:dyDescent="0.35">
      <c r="A19" t="s">
        <v>78</v>
      </c>
      <c r="B19">
        <v>-1</v>
      </c>
      <c r="C19">
        <v>54</v>
      </c>
      <c r="D19">
        <v>-13</v>
      </c>
      <c r="E19">
        <v>-31</v>
      </c>
      <c r="F19">
        <v>45</v>
      </c>
      <c r="G19">
        <v>-24</v>
      </c>
      <c r="H19">
        <v>-23</v>
      </c>
      <c r="I19">
        <v>5</v>
      </c>
      <c r="J19">
        <v>-104</v>
      </c>
      <c r="K19">
        <v>13</v>
      </c>
    </row>
    <row r="20" spans="1:13" x14ac:dyDescent="0.35">
      <c r="A20" t="s">
        <v>45</v>
      </c>
      <c r="B20">
        <v>-132</v>
      </c>
      <c r="C20">
        <v>-276</v>
      </c>
      <c r="D20">
        <v>-212</v>
      </c>
      <c r="E20">
        <v>-445</v>
      </c>
      <c r="F20">
        <v>-339</v>
      </c>
      <c r="G20">
        <v>-301</v>
      </c>
      <c r="H20">
        <v>-494</v>
      </c>
      <c r="I20">
        <v>-501</v>
      </c>
      <c r="J20">
        <v>-684</v>
      </c>
      <c r="K20" s="62">
        <v>-1117</v>
      </c>
    </row>
    <row r="21" spans="1:13" x14ac:dyDescent="0.35">
      <c r="A21" t="s">
        <v>187</v>
      </c>
      <c r="B21">
        <v>72</v>
      </c>
      <c r="C21">
        <v>0</v>
      </c>
      <c r="D21">
        <v>55</v>
      </c>
      <c r="E21">
        <v>146</v>
      </c>
      <c r="F21">
        <v>-30</v>
      </c>
      <c r="G21">
        <v>145</v>
      </c>
      <c r="H21">
        <v>11</v>
      </c>
      <c r="I21">
        <v>165</v>
      </c>
      <c r="J21">
        <v>231</v>
      </c>
      <c r="K21">
        <v>86</v>
      </c>
    </row>
    <row r="22" spans="1:13" x14ac:dyDescent="0.35">
      <c r="A22" t="s">
        <v>188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3" x14ac:dyDescent="0.35">
      <c r="A23" t="s">
        <v>189</v>
      </c>
      <c r="B23">
        <v>0</v>
      </c>
      <c r="C23">
        <v>-2</v>
      </c>
      <c r="D23">
        <v>-62</v>
      </c>
      <c r="E23">
        <v>52</v>
      </c>
      <c r="F23">
        <v>2</v>
      </c>
      <c r="G23">
        <v>12</v>
      </c>
      <c r="H23">
        <v>-3</v>
      </c>
      <c r="I23">
        <v>0</v>
      </c>
      <c r="J23">
        <v>0</v>
      </c>
      <c r="K23">
        <v>0</v>
      </c>
    </row>
    <row r="24" spans="1:13" x14ac:dyDescent="0.35">
      <c r="A24" t="s">
        <v>190</v>
      </c>
      <c r="B24">
        <v>-7</v>
      </c>
      <c r="C24">
        <v>-46</v>
      </c>
      <c r="D24">
        <v>-11</v>
      </c>
      <c r="E24">
        <v>-72</v>
      </c>
      <c r="F24">
        <v>-54</v>
      </c>
      <c r="G24">
        <v>41</v>
      </c>
      <c r="H24">
        <v>-73</v>
      </c>
      <c r="I24">
        <v>12</v>
      </c>
      <c r="J24">
        <v>-87</v>
      </c>
      <c r="K24">
        <v>-94</v>
      </c>
    </row>
    <row r="26" spans="1:13" x14ac:dyDescent="0.35">
      <c r="A26" t="s">
        <v>191</v>
      </c>
      <c r="B26">
        <v>-270</v>
      </c>
      <c r="C26">
        <v>-474</v>
      </c>
      <c r="D26">
        <v>-633</v>
      </c>
      <c r="E26" s="62">
        <v>-2482</v>
      </c>
      <c r="F26">
        <v>464</v>
      </c>
      <c r="G26">
        <v>-958</v>
      </c>
      <c r="H26" s="62">
        <v>-4657</v>
      </c>
      <c r="I26" s="62">
        <v>-1110</v>
      </c>
      <c r="J26" s="62">
        <v>-1289</v>
      </c>
      <c r="K26" s="62">
        <v>-2313</v>
      </c>
      <c r="L26" s="62">
        <v>-2468</v>
      </c>
      <c r="M26" s="62">
        <v>-2185</v>
      </c>
    </row>
    <row r="27" spans="1:13" x14ac:dyDescent="0.35">
      <c r="A27" t="s">
        <v>192</v>
      </c>
      <c r="B27">
        <v>-272</v>
      </c>
      <c r="C27">
        <v>-477</v>
      </c>
      <c r="D27">
        <v>0</v>
      </c>
      <c r="E27">
        <v>-645</v>
      </c>
      <c r="F27">
        <v>-916</v>
      </c>
      <c r="G27" s="62">
        <v>-1417</v>
      </c>
      <c r="H27" s="62">
        <v>-1712</v>
      </c>
      <c r="I27" s="62">
        <v>-2029</v>
      </c>
      <c r="J27" s="62">
        <v>-2410</v>
      </c>
      <c r="K27" s="62">
        <v>-2212</v>
      </c>
      <c r="L27" s="62">
        <v>-2731</v>
      </c>
      <c r="M27" s="62">
        <v>-3423</v>
      </c>
    </row>
    <row r="28" spans="1:13" x14ac:dyDescent="0.35">
      <c r="A28" t="s">
        <v>193</v>
      </c>
      <c r="B28">
        <v>1</v>
      </c>
      <c r="C28">
        <v>0</v>
      </c>
      <c r="D28">
        <v>2</v>
      </c>
      <c r="E28">
        <v>10</v>
      </c>
      <c r="F28">
        <v>7</v>
      </c>
      <c r="G28">
        <v>8</v>
      </c>
      <c r="H28">
        <v>6</v>
      </c>
      <c r="I28">
        <v>2</v>
      </c>
      <c r="J28">
        <v>21</v>
      </c>
      <c r="K28">
        <v>5</v>
      </c>
      <c r="L28">
        <v>9</v>
      </c>
      <c r="M28">
        <v>6</v>
      </c>
    </row>
    <row r="29" spans="1:13" x14ac:dyDescent="0.35">
      <c r="A29" t="s">
        <v>194</v>
      </c>
      <c r="B29">
        <v>-644</v>
      </c>
      <c r="C29" s="62">
        <v>-2901</v>
      </c>
      <c r="D29">
        <v>-638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-193</v>
      </c>
      <c r="L29" s="62">
        <v>-4201</v>
      </c>
      <c r="M29" s="62">
        <v>-4948</v>
      </c>
    </row>
    <row r="30" spans="1:13" x14ac:dyDescent="0.35">
      <c r="A30" t="s">
        <v>195</v>
      </c>
      <c r="B30">
        <v>645</v>
      </c>
      <c r="C30" s="62">
        <v>2904</v>
      </c>
      <c r="D30">
        <v>0</v>
      </c>
      <c r="E30">
        <v>0</v>
      </c>
      <c r="F30" s="62">
        <v>1376</v>
      </c>
      <c r="G30">
        <v>410</v>
      </c>
      <c r="H30">
        <v>232</v>
      </c>
      <c r="I30">
        <v>3</v>
      </c>
      <c r="J30">
        <v>4</v>
      </c>
      <c r="K30">
        <v>6</v>
      </c>
      <c r="L30" s="62">
        <v>4324</v>
      </c>
      <c r="M30" s="62">
        <v>5074</v>
      </c>
    </row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Beta-3years</vt:lpstr>
      <vt:lpstr>Market Data-10years</vt:lpstr>
      <vt:lpstr>WACC</vt:lpstr>
      <vt:lpstr>Intrinsic Growth</vt:lpstr>
      <vt:lpstr>Data Sheet</vt:lpstr>
      <vt:lpstr>Balance Sheet</vt:lpstr>
      <vt:lpstr>Profit &amp; Loss</vt:lpstr>
      <vt:lpstr>Quarters</vt:lpstr>
      <vt:lpstr>Cash Flow</vt:lpstr>
      <vt:lpstr>Customization</vt:lpstr>
      <vt:lpstr>'Intrinsic Growth'!Print_Area</vt:lpstr>
      <vt:lpstr>WACC!Print_Area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Abhishek Ambre</cp:lastModifiedBy>
  <cp:lastPrinted>2025-08-16T11:26:28Z</cp:lastPrinted>
  <dcterms:created xsi:type="dcterms:W3CDTF">2012-08-17T09:55:37Z</dcterms:created>
  <dcterms:modified xsi:type="dcterms:W3CDTF">2025-08-16T11:26:49Z</dcterms:modified>
</cp:coreProperties>
</file>