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8A537F2-CCF0-49D9-A6E1-1EDD4189EDF1}" xr6:coauthVersionLast="36" xr6:coauthVersionMax="45" xr10:uidLastSave="{00000000-0000-0000-0000-000000000000}"/>
  <bookViews>
    <workbookView xWindow="0" yWindow="0" windowWidth="20490" windowHeight="7545" activeTab="3" xr2:uid="{00000000-000D-0000-FFFF-FFFF00000000}"/>
  </bookViews>
  <sheets>
    <sheet name="Dashboard" sheetId="2" r:id="rId1"/>
    <sheet name="Data" sheetId="1" r:id="rId2"/>
    <sheet name="Tiles" sheetId="3" r:id="rId3"/>
    <sheet name="Dashboard_Prac" sheetId="4" r:id="rId4"/>
  </sheets>
  <definedNames>
    <definedName name="_xlnm.Print_Area" localSheetId="0">Dashboard!$A$1:$K$27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4" l="1"/>
  <c r="K1" i="2"/>
  <c r="D22" i="4"/>
  <c r="F22" i="4" s="1"/>
  <c r="G22" i="4" s="1"/>
  <c r="E22" i="4"/>
  <c r="D23" i="4"/>
  <c r="E23" i="4"/>
  <c r="D24" i="4"/>
  <c r="E24" i="4"/>
  <c r="D25" i="4"/>
  <c r="E25" i="4"/>
  <c r="D26" i="4"/>
  <c r="F26" i="4" s="1"/>
  <c r="G26" i="4" s="1"/>
  <c r="E26" i="4"/>
  <c r="D27" i="4"/>
  <c r="E27" i="4"/>
  <c r="D28" i="4"/>
  <c r="E28" i="4"/>
  <c r="F28" i="4" s="1"/>
  <c r="G28" i="4" s="1"/>
  <c r="D29" i="4"/>
  <c r="E29" i="4"/>
  <c r="D30" i="4"/>
  <c r="F30" i="4" s="1"/>
  <c r="G30" i="4" s="1"/>
  <c r="E30" i="4"/>
  <c r="D31" i="4"/>
  <c r="E31" i="4"/>
  <c r="D32" i="4"/>
  <c r="E32" i="4"/>
  <c r="F23" i="4"/>
  <c r="G23" i="4" s="1"/>
  <c r="F24" i="4"/>
  <c r="G24" i="4" s="1"/>
  <c r="F25" i="4"/>
  <c r="G25" i="4" s="1"/>
  <c r="F27" i="4"/>
  <c r="G27" i="4" s="1"/>
  <c r="F29" i="4"/>
  <c r="G29" i="4" s="1"/>
  <c r="F31" i="4"/>
  <c r="G31" i="4" s="1"/>
  <c r="F32" i="4"/>
  <c r="G32" i="4" s="1"/>
  <c r="C30" i="4"/>
  <c r="C31" i="4"/>
  <c r="C32" i="4"/>
  <c r="C19" i="4"/>
  <c r="D19" i="4"/>
  <c r="F19" i="4" s="1"/>
  <c r="G19" i="4" s="1"/>
  <c r="E19" i="4"/>
  <c r="C20" i="4"/>
  <c r="D20" i="4"/>
  <c r="E20" i="4"/>
  <c r="F20" i="4"/>
  <c r="G20" i="4" s="1"/>
  <c r="C21" i="4"/>
  <c r="D21" i="4"/>
  <c r="F21" i="4" s="1"/>
  <c r="G21" i="4" s="1"/>
  <c r="E21" i="4"/>
  <c r="C22" i="4"/>
  <c r="C23" i="4"/>
  <c r="C24" i="4"/>
  <c r="C25" i="4"/>
  <c r="C26" i="4"/>
  <c r="C27" i="4"/>
  <c r="C28" i="4"/>
  <c r="C29" i="4"/>
  <c r="F18" i="4"/>
  <c r="G18" i="4" s="1"/>
  <c r="E18" i="4"/>
  <c r="D18" i="4"/>
  <c r="C18" i="4"/>
  <c r="E17" i="4"/>
  <c r="D17" i="4"/>
  <c r="D4" i="3"/>
  <c r="C4" i="3"/>
  <c r="C6" i="3" s="1"/>
  <c r="F10" i="2" l="1"/>
  <c r="E10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F11" i="2"/>
  <c r="E11" i="2"/>
  <c r="E4" i="3" l="1"/>
  <c r="F4" i="3"/>
  <c r="G4" i="3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G19" i="3" l="1" a="1"/>
  <c r="G19" i="3" s="1"/>
  <c r="G13" i="3" a="1"/>
  <c r="G13" i="3" s="1"/>
  <c r="G15" i="3" a="1"/>
  <c r="G15" i="3" s="1"/>
  <c r="G20" i="3" a="1"/>
  <c r="G20" i="3" s="1"/>
  <c r="G14" i="3" a="1"/>
  <c r="G14" i="3" s="1"/>
  <c r="G8" i="3" a="1"/>
  <c r="G8" i="3" s="1"/>
  <c r="G21" i="3" a="1"/>
  <c r="G21" i="3" s="1"/>
  <c r="G9" i="3" a="1"/>
  <c r="G9" i="3" s="1"/>
  <c r="G16" i="3" a="1"/>
  <c r="G16" i="3" s="1"/>
  <c r="G10" i="3" a="1"/>
  <c r="G10" i="3" s="1"/>
  <c r="G17" i="3" a="1"/>
  <c r="G17" i="3" s="1"/>
  <c r="G35" i="3" s="1"/>
  <c r="G11" i="3" a="1"/>
  <c r="G11" i="3" s="1"/>
  <c r="G18" i="3" a="1"/>
  <c r="G18" i="3" s="1"/>
  <c r="G12" i="3" a="1"/>
  <c r="G12" i="3" s="1"/>
  <c r="D16" i="3" a="1"/>
  <c r="D16" i="3" s="1"/>
  <c r="D10" i="3" a="1"/>
  <c r="D10" i="3" s="1"/>
  <c r="D17" i="3" a="1"/>
  <c r="D17" i="3" s="1"/>
  <c r="D35" i="3" s="1"/>
  <c r="D11" i="3" a="1"/>
  <c r="D11" i="3" s="1"/>
  <c r="D12" i="3" a="1"/>
  <c r="D12" i="3" s="1"/>
  <c r="D18" i="3" a="1"/>
  <c r="D18" i="3" s="1"/>
  <c r="D19" i="3" a="1"/>
  <c r="D19" i="3" s="1"/>
  <c r="D13" i="3" a="1"/>
  <c r="D13" i="3" s="1"/>
  <c r="D20" i="3" a="1"/>
  <c r="D20" i="3" s="1"/>
  <c r="D14" i="3" a="1"/>
  <c r="D14" i="3" s="1"/>
  <c r="D8" i="3" a="1"/>
  <c r="D8" i="3" s="1"/>
  <c r="D21" i="3" a="1"/>
  <c r="D21" i="3" s="1"/>
  <c r="D15" i="3" a="1"/>
  <c r="D15" i="3" s="1"/>
  <c r="D9" i="3" a="1"/>
  <c r="D9" i="3" s="1"/>
  <c r="C21" i="3" a="1"/>
  <c r="C21" i="3" s="1"/>
  <c r="C35" i="3" s="1"/>
  <c r="C15" i="3" a="1"/>
  <c r="C15" i="3" s="1"/>
  <c r="C9" i="3" a="1"/>
  <c r="C9" i="3" s="1"/>
  <c r="C16" i="3" a="1"/>
  <c r="C16" i="3" s="1"/>
  <c r="C10" i="3" a="1"/>
  <c r="C10" i="3" s="1"/>
  <c r="C7" i="3" a="1"/>
  <c r="C7" i="3" s="1"/>
  <c r="C18" i="3" a="1"/>
  <c r="C18" i="3" s="1"/>
  <c r="C12" i="3" a="1"/>
  <c r="C12" i="3" s="1"/>
  <c r="C19" i="3" a="1"/>
  <c r="C19" i="3" s="1"/>
  <c r="C13" i="3" a="1"/>
  <c r="C13" i="3" s="1"/>
  <c r="C20" i="3" a="1"/>
  <c r="C20" i="3" s="1"/>
  <c r="C14" i="3" a="1"/>
  <c r="C14" i="3" s="1"/>
  <c r="C8" i="3" a="1"/>
  <c r="C8" i="3" s="1"/>
  <c r="C17" i="3" a="1"/>
  <c r="C17" i="3" s="1"/>
  <c r="C11" i="3" a="1"/>
  <c r="C11" i="3" s="1"/>
  <c r="F18" i="3" a="1"/>
  <c r="F18" i="3" s="1"/>
  <c r="F12" i="3" a="1"/>
  <c r="F12" i="3" s="1"/>
  <c r="F19" i="3" a="1"/>
  <c r="F19" i="3" s="1"/>
  <c r="F13" i="3" a="1"/>
  <c r="F13" i="3" s="1"/>
  <c r="F20" i="3" a="1"/>
  <c r="F20" i="3" s="1"/>
  <c r="F8" i="3" a="1"/>
  <c r="F8" i="3" s="1"/>
  <c r="F14" i="3" a="1"/>
  <c r="F14" i="3" s="1"/>
  <c r="F21" i="3" a="1"/>
  <c r="F21" i="3" s="1"/>
  <c r="F15" i="3" a="1"/>
  <c r="F15" i="3" s="1"/>
  <c r="F9" i="3" a="1"/>
  <c r="F9" i="3" s="1"/>
  <c r="F16" i="3" a="1"/>
  <c r="F16" i="3" s="1"/>
  <c r="F10" i="3" a="1"/>
  <c r="F10" i="3" s="1"/>
  <c r="F17" i="3" a="1"/>
  <c r="F17" i="3" s="1"/>
  <c r="F35" i="3" s="1"/>
  <c r="F11" i="3" a="1"/>
  <c r="F11" i="3" s="1"/>
  <c r="E17" i="3" a="1"/>
  <c r="E17" i="3" s="1"/>
  <c r="E35" i="3" s="1"/>
  <c r="E11" i="3" a="1"/>
  <c r="E11" i="3" s="1"/>
  <c r="E19" i="3" a="1"/>
  <c r="E19" i="3" s="1"/>
  <c r="E18" i="3" a="1"/>
  <c r="E18" i="3" s="1"/>
  <c r="E12" i="3" a="1"/>
  <c r="E12" i="3" s="1"/>
  <c r="E13" i="3" a="1"/>
  <c r="E13" i="3" s="1"/>
  <c r="E8" i="3" a="1"/>
  <c r="E8" i="3" s="1"/>
  <c r="E20" i="3" a="1"/>
  <c r="E20" i="3" s="1"/>
  <c r="E14" i="3" a="1"/>
  <c r="E14" i="3" s="1"/>
  <c r="E21" i="3" a="1"/>
  <c r="E21" i="3" s="1"/>
  <c r="E15" i="3" a="1"/>
  <c r="E15" i="3" s="1"/>
  <c r="E9" i="3" a="1"/>
  <c r="E9" i="3" s="1"/>
  <c r="E16" i="3" a="1"/>
  <c r="E16" i="3" s="1"/>
  <c r="E10" i="3" a="1"/>
  <c r="E10" i="3" s="1"/>
  <c r="G25" i="2"/>
  <c r="H25" i="2" s="1"/>
  <c r="G24" i="2"/>
  <c r="H24" i="2" s="1"/>
  <c r="G18" i="2"/>
  <c r="H18" i="2" s="1"/>
  <c r="G12" i="2"/>
  <c r="H12" i="2" s="1"/>
  <c r="F6" i="3" a="1"/>
  <c r="F6" i="3" s="1"/>
  <c r="F34" i="3" s="1"/>
  <c r="W24" i="3" s="1"/>
  <c r="G6" i="3" a="1"/>
  <c r="G6" i="3" s="1"/>
  <c r="G34" i="3" s="1"/>
  <c r="AA24" i="3" s="1"/>
  <c r="E6" i="3" a="1"/>
  <c r="E6" i="3" s="1"/>
  <c r="E34" i="3" s="1"/>
  <c r="S24" i="3" s="1"/>
  <c r="E7" i="3" a="1"/>
  <c r="E7" i="3" s="1"/>
  <c r="C34" i="3"/>
  <c r="K24" i="3" s="1"/>
  <c r="D7" i="3" a="1"/>
  <c r="D7" i="3" s="1"/>
  <c r="G7" i="3" a="1"/>
  <c r="G7" i="3" s="1"/>
  <c r="F7" i="3" a="1"/>
  <c r="F7" i="3" s="1"/>
  <c r="D6" i="3" a="1"/>
  <c r="D6" i="3" s="1"/>
  <c r="D34" i="3" s="1"/>
  <c r="O24" i="3" s="1"/>
  <c r="G19" i="2"/>
  <c r="H19" i="2" s="1"/>
  <c r="G13" i="2"/>
  <c r="H13" i="2" s="1"/>
  <c r="G17" i="2"/>
  <c r="H17" i="2" s="1"/>
  <c r="G23" i="2"/>
  <c r="H23" i="2" s="1"/>
  <c r="G16" i="2"/>
  <c r="H16" i="2" s="1"/>
  <c r="G21" i="2"/>
  <c r="H21" i="2" s="1"/>
  <c r="G15" i="2"/>
  <c r="H15" i="2" s="1"/>
  <c r="G22" i="2"/>
  <c r="H22" i="2" s="1"/>
  <c r="G11" i="2"/>
  <c r="H11" i="2" s="1"/>
  <c r="G20" i="2"/>
  <c r="H20" i="2" s="1"/>
  <c r="G14" i="2"/>
  <c r="H14" i="2" s="1"/>
  <c r="D37" i="3" l="1"/>
  <c r="E36" i="3"/>
  <c r="C36" i="3"/>
  <c r="G37" i="3"/>
  <c r="F37" i="3"/>
  <c r="C37" i="3"/>
  <c r="E37" i="3"/>
  <c r="F36" i="3"/>
  <c r="D36" i="3"/>
  <c r="G36" i="3"/>
  <c r="AB25" i="3" s="1"/>
  <c r="C38" i="3" l="1"/>
  <c r="L26" i="3" s="1"/>
  <c r="M25" i="3" s="1"/>
  <c r="E38" i="3"/>
  <c r="T26" i="3" s="1"/>
  <c r="U25" i="3" s="1"/>
  <c r="T25" i="3"/>
  <c r="F38" i="3"/>
  <c r="X26" i="3" s="1"/>
  <c r="Y25" i="3" s="1"/>
  <c r="X25" i="3"/>
  <c r="L25" i="3"/>
  <c r="D38" i="3"/>
  <c r="P26" i="3" s="1"/>
  <c r="Q25" i="3" s="1"/>
  <c r="P25" i="3"/>
  <c r="G38" i="3"/>
  <c r="AB26" i="3" s="1"/>
  <c r="AC25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<sst xmlns="http://schemas.openxmlformats.org/spreadsheetml/2006/main" count="78" uniqueCount="53">
  <si>
    <t>Chandoo.org</t>
  </si>
  <si>
    <t>KPI</t>
  </si>
  <si>
    <t>Sessions</t>
  </si>
  <si>
    <t>Visitors</t>
  </si>
  <si>
    <t>Time on Page</t>
  </si>
  <si>
    <t>Video Views</t>
  </si>
  <si>
    <t>Social Engagement</t>
  </si>
  <si>
    <t>Added to cart</t>
  </si>
  <si>
    <t>Transactions</t>
  </si>
  <si>
    <t>Revenue</t>
  </si>
  <si>
    <t>Cart Abandon %</t>
  </si>
  <si>
    <t>Repeat Order %</t>
  </si>
  <si>
    <t>New leads</t>
  </si>
  <si>
    <t>Unsubs</t>
  </si>
  <si>
    <t>Social Followers</t>
  </si>
  <si>
    <t>Quick Website KPI Dashboard</t>
  </si>
  <si>
    <t>Social Media visit %</t>
  </si>
  <si>
    <t>Conversion %</t>
  </si>
  <si>
    <t>Calc type</t>
  </si>
  <si>
    <t>Total</t>
  </si>
  <si>
    <t>Average</t>
  </si>
  <si>
    <t>This week</t>
  </si>
  <si>
    <t>Trend</t>
  </si>
  <si>
    <t>Comments</t>
  </si>
  <si>
    <t>Video tends to bring in more leads and transactions.</t>
  </si>
  <si>
    <t>We will be getting to 50k followers on Insta by July.</t>
  </si>
  <si>
    <t>Revenue forecast for the year is $360k</t>
  </si>
  <si>
    <t>Last week</t>
  </si>
  <si>
    <t>Show on top?</t>
  </si>
  <si>
    <t>Tile #</t>
  </si>
  <si>
    <t>KPI Row</t>
  </si>
  <si>
    <t>Values</t>
  </si>
  <si>
    <t>Type</t>
  </si>
  <si>
    <t>Name</t>
  </si>
  <si>
    <t>Latest</t>
  </si>
  <si>
    <t>This week total</t>
  </si>
  <si>
    <t>Last week total</t>
  </si>
  <si>
    <t>Delta</t>
  </si>
  <si>
    <t>Tiles</t>
  </si>
  <si>
    <t>i</t>
  </si>
  <si>
    <t>High abandon % is a concern. Consider follow-ups.</t>
  </si>
  <si>
    <t xml:space="preserve">∆ </t>
  </si>
  <si>
    <t>Type KPI name here</t>
  </si>
  <si>
    <t>Specify up to 5 KPIs to show in tiles</t>
  </si>
  <si>
    <t>Summary type to show in dashboard</t>
  </si>
  <si>
    <t>Change the dates</t>
  </si>
  <si>
    <t>Quick Website KPI Dashboard - Tiles</t>
  </si>
  <si>
    <t>Modify data</t>
  </si>
  <si>
    <t xml:space="preserve">Website KPI (Key Performance Indicator) Dashboard </t>
  </si>
  <si>
    <t>This Week</t>
  </si>
  <si>
    <t>Last Week</t>
  </si>
  <si>
    <t>∆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</si>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</sst>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14999847407452621"/>
      <name val="Georgia"/>
      <family val="1"/>
    </font>
    <font>
      <sz val="10"/>
      <color theme="1" tint="0.499984740745262"/>
      <name val="Webdings"/>
      <family val="1"/>
      <charset val="2"/>
    </font>
    <font>
      <sz val="8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" tint="0.499984740745262"/>
      <name val="Calibri"/>
      <family val="2"/>
      <scheme val="minor"/>
    </font>
    <font>
      <b/>
      <sz val="24"/>
      <color theme="1"/>
      <name val="Segoe UI Black"/>
      <family val="2"/>
    </font>
    <font>
      <sz val="11"/>
      <name val="Calibri"/>
      <family val="2"/>
      <scheme val="minor"/>
    </font>
    <font>
      <sz val="18"/>
      <name val="Segoe UI Black"/>
      <family val="2"/>
    </font>
    <font>
      <sz val="10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2" tint="-0.249977111117893"/>
      <name val="Webdings"/>
      <family val="1"/>
      <charset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10" fontId="0" fillId="0" borderId="1" xfId="1" applyNumberFormat="1" applyFont="1" applyBorder="1"/>
    <xf numFmtId="0" fontId="4" fillId="4" borderId="1" xfId="0" applyFont="1" applyFill="1" applyBorder="1"/>
    <xf numFmtId="16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/>
    <xf numFmtId="0" fontId="0" fillId="5" borderId="0" xfId="0" applyFill="1"/>
    <xf numFmtId="0" fontId="4" fillId="0" borderId="0" xfId="0" applyFont="1"/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0" fillId="0" borderId="2" xfId="0" applyBorder="1"/>
    <xf numFmtId="9" fontId="0" fillId="0" borderId="2" xfId="1" applyFont="1" applyBorder="1"/>
    <xf numFmtId="10" fontId="0" fillId="0" borderId="2" xfId="1" applyNumberFormat="1" applyFont="1" applyBorder="1"/>
    <xf numFmtId="0" fontId="0" fillId="7" borderId="2" xfId="0" applyFill="1" applyBorder="1"/>
    <xf numFmtId="0" fontId="8" fillId="0" borderId="0" xfId="0" applyFont="1" applyBorder="1" applyAlignment="1">
      <alignment horizontal="center" vertical="center"/>
    </xf>
    <xf numFmtId="9" fontId="0" fillId="7" borderId="2" xfId="1" applyFont="1" applyFill="1" applyBorder="1"/>
    <xf numFmtId="3" fontId="0" fillId="0" borderId="2" xfId="0" applyNumberFormat="1" applyBorder="1"/>
    <xf numFmtId="3" fontId="0" fillId="7" borderId="2" xfId="0" applyNumberFormat="1" applyFill="1" applyBorder="1"/>
    <xf numFmtId="165" fontId="0" fillId="7" borderId="2" xfId="0" applyNumberFormat="1" applyFill="1" applyBorder="1"/>
    <xf numFmtId="16" fontId="4" fillId="6" borderId="2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9" fontId="7" fillId="0" borderId="2" xfId="0" applyNumberFormat="1" applyFont="1" applyBorder="1" applyAlignment="1">
      <alignment horizontal="right" vertical="center"/>
    </xf>
    <xf numFmtId="9" fontId="7" fillId="7" borderId="2" xfId="0" applyNumberFormat="1" applyFont="1" applyFill="1" applyBorder="1" applyAlignment="1">
      <alignment horizontal="right" vertical="center"/>
    </xf>
    <xf numFmtId="9" fontId="6" fillId="0" borderId="2" xfId="1" applyFont="1" applyBorder="1" applyAlignment="1">
      <alignment horizontal="right" vertical="center"/>
    </xf>
    <xf numFmtId="9" fontId="6" fillId="7" borderId="2" xfId="1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right"/>
    </xf>
    <xf numFmtId="9" fontId="0" fillId="0" borderId="0" xfId="0" applyNumberFormat="1" applyAlignment="1">
      <alignment horizontal="center" vertical="center"/>
    </xf>
    <xf numFmtId="9" fontId="6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0" fillId="4" borderId="0" xfId="0" applyFill="1"/>
    <xf numFmtId="165" fontId="0" fillId="4" borderId="0" xfId="0" applyNumberFormat="1" applyFill="1" applyAlignment="1">
      <alignment horizontal="center" vertical="center"/>
    </xf>
    <xf numFmtId="9" fontId="6" fillId="4" borderId="0" xfId="0" applyNumberFormat="1" applyFont="1" applyFill="1" applyAlignment="1">
      <alignment horizontal="left" vertical="center"/>
    </xf>
    <xf numFmtId="9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9" fontId="0" fillId="0" borderId="3" xfId="1" applyFont="1" applyBorder="1"/>
    <xf numFmtId="0" fontId="5" fillId="5" borderId="0" xfId="0" applyFont="1" applyFill="1" applyAlignment="1">
      <alignment horizontal="right" vertical="center"/>
    </xf>
    <xf numFmtId="0" fontId="0" fillId="9" borderId="0" xfId="0" applyFill="1"/>
    <xf numFmtId="0" fontId="4" fillId="7" borderId="3" xfId="0" applyFont="1" applyFill="1" applyBorder="1"/>
    <xf numFmtId="0" fontId="0" fillId="7" borderId="3" xfId="0" applyFill="1" applyBorder="1"/>
    <xf numFmtId="0" fontId="12" fillId="0" borderId="0" xfId="0" applyFont="1" applyAlignment="1">
      <alignment horizontal="center" vertical="center" wrapText="1"/>
    </xf>
    <xf numFmtId="166" fontId="0" fillId="0" borderId="2" xfId="0" applyNumberFormat="1" applyBorder="1"/>
    <xf numFmtId="0" fontId="11" fillId="0" borderId="0" xfId="0" applyFont="1"/>
    <xf numFmtId="0" fontId="0" fillId="2" borderId="0" xfId="0" applyFill="1"/>
    <xf numFmtId="0" fontId="14" fillId="0" borderId="0" xfId="2" applyFont="1" applyAlignment="1">
      <alignment horizontal="left" vertical="center"/>
    </xf>
    <xf numFmtId="0" fontId="1" fillId="10" borderId="0" xfId="0" applyFont="1" applyFill="1"/>
    <xf numFmtId="0" fontId="2" fillId="2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9" fontId="0" fillId="0" borderId="0" xfId="1" applyFont="1"/>
    <xf numFmtId="0" fontId="16" fillId="11" borderId="0" xfId="0" applyFont="1" applyFill="1"/>
    <xf numFmtId="0" fontId="17" fillId="11" borderId="0" xfId="0" applyFont="1" applyFill="1"/>
    <xf numFmtId="0" fontId="18" fillId="0" borderId="0" xfId="0" applyFont="1"/>
    <xf numFmtId="0" fontId="4" fillId="0" borderId="4" xfId="0" applyFont="1" applyBorder="1"/>
    <xf numFmtId="16" fontId="4" fillId="0" borderId="4" xfId="0" applyNumberFormat="1" applyFont="1" applyBorder="1"/>
    <xf numFmtId="0" fontId="9" fillId="0" borderId="4" xfId="0" applyFont="1" applyBorder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9" fontId="0" fillId="0" borderId="4" xfId="1" applyFont="1" applyBorder="1" applyAlignment="1">
      <alignment horizontal="center"/>
    </xf>
    <xf numFmtId="9" fontId="18" fillId="0" borderId="4" xfId="0" applyNumberFormat="1" applyFont="1" applyBorder="1" applyAlignment="1">
      <alignment horizontal="center"/>
    </xf>
    <xf numFmtId="166" fontId="0" fillId="0" borderId="4" xfId="0" applyNumberFormat="1" applyBorder="1"/>
    <xf numFmtId="9" fontId="0" fillId="0" borderId="4" xfId="1" applyFont="1" applyBorder="1"/>
    <xf numFmtId="10" fontId="0" fillId="0" borderId="4" xfId="1" applyNumberFormat="1" applyFont="1" applyBorder="1"/>
    <xf numFmtId="3" fontId="0" fillId="0" borderId="4" xfId="0" applyNumberFormat="1" applyFill="1" applyBorder="1"/>
    <xf numFmtId="9" fontId="0" fillId="0" borderId="4" xfId="1" applyFont="1" applyFill="1" applyBorder="1"/>
    <xf numFmtId="165" fontId="0" fillId="0" borderId="4" xfId="0" applyNumberFormat="1" applyFill="1" applyBorder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0" fillId="11" borderId="0" xfId="0" applyFont="1" applyFill="1"/>
    <xf numFmtId="0" fontId="21" fillId="0" borderId="0" xfId="0" applyFont="1" applyAlignment="1">
      <alignment horizontal="center"/>
    </xf>
    <xf numFmtId="0" fontId="19" fillId="0" borderId="4" xfId="0" applyFont="1" applyBorder="1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1.emf"/><Relationship Id="rId5" Type="http://schemas.openxmlformats.org/officeDocument/2006/relationships/image" Target="../media/image5.emf"/><Relationship Id="rId4" Type="http://schemas.openxmlformats.org/officeDocument/2006/relationships/image" Target="../media/image13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7.emf"/><Relationship Id="rId1" Type="http://schemas.openxmlformats.org/officeDocument/2006/relationships/image" Target="../media/image14.emf"/><Relationship Id="rId5" Type="http://schemas.openxmlformats.org/officeDocument/2006/relationships/image" Target="../media/image10.emf"/><Relationship Id="rId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</xdr:rowOff>
        </xdr:from>
        <xdr:to>
          <xdr:col>3</xdr:col>
          <xdr:colOff>628650</xdr:colOff>
          <xdr:row>4</xdr:row>
          <xdr:rowOff>1233487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8D97E9B-6C7D-4978-82F2-CC84BF3D11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K$24:$M$28" spid="_x0000_s22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6725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454819</xdr:colOff>
          <xdr:row>4</xdr:row>
          <xdr:rowOff>14287</xdr:rowOff>
        </xdr:from>
        <xdr:to>
          <xdr:col>5</xdr:col>
          <xdr:colOff>769144</xdr:colOff>
          <xdr:row>4</xdr:row>
          <xdr:rowOff>1233487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EF916BD-60D6-4E50-A2D6-D557DB3E9D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O$24:$Q$28" spid="_x0000_s22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21719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23813</xdr:colOff>
          <xdr:row>4</xdr:row>
          <xdr:rowOff>14287</xdr:rowOff>
        </xdr:from>
        <xdr:to>
          <xdr:col>8</xdr:col>
          <xdr:colOff>852488</xdr:colOff>
          <xdr:row>4</xdr:row>
          <xdr:rowOff>1233487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010C9D2-AD3B-431F-8852-DD9CF109CB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S$24:$U$28" spid="_x0000_s22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176713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564357</xdr:colOff>
          <xdr:row>4</xdr:row>
          <xdr:rowOff>14287</xdr:rowOff>
        </xdr:from>
        <xdr:to>
          <xdr:col>9</xdr:col>
          <xdr:colOff>1802607</xdr:colOff>
          <xdr:row>4</xdr:row>
          <xdr:rowOff>1233487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E9C3545-E86B-4FB5-9C3E-9C432DA3B5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W$24:$Y$28" spid="_x0000_s225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1707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2419350</xdr:colOff>
          <xdr:row>4</xdr:row>
          <xdr:rowOff>14287</xdr:rowOff>
        </xdr:from>
        <xdr:to>
          <xdr:col>10</xdr:col>
          <xdr:colOff>0</xdr:colOff>
          <xdr:row>4</xdr:row>
          <xdr:rowOff>1233487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C5258ED-4990-44AA-B914-B2C5678D1E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AA$24:$AC$28" spid="_x0000_s225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886700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F38E795-5FB0-46A3-AC6E-BD0167FD394F}"/>
            </a:ext>
          </a:extLst>
        </xdr:cNvPr>
        <xdr:cNvSpPr/>
      </xdr:nvSpPr>
      <xdr:spPr>
        <a:xfrm>
          <a:off x="266700" y="74295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performance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Summary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4543E5A-2420-4CEF-8398-189861D38299}"/>
            </a:ext>
          </a:extLst>
        </xdr:cNvPr>
        <xdr:cNvSpPr/>
      </xdr:nvSpPr>
      <xdr:spPr>
        <a:xfrm>
          <a:off x="266700" y="270510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vs. Last week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Details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57150</xdr:colOff>
      <xdr:row>3</xdr:row>
      <xdr:rowOff>142875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F241339-8A2D-4AA9-9725-85EDEADA158F}"/>
            </a:ext>
          </a:extLst>
        </xdr:cNvPr>
        <xdr:cNvSpPr/>
      </xdr:nvSpPr>
      <xdr:spPr>
        <a:xfrm>
          <a:off x="161925" y="581025"/>
          <a:ext cx="981075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performance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Summary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17</xdr:col>
      <xdr:colOff>57150</xdr:colOff>
      <xdr:row>13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53B5CEB-725E-431E-880C-3A132CA48328}"/>
            </a:ext>
          </a:extLst>
        </xdr:cNvPr>
        <xdr:cNvSpPr/>
      </xdr:nvSpPr>
      <xdr:spPr>
        <a:xfrm>
          <a:off x="161925" y="2486025"/>
          <a:ext cx="981075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vs. Last week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Details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133350</xdr:rowOff>
        </xdr:from>
        <xdr:to>
          <xdr:col>2</xdr:col>
          <xdr:colOff>1238250</xdr:colOff>
          <xdr:row>11</xdr:row>
          <xdr:rowOff>19050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1432F3F8-455A-4591-B296-FCFD4C4ED7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K$24:$M$28" spid="_x0000_s52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9100" y="1095375"/>
              <a:ext cx="1238250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</xdr:row>
          <xdr:rowOff>114300</xdr:rowOff>
        </xdr:from>
        <xdr:to>
          <xdr:col>4</xdr:col>
          <xdr:colOff>533400</xdr:colOff>
          <xdr:row>11</xdr:row>
          <xdr:rowOff>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37E1D929-F6A0-4DFA-AB45-6CD8694027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O$24:$Q$28" spid="_x0000_s52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38375" y="1076325"/>
              <a:ext cx="1238250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4</xdr:row>
          <xdr:rowOff>142875</xdr:rowOff>
        </xdr:from>
        <xdr:to>
          <xdr:col>8</xdr:col>
          <xdr:colOff>238125</xdr:colOff>
          <xdr:row>11</xdr:row>
          <xdr:rowOff>28575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4B0D0D3-2EF6-411E-99CA-5B96A3363BF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S$24:$U$28" spid="_x0000_s52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057650" y="1104900"/>
              <a:ext cx="1238250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857250</xdr:colOff>
          <xdr:row>4</xdr:row>
          <xdr:rowOff>152400</xdr:rowOff>
        </xdr:from>
        <xdr:to>
          <xdr:col>8</xdr:col>
          <xdr:colOff>2095500</xdr:colOff>
          <xdr:row>11</xdr:row>
          <xdr:rowOff>38100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851B5FC8-9372-416E-8412-E1D877927D9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W$24:$Y$28" spid="_x0000_s522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915025" y="1114425"/>
              <a:ext cx="1238250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2886075</xdr:colOff>
          <xdr:row>4</xdr:row>
          <xdr:rowOff>152400</xdr:rowOff>
        </xdr:from>
        <xdr:to>
          <xdr:col>11</xdr:col>
          <xdr:colOff>114300</xdr:colOff>
          <xdr:row>11</xdr:row>
          <xdr:rowOff>38100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B2ECED80-46BD-44BC-8F59-1D3F4069D4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AA$24:$AC$28" spid="_x0000_s523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43850" y="1114425"/>
              <a:ext cx="1238250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61ED-BB37-4845-AF73-859BB0DD493B}">
  <sheetPr>
    <pageSetUpPr fitToPage="1"/>
  </sheetPr>
  <dimension ref="A1:P27"/>
  <sheetViews>
    <sheetView showGridLines="0" zoomScaleNormal="100" workbookViewId="0"/>
  </sheetViews>
  <sheetFormatPr defaultRowHeight="15" x14ac:dyDescent="0.25"/>
  <cols>
    <col min="1" max="1" width="2.5703125" customWidth="1"/>
    <col min="2" max="2" width="3" customWidth="1"/>
    <col min="4" max="4" width="11.85546875" customWidth="1"/>
    <col min="5" max="6" width="13.85546875" customWidth="1"/>
    <col min="7" max="7" width="6.5703125" customWidth="1"/>
    <col min="8" max="8" width="6.140625" customWidth="1"/>
    <col min="9" max="9" width="24.7109375" customWidth="1"/>
    <col min="10" max="10" width="54.85546875" customWidth="1"/>
    <col min="11" max="11" width="3.140625" customWidth="1"/>
    <col min="12" max="12" width="3.5703125" customWidth="1"/>
  </cols>
  <sheetData>
    <row r="1" spans="1:16" s="11" customFormat="1" ht="43.5" customHeight="1" x14ac:dyDescent="0.25">
      <c r="A1" s="45"/>
      <c r="B1" s="55" t="s">
        <v>48</v>
      </c>
      <c r="K1" s="44" t="str">
        <f>"Week ending on "&amp;TEXT(Data!R4,"d mmm yyyy")</f>
        <v>Week ending on 26 Apr 2020</v>
      </c>
    </row>
    <row r="3" spans="1:16" ht="26.25" customHeight="1" x14ac:dyDescent="0.25"/>
    <row r="4" spans="1:16" x14ac:dyDescent="0.25">
      <c r="M4" s="78"/>
      <c r="N4" s="78"/>
      <c r="O4" s="78"/>
      <c r="P4" s="78"/>
    </row>
    <row r="5" spans="1:16" ht="98.25" customHeight="1" x14ac:dyDescent="0.25">
      <c r="B5" s="40" t="s">
        <v>39</v>
      </c>
      <c r="K5" s="40" t="s">
        <v>39</v>
      </c>
    </row>
    <row r="7" spans="1:16" ht="26.25" customHeight="1" x14ac:dyDescent="0.25"/>
    <row r="8" spans="1:16" ht="9" customHeight="1" x14ac:dyDescent="0.25"/>
    <row r="9" spans="1:16" x14ac:dyDescent="0.25">
      <c r="E9" s="25" t="s">
        <v>21</v>
      </c>
      <c r="F9" s="25" t="s">
        <v>27</v>
      </c>
    </row>
    <row r="10" spans="1:16" x14ac:dyDescent="0.25">
      <c r="B10" s="40" t="s">
        <v>39</v>
      </c>
      <c r="C10" s="13" t="str">
        <f>Data!B4</f>
        <v>KPI</v>
      </c>
      <c r="D10" s="13"/>
      <c r="E10" s="24">
        <f>Data!R4</f>
        <v>43947</v>
      </c>
      <c r="F10" s="24">
        <f>Data!K4</f>
        <v>43940</v>
      </c>
      <c r="G10" s="30" t="s">
        <v>41</v>
      </c>
      <c r="H10" s="13"/>
      <c r="I10" s="14" t="s">
        <v>22</v>
      </c>
      <c r="J10" s="13" t="s">
        <v>23</v>
      </c>
      <c r="K10" s="40" t="s">
        <v>39</v>
      </c>
    </row>
    <row r="11" spans="1:16" x14ac:dyDescent="0.25">
      <c r="B11" s="19"/>
      <c r="C11" s="15" t="str">
        <f>Data!B5</f>
        <v>Sessions</v>
      </c>
      <c r="D11" s="15"/>
      <c r="E11" s="21">
        <f>SUBTOTAL(IF(Data!$D5="Total",9,1),Data!L5:R5)</f>
        <v>129735</v>
      </c>
      <c r="F11" s="21">
        <f>SUBTOTAL(IF(Data!$D5="Total",9,1),Data!E5:K5)</f>
        <v>117729</v>
      </c>
      <c r="G11" s="28">
        <f t="shared" ref="G11:G25" si="0">E11/F11-1</f>
        <v>0.10197997095023315</v>
      </c>
      <c r="H11" s="26">
        <f>G11</f>
        <v>0.10197997095023315</v>
      </c>
      <c r="I11" s="15"/>
      <c r="J11" s="15"/>
    </row>
    <row r="12" spans="1:16" x14ac:dyDescent="0.25">
      <c r="B12" s="19"/>
      <c r="C12" s="18" t="str">
        <f>Data!B6</f>
        <v>Visitors</v>
      </c>
      <c r="D12" s="18"/>
      <c r="E12" s="22">
        <f>SUBTOTAL(IF(Data!$D6="Total",9,1),Data!L6:R6)</f>
        <v>68792</v>
      </c>
      <c r="F12" s="22">
        <f>SUBTOTAL(IF(Data!$D6="Total",9,1),Data!E6:K6)</f>
        <v>66536</v>
      </c>
      <c r="G12" s="29">
        <f t="shared" si="0"/>
        <v>3.3906456655043993E-2</v>
      </c>
      <c r="H12" s="27">
        <f t="shared" ref="H12:H25" si="1">G12</f>
        <v>3.3906456655043993E-2</v>
      </c>
      <c r="I12" s="18"/>
      <c r="J12" s="18"/>
    </row>
    <row r="13" spans="1:16" x14ac:dyDescent="0.25">
      <c r="B13" s="19"/>
      <c r="C13" s="15" t="str">
        <f>Data!B7</f>
        <v>Time on Page</v>
      </c>
      <c r="D13" s="15"/>
      <c r="E13" s="49">
        <f>SUBTOTAL(IF(Data!$D7="Total",9,1),Data!L7:R7)</f>
        <v>125.14285714285714</v>
      </c>
      <c r="F13" s="49">
        <f>SUBTOTAL(IF(Data!$D7="Total",9,1),Data!E7:K7)</f>
        <v>176.42857142857142</v>
      </c>
      <c r="G13" s="28">
        <f t="shared" si="0"/>
        <v>-0.29068825910931173</v>
      </c>
      <c r="H13" s="26">
        <f t="shared" si="1"/>
        <v>-0.29068825910931173</v>
      </c>
      <c r="I13" s="15"/>
      <c r="J13" s="15"/>
    </row>
    <row r="14" spans="1:16" x14ac:dyDescent="0.25">
      <c r="B14" s="19">
        <v>1</v>
      </c>
      <c r="C14" s="18" t="str">
        <f>Data!B8</f>
        <v>Video Views</v>
      </c>
      <c r="D14" s="18"/>
      <c r="E14" s="22">
        <f>SUBTOTAL(IF(Data!$D8="Total",9,1),Data!L8:R8)</f>
        <v>32038</v>
      </c>
      <c r="F14" s="22">
        <f>SUBTOTAL(IF(Data!$D8="Total",9,1),Data!E8:K8)</f>
        <v>26990</v>
      </c>
      <c r="G14" s="29">
        <f t="shared" si="0"/>
        <v>0.18703223416080039</v>
      </c>
      <c r="H14" s="27">
        <f t="shared" si="1"/>
        <v>0.18703223416080039</v>
      </c>
      <c r="I14" s="18"/>
      <c r="J14" s="18" t="s">
        <v>24</v>
      </c>
    </row>
    <row r="15" spans="1:16" x14ac:dyDescent="0.25">
      <c r="B15" s="19"/>
      <c r="C15" s="15" t="str">
        <f>Data!B9</f>
        <v>Social Engagement</v>
      </c>
      <c r="D15" s="15"/>
      <c r="E15" s="21">
        <f>SUBTOTAL(IF(Data!$D9="Total",9,1),Data!L9:R9)</f>
        <v>747</v>
      </c>
      <c r="F15" s="21">
        <f>SUBTOTAL(IF(Data!$D9="Total",9,1),Data!E9:K9)</f>
        <v>597</v>
      </c>
      <c r="G15" s="28">
        <f t="shared" si="0"/>
        <v>0.25125628140703515</v>
      </c>
      <c r="H15" s="26">
        <f t="shared" si="1"/>
        <v>0.25125628140703515</v>
      </c>
      <c r="I15" s="15"/>
      <c r="J15" s="15"/>
    </row>
    <row r="16" spans="1:16" x14ac:dyDescent="0.25">
      <c r="B16" s="19"/>
      <c r="C16" s="18" t="str">
        <f>Data!B10</f>
        <v>New leads</v>
      </c>
      <c r="D16" s="18"/>
      <c r="E16" s="22">
        <f>SUBTOTAL(IF(Data!$D10="Total",9,1),Data!L10:R10)</f>
        <v>316</v>
      </c>
      <c r="F16" s="22">
        <f>SUBTOTAL(IF(Data!$D10="Total",9,1),Data!E10:K10)</f>
        <v>454</v>
      </c>
      <c r="G16" s="29">
        <f t="shared" si="0"/>
        <v>-0.30396475770925113</v>
      </c>
      <c r="H16" s="27">
        <f t="shared" si="1"/>
        <v>-0.30396475770925113</v>
      </c>
      <c r="I16" s="18"/>
      <c r="J16" s="18"/>
    </row>
    <row r="17" spans="2:11" x14ac:dyDescent="0.25">
      <c r="B17" s="19"/>
      <c r="C17" s="15" t="str">
        <f>Data!B11</f>
        <v>Unsubs</v>
      </c>
      <c r="D17" s="15"/>
      <c r="E17" s="21">
        <f>SUBTOTAL(IF(Data!$D11="Total",9,1),Data!L11:R11)</f>
        <v>28</v>
      </c>
      <c r="F17" s="21">
        <f>SUBTOTAL(IF(Data!$D11="Total",9,1),Data!E11:K11)</f>
        <v>33</v>
      </c>
      <c r="G17" s="28">
        <f t="shared" si="0"/>
        <v>-0.15151515151515149</v>
      </c>
      <c r="H17" s="26">
        <f t="shared" si="1"/>
        <v>-0.15151515151515149</v>
      </c>
      <c r="I17" s="15"/>
      <c r="J17" s="15"/>
    </row>
    <row r="18" spans="2:11" x14ac:dyDescent="0.25">
      <c r="B18" s="19"/>
      <c r="C18" s="18" t="str">
        <f>Data!B12</f>
        <v>Social Followers</v>
      </c>
      <c r="D18" s="18"/>
      <c r="E18" s="22">
        <f>SUBTOTAL(IF(Data!$D12="Total",9,1),Data!L12:R12)</f>
        <v>33188.142857142855</v>
      </c>
      <c r="F18" s="22">
        <f>SUBTOTAL(IF(Data!$D12="Total",9,1),Data!E12:K12)</f>
        <v>33109.428571428572</v>
      </c>
      <c r="G18" s="29">
        <f t="shared" si="0"/>
        <v>2.3773978927019712E-3</v>
      </c>
      <c r="H18" s="27">
        <f t="shared" si="1"/>
        <v>2.3773978927019712E-3</v>
      </c>
      <c r="I18" s="18"/>
      <c r="J18" s="18" t="s">
        <v>25</v>
      </c>
    </row>
    <row r="19" spans="2:11" x14ac:dyDescent="0.25">
      <c r="B19" s="19"/>
      <c r="C19" s="15" t="str">
        <f>Data!B13</f>
        <v>Social Media visit %</v>
      </c>
      <c r="D19" s="15"/>
      <c r="E19" s="16">
        <f>SUBTOTAL(IF(Data!$D13="Total",9,1),Data!L13:R13)</f>
        <v>0.23714285714285713</v>
      </c>
      <c r="F19" s="16">
        <f>SUBTOTAL(IF(Data!$D13="Total",9,1),Data!E13:K13)</f>
        <v>0.25857142857142856</v>
      </c>
      <c r="G19" s="28">
        <f t="shared" si="0"/>
        <v>-8.2872928176795591E-2</v>
      </c>
      <c r="H19" s="26">
        <f t="shared" si="1"/>
        <v>-8.2872928176795591E-2</v>
      </c>
      <c r="I19" s="15"/>
      <c r="J19" s="15"/>
    </row>
    <row r="20" spans="2:11" x14ac:dyDescent="0.25">
      <c r="B20" s="19"/>
      <c r="C20" s="18" t="str">
        <f>Data!B14</f>
        <v>Added to cart</v>
      </c>
      <c r="D20" s="18"/>
      <c r="E20" s="22">
        <f>SUBTOTAL(IF(Data!$D14="Total",9,1),Data!L14:R14)</f>
        <v>496</v>
      </c>
      <c r="F20" s="22">
        <f>SUBTOTAL(IF(Data!$D14="Total",9,1),Data!E14:K14)</f>
        <v>538.5</v>
      </c>
      <c r="G20" s="29">
        <f t="shared" si="0"/>
        <v>-7.8922934076137374E-2</v>
      </c>
      <c r="H20" s="27">
        <f t="shared" si="1"/>
        <v>-7.8922934076137374E-2</v>
      </c>
      <c r="I20" s="18"/>
      <c r="J20" s="18"/>
    </row>
    <row r="21" spans="2:11" x14ac:dyDescent="0.25">
      <c r="B21" s="19"/>
      <c r="C21" s="15" t="str">
        <f>Data!B15</f>
        <v>Transactions</v>
      </c>
      <c r="D21" s="15"/>
      <c r="E21" s="21">
        <f>SUBTOTAL(IF(Data!$D15="Total",9,1),Data!L15:R15)</f>
        <v>362.5</v>
      </c>
      <c r="F21" s="21">
        <f>SUBTOTAL(IF(Data!$D15="Total",9,1),Data!E15:K15)</f>
        <v>348.5</v>
      </c>
      <c r="G21" s="28">
        <f t="shared" si="0"/>
        <v>4.0172166427546729E-2</v>
      </c>
      <c r="H21" s="26">
        <f t="shared" si="1"/>
        <v>4.0172166427546729E-2</v>
      </c>
      <c r="I21" s="15"/>
      <c r="J21" s="15"/>
    </row>
    <row r="22" spans="2:11" ht="15.75" x14ac:dyDescent="0.3">
      <c r="B22" s="19">
        <v>1</v>
      </c>
      <c r="C22" s="18" t="str">
        <f>Data!B16</f>
        <v>Revenue</v>
      </c>
      <c r="D22" s="18"/>
      <c r="E22" s="23">
        <f>SUBTOTAL(IF(Data!$D16="Total",9,1),Data!L16:R16)</f>
        <v>6904</v>
      </c>
      <c r="F22" s="23">
        <f>SUBTOTAL(IF(Data!$D16="Total",9,1),Data!E16:K16)</f>
        <v>5256.5</v>
      </c>
      <c r="G22" s="29">
        <f t="shared" si="0"/>
        <v>0.31342147816988497</v>
      </c>
      <c r="H22" s="27">
        <f t="shared" si="1"/>
        <v>0.31342147816988497</v>
      </c>
      <c r="I22" s="18"/>
      <c r="J22" s="18" t="s">
        <v>26</v>
      </c>
      <c r="K22" s="50"/>
    </row>
    <row r="23" spans="2:11" x14ac:dyDescent="0.25">
      <c r="B23" s="19"/>
      <c r="C23" s="15" t="str">
        <f>Data!B17</f>
        <v>Cart Abandon %</v>
      </c>
      <c r="D23" s="15"/>
      <c r="E23" s="16">
        <f>SUBTOTAL(IF(Data!$D17="Total",9,1),Data!L17:R17)</f>
        <v>0.30740686344564488</v>
      </c>
      <c r="F23" s="16">
        <f>SUBTOTAL(IF(Data!$D17="Total",9,1),Data!E17:K17)</f>
        <v>0.34050149576155514</v>
      </c>
      <c r="G23" s="28">
        <f t="shared" si="0"/>
        <v>-9.7193794235446274E-2</v>
      </c>
      <c r="H23" s="26">
        <f t="shared" si="1"/>
        <v>-9.7193794235446274E-2</v>
      </c>
      <c r="I23" s="15"/>
      <c r="J23" s="15" t="s">
        <v>40</v>
      </c>
    </row>
    <row r="24" spans="2:11" x14ac:dyDescent="0.25">
      <c r="B24" s="19">
        <v>1</v>
      </c>
      <c r="C24" s="18" t="str">
        <f>Data!B18</f>
        <v>Repeat Order %</v>
      </c>
      <c r="D24" s="18"/>
      <c r="E24" s="20">
        <f>SUBTOTAL(IF(Data!$D18="Total",9,1),Data!L18:R18)</f>
        <v>0.10285714285714287</v>
      </c>
      <c r="F24" s="20">
        <f>SUBTOTAL(IF(Data!$D18="Total",9,1),Data!E18:K18)</f>
        <v>0.13428571428571426</v>
      </c>
      <c r="G24" s="29">
        <f t="shared" si="0"/>
        <v>-0.23404255319148914</v>
      </c>
      <c r="H24" s="27">
        <f t="shared" si="1"/>
        <v>-0.23404255319148914</v>
      </c>
      <c r="I24" s="18"/>
      <c r="J24" s="18"/>
    </row>
    <row r="25" spans="2:11" x14ac:dyDescent="0.25">
      <c r="B25" s="19">
        <v>1</v>
      </c>
      <c r="C25" s="15" t="str">
        <f>Data!B19</f>
        <v>Conversion %</v>
      </c>
      <c r="D25" s="15"/>
      <c r="E25" s="17">
        <f>SUBTOTAL(IF(Data!$D19="Total",9,1),Data!L19:R19)</f>
        <v>1.968928861928982E-2</v>
      </c>
      <c r="F25" s="17">
        <f>SUBTOTAL(IF(Data!$D19="Total",9,1),Data!E19:K19)</f>
        <v>1.4538437008143511E-2</v>
      </c>
      <c r="G25" s="28">
        <f t="shared" si="0"/>
        <v>0.35429197844727933</v>
      </c>
      <c r="H25" s="26">
        <f t="shared" si="1"/>
        <v>0.35429197844727933</v>
      </c>
      <c r="I25" s="15"/>
      <c r="J25" s="15"/>
    </row>
    <row r="27" spans="2:11" x14ac:dyDescent="0.25">
      <c r="C27" s="52" t="s">
        <v>47</v>
      </c>
    </row>
  </sheetData>
  <mergeCells count="1">
    <mergeCell ref="M4:P4"/>
  </mergeCells>
  <dataValidations count="3">
    <dataValidation allowBlank="1" showInputMessage="1" showErrorMessage="1" promptTitle="KPI Card Explained" prompt="Green ticks indicate more this week compared to last week. Red means less. _x000a__x000a_The columns show trend for current week with best day highlighted." sqref="K5 B5" xr:uid="{2C4B9886-B2F5-4542-91B7-1A46E7995455}"/>
    <dataValidation allowBlank="1" showInputMessage="1" showErrorMessage="1" promptTitle="Comments" prompt="Free text comments. Just type what you want." sqref="K10" xr:uid="{B87CB1E4-CF82-44CF-9349-27C809CC2660}"/>
    <dataValidation allowBlank="1" showInputMessage="1" showErrorMessage="1" promptTitle="Alerts" prompt="Type 1 in this column to see alert icon. This helps in emphasising the KPI" sqref="B10" xr:uid="{6F565632-6FC3-4F0C-8517-7D82FA6D4EA5}"/>
  </dataValidations>
  <hyperlinks>
    <hyperlink ref="C27" location="Data!A1" display="Modify data" xr:uid="{A40351D1-8EA5-4569-9696-F81B4F0FFC01}"/>
  </hyperlinks>
  <pageMargins left="0.7" right="0.7" top="0.75" bottom="0.75" header="0.3" footer="0.3"/>
  <pageSetup scale="88" orientation="landscape" horizontalDpi="0" verticalDpi="0" r:id="rId1"/>
  <ignoredErrors>
    <ignoredError sqref="E11:E25 F11:F25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FF2FB3A-3D90-4F87-9AF8-6D49B53B6D8E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G11:G25</xm:sqref>
        </x14:conditionalFormatting>
        <x14:conditionalFormatting xmlns:xm="http://schemas.microsoft.com/office/excel/2006/main">
          <x14:cfRule type="iconSet" priority="1" id="{B4028FFB-0513-4E60-977D-BEB16478542C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B11:B25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high="1" low="1" xr2:uid="{2A823FD7-E8EE-4572-B5BF-9F6EA75D4E97}">
          <x14:colorSeries theme="1" tint="0.49998474074526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Data!L5:R5</xm:f>
              <xm:sqref>I11</xm:sqref>
            </x14:sparkline>
            <x14:sparkline>
              <xm:f>Data!L6:R6</xm:f>
              <xm:sqref>I12</xm:sqref>
            </x14:sparkline>
            <x14:sparkline>
              <xm:f>Data!L7:R7</xm:f>
              <xm:sqref>I13</xm:sqref>
            </x14:sparkline>
            <x14:sparkline>
              <xm:f>Data!L8:R8</xm:f>
              <xm:sqref>I14</xm:sqref>
            </x14:sparkline>
            <x14:sparkline>
              <xm:f>Data!L9:R9</xm:f>
              <xm:sqref>I15</xm:sqref>
            </x14:sparkline>
            <x14:sparkline>
              <xm:f>Data!L10:R10</xm:f>
              <xm:sqref>I16</xm:sqref>
            </x14:sparkline>
            <x14:sparkline>
              <xm:f>Data!L11:R11</xm:f>
              <xm:sqref>I17</xm:sqref>
            </x14:sparkline>
            <x14:sparkline>
              <xm:f>Data!L12:R12</xm:f>
              <xm:sqref>I18</xm:sqref>
            </x14:sparkline>
            <x14:sparkline>
              <xm:f>Data!L13:R13</xm:f>
              <xm:sqref>I19</xm:sqref>
            </x14:sparkline>
            <x14:sparkline>
              <xm:f>Data!L14:R14</xm:f>
              <xm:sqref>I20</xm:sqref>
            </x14:sparkline>
            <x14:sparkline>
              <xm:f>Data!L15:R15</xm:f>
              <xm:sqref>I21</xm:sqref>
            </x14:sparkline>
            <x14:sparkline>
              <xm:f>Data!L16:R16</xm:f>
              <xm:sqref>I22</xm:sqref>
            </x14:sparkline>
            <x14:sparkline>
              <xm:f>Data!L17:R17</xm:f>
              <xm:sqref>I23</xm:sqref>
            </x14:sparkline>
            <x14:sparkline>
              <xm:f>Data!L18:R18</xm:f>
              <xm:sqref>I24</xm:sqref>
            </x14:sparkline>
            <x14:sparkline>
              <xm:f>Data!L19:R19</xm:f>
              <xm:sqref>I25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showGridLines="0" workbookViewId="0"/>
  </sheetViews>
  <sheetFormatPr defaultRowHeight="15" x14ac:dyDescent="0.25"/>
  <cols>
    <col min="1" max="1" width="1.85546875" customWidth="1"/>
    <col min="2" max="2" width="20.140625" customWidth="1"/>
    <col min="3" max="3" width="16.140625" customWidth="1"/>
    <col min="4" max="4" width="10" customWidth="1"/>
    <col min="5" max="14" width="9.42578125" customWidth="1"/>
    <col min="19" max="20" width="4.28515625" customWidth="1"/>
  </cols>
  <sheetData>
    <row r="1" spans="1:24" s="2" customFormat="1" ht="46.5" customHeight="1" x14ac:dyDescent="0.7">
      <c r="A1" s="53"/>
      <c r="B1" s="1" t="s">
        <v>15</v>
      </c>
      <c r="C1" s="1"/>
      <c r="D1" s="1"/>
      <c r="L1" s="54"/>
      <c r="M1" s="54"/>
      <c r="N1" s="54"/>
      <c r="U1" s="51"/>
      <c r="V1" s="51"/>
      <c r="W1" s="51"/>
      <c r="X1" s="51"/>
    </row>
    <row r="3" spans="1:24" ht="43.5" customHeight="1" x14ac:dyDescent="0.25">
      <c r="B3" s="48" t="s">
        <v>42</v>
      </c>
      <c r="C3" s="48" t="s">
        <v>43</v>
      </c>
      <c r="D3" s="48" t="s">
        <v>44</v>
      </c>
      <c r="E3" s="48" t="s">
        <v>45</v>
      </c>
    </row>
    <row r="4" spans="1:24" x14ac:dyDescent="0.25">
      <c r="B4" s="6" t="s">
        <v>1</v>
      </c>
      <c r="C4" s="8" t="s">
        <v>28</v>
      </c>
      <c r="D4" s="8" t="s">
        <v>18</v>
      </c>
      <c r="E4" s="7">
        <v>43934</v>
      </c>
      <c r="F4" s="7">
        <v>43935</v>
      </c>
      <c r="G4" s="7">
        <v>43936</v>
      </c>
      <c r="H4" s="7">
        <v>43937</v>
      </c>
      <c r="I4" s="7">
        <v>43938</v>
      </c>
      <c r="J4" s="7">
        <v>43939</v>
      </c>
      <c r="K4" s="7">
        <v>43940</v>
      </c>
      <c r="L4" s="7">
        <v>43941</v>
      </c>
      <c r="M4" s="7">
        <v>43942</v>
      </c>
      <c r="N4" s="7">
        <v>43943</v>
      </c>
      <c r="O4" s="7">
        <v>43944</v>
      </c>
      <c r="P4" s="7">
        <v>43945</v>
      </c>
      <c r="Q4" s="7">
        <v>43946</v>
      </c>
      <c r="R4" s="7">
        <v>43947</v>
      </c>
      <c r="U4" s="78"/>
      <c r="V4" s="78"/>
      <c r="W4" s="78"/>
      <c r="X4" s="78"/>
    </row>
    <row r="5" spans="1:24" x14ac:dyDescent="0.25">
      <c r="B5" s="4" t="s">
        <v>2</v>
      </c>
      <c r="C5" s="9"/>
      <c r="D5" s="9" t="s">
        <v>19</v>
      </c>
      <c r="E5" s="4">
        <v>19173</v>
      </c>
      <c r="F5" s="4">
        <v>21892</v>
      </c>
      <c r="G5" s="4">
        <v>16301</v>
      </c>
      <c r="H5" s="4">
        <v>21979</v>
      </c>
      <c r="I5" s="4">
        <v>8151</v>
      </c>
      <c r="J5" s="4">
        <v>10990</v>
      </c>
      <c r="K5" s="4">
        <v>19243</v>
      </c>
      <c r="L5" s="4">
        <v>21412</v>
      </c>
      <c r="M5" s="4">
        <v>19243</v>
      </c>
      <c r="N5" s="4">
        <v>17645</v>
      </c>
      <c r="O5" s="4">
        <v>24010</v>
      </c>
      <c r="P5" s="4">
        <v>23613</v>
      </c>
      <c r="Q5" s="4">
        <v>12005</v>
      </c>
      <c r="R5" s="4">
        <v>11807</v>
      </c>
    </row>
    <row r="6" spans="1:24" x14ac:dyDescent="0.25">
      <c r="B6" s="4" t="s">
        <v>3</v>
      </c>
      <c r="C6" s="9"/>
      <c r="D6" s="9" t="s">
        <v>19</v>
      </c>
      <c r="E6" s="4">
        <v>11147</v>
      </c>
      <c r="F6" s="4">
        <v>10611</v>
      </c>
      <c r="G6" s="4">
        <v>12033</v>
      </c>
      <c r="H6" s="4">
        <v>10936</v>
      </c>
      <c r="I6" s="4">
        <v>6017</v>
      </c>
      <c r="J6" s="4">
        <v>5468</v>
      </c>
      <c r="K6" s="4">
        <v>10324</v>
      </c>
      <c r="L6" s="4">
        <v>11353</v>
      </c>
      <c r="M6" s="4">
        <v>10324</v>
      </c>
      <c r="N6" s="4">
        <v>13971</v>
      </c>
      <c r="O6" s="4">
        <v>11064</v>
      </c>
      <c r="P6" s="4">
        <v>11032</v>
      </c>
      <c r="Q6" s="4">
        <v>5532</v>
      </c>
      <c r="R6" s="4">
        <v>5516</v>
      </c>
    </row>
    <row r="7" spans="1:24" x14ac:dyDescent="0.25">
      <c r="B7" s="4" t="s">
        <v>4</v>
      </c>
      <c r="C7" s="9"/>
      <c r="D7" s="9" t="s">
        <v>20</v>
      </c>
      <c r="E7" s="4">
        <v>181</v>
      </c>
      <c r="F7" s="4">
        <v>298</v>
      </c>
      <c r="G7" s="4">
        <v>201</v>
      </c>
      <c r="H7" s="4">
        <v>165</v>
      </c>
      <c r="I7" s="4">
        <v>101</v>
      </c>
      <c r="J7" s="4">
        <v>83</v>
      </c>
      <c r="K7" s="4">
        <v>206</v>
      </c>
      <c r="L7" s="4">
        <v>119</v>
      </c>
      <c r="M7" s="4">
        <v>206</v>
      </c>
      <c r="N7" s="4">
        <v>281</v>
      </c>
      <c r="O7" s="4">
        <v>72</v>
      </c>
      <c r="P7" s="4">
        <v>108</v>
      </c>
      <c r="Q7" s="4">
        <v>36</v>
      </c>
      <c r="R7" s="4">
        <v>54</v>
      </c>
    </row>
    <row r="8" spans="1:24" x14ac:dyDescent="0.25">
      <c r="B8" s="4" t="s">
        <v>5</v>
      </c>
      <c r="C8" s="9">
        <v>2</v>
      </c>
      <c r="D8" s="9" t="s">
        <v>19</v>
      </c>
      <c r="E8" s="4">
        <v>3540</v>
      </c>
      <c r="F8" s="4">
        <v>6084</v>
      </c>
      <c r="G8" s="4">
        <v>3724</v>
      </c>
      <c r="H8" s="4">
        <v>3970</v>
      </c>
      <c r="I8" s="4">
        <v>1862</v>
      </c>
      <c r="J8" s="4">
        <v>1985</v>
      </c>
      <c r="K8" s="4">
        <v>5825</v>
      </c>
      <c r="L8" s="4">
        <v>7387</v>
      </c>
      <c r="M8" s="4">
        <v>5825</v>
      </c>
      <c r="N8" s="4">
        <v>4962</v>
      </c>
      <c r="O8" s="4">
        <v>4523</v>
      </c>
      <c r="P8" s="4">
        <v>4719</v>
      </c>
      <c r="Q8" s="4">
        <v>2262</v>
      </c>
      <c r="R8" s="4">
        <v>2360</v>
      </c>
    </row>
    <row r="9" spans="1:24" x14ac:dyDescent="0.25">
      <c r="B9" s="4" t="s">
        <v>6</v>
      </c>
      <c r="C9" s="9">
        <v>3</v>
      </c>
      <c r="D9" s="9" t="s">
        <v>19</v>
      </c>
      <c r="E9" s="4">
        <v>56</v>
      </c>
      <c r="F9" s="4">
        <v>122</v>
      </c>
      <c r="G9" s="4">
        <v>84</v>
      </c>
      <c r="H9" s="4">
        <v>94</v>
      </c>
      <c r="I9" s="4">
        <v>42</v>
      </c>
      <c r="J9" s="4">
        <v>47</v>
      </c>
      <c r="K9" s="4">
        <v>152</v>
      </c>
      <c r="L9" s="4">
        <v>113</v>
      </c>
      <c r="M9" s="4">
        <v>152</v>
      </c>
      <c r="N9" s="4">
        <v>80</v>
      </c>
      <c r="O9" s="4">
        <v>106</v>
      </c>
      <c r="P9" s="4">
        <v>162</v>
      </c>
      <c r="Q9" s="4">
        <v>53</v>
      </c>
      <c r="R9" s="4">
        <v>81</v>
      </c>
    </row>
    <row r="10" spans="1:24" x14ac:dyDescent="0.25">
      <c r="B10" s="4" t="s">
        <v>12</v>
      </c>
      <c r="C10" s="9"/>
      <c r="D10" s="9" t="s">
        <v>19</v>
      </c>
      <c r="E10" s="4">
        <v>59</v>
      </c>
      <c r="F10" s="4">
        <v>68</v>
      </c>
      <c r="G10" s="4">
        <v>89</v>
      </c>
      <c r="H10" s="4">
        <v>78</v>
      </c>
      <c r="I10" s="4">
        <v>45</v>
      </c>
      <c r="J10" s="4">
        <v>39</v>
      </c>
      <c r="K10" s="4">
        <v>76</v>
      </c>
      <c r="L10" s="4">
        <v>45</v>
      </c>
      <c r="M10" s="4">
        <v>76</v>
      </c>
      <c r="N10" s="4">
        <v>82</v>
      </c>
      <c r="O10" s="4">
        <v>31</v>
      </c>
      <c r="P10" s="4">
        <v>44</v>
      </c>
      <c r="Q10" s="4">
        <v>16</v>
      </c>
      <c r="R10" s="4">
        <v>22</v>
      </c>
    </row>
    <row r="11" spans="1:24" x14ac:dyDescent="0.25">
      <c r="B11" s="4" t="s">
        <v>13</v>
      </c>
      <c r="C11" s="9"/>
      <c r="D11" s="9" t="s">
        <v>19</v>
      </c>
      <c r="E11" s="4">
        <v>1</v>
      </c>
      <c r="F11" s="4">
        <v>5</v>
      </c>
      <c r="G11" s="4">
        <v>6</v>
      </c>
      <c r="H11" s="4">
        <v>5</v>
      </c>
      <c r="I11" s="4">
        <v>3</v>
      </c>
      <c r="J11" s="4">
        <v>3</v>
      </c>
      <c r="K11" s="4">
        <v>10</v>
      </c>
      <c r="L11" s="4">
        <v>1</v>
      </c>
      <c r="M11" s="4">
        <v>10</v>
      </c>
      <c r="N11" s="4">
        <v>3</v>
      </c>
      <c r="O11" s="4">
        <v>2</v>
      </c>
      <c r="P11" s="4">
        <v>7</v>
      </c>
      <c r="Q11" s="4">
        <v>1</v>
      </c>
      <c r="R11" s="4">
        <v>4</v>
      </c>
    </row>
    <row r="12" spans="1:24" x14ac:dyDescent="0.25">
      <c r="B12" s="4" t="s">
        <v>14</v>
      </c>
      <c r="C12" s="9"/>
      <c r="D12" s="9" t="s">
        <v>20</v>
      </c>
      <c r="E12" s="4">
        <v>33059</v>
      </c>
      <c r="F12" s="4">
        <v>33093</v>
      </c>
      <c r="G12" s="4">
        <v>33086</v>
      </c>
      <c r="H12" s="4">
        <v>33095</v>
      </c>
      <c r="I12" s="4">
        <v>33119</v>
      </c>
      <c r="J12" s="4">
        <v>33140</v>
      </c>
      <c r="K12" s="4">
        <v>33174</v>
      </c>
      <c r="L12" s="4">
        <v>33142</v>
      </c>
      <c r="M12" s="4">
        <v>33174</v>
      </c>
      <c r="N12" s="4">
        <v>33172</v>
      </c>
      <c r="O12" s="4">
        <v>33186</v>
      </c>
      <c r="P12" s="4">
        <v>33195</v>
      </c>
      <c r="Q12" s="4">
        <v>33211</v>
      </c>
      <c r="R12" s="4">
        <v>33237</v>
      </c>
    </row>
    <row r="13" spans="1:24" x14ac:dyDescent="0.25">
      <c r="B13" s="4" t="s">
        <v>16</v>
      </c>
      <c r="C13" s="9"/>
      <c r="D13" s="9" t="s">
        <v>20</v>
      </c>
      <c r="E13" s="10">
        <v>0.22</v>
      </c>
      <c r="F13" s="10">
        <v>0.21</v>
      </c>
      <c r="G13" s="10">
        <v>0.23</v>
      </c>
      <c r="H13" s="10">
        <v>0.28999999999999998</v>
      </c>
      <c r="I13" s="10">
        <v>0.3</v>
      </c>
      <c r="J13" s="10">
        <v>0.33</v>
      </c>
      <c r="K13" s="10">
        <v>0.23</v>
      </c>
      <c r="L13" s="10">
        <v>0.24</v>
      </c>
      <c r="M13" s="10">
        <v>0.23</v>
      </c>
      <c r="N13" s="10">
        <v>0.2</v>
      </c>
      <c r="O13" s="10">
        <v>0.14000000000000001</v>
      </c>
      <c r="P13" s="4">
        <v>0.26</v>
      </c>
      <c r="Q13" s="10">
        <v>0.27</v>
      </c>
      <c r="R13" s="10">
        <v>0.32</v>
      </c>
    </row>
    <row r="14" spans="1:24" x14ac:dyDescent="0.25">
      <c r="B14" s="4" t="s">
        <v>7</v>
      </c>
      <c r="C14" s="9"/>
      <c r="D14" s="9" t="s">
        <v>19</v>
      </c>
      <c r="E14" s="4">
        <v>108</v>
      </c>
      <c r="F14" s="4">
        <v>87</v>
      </c>
      <c r="G14" s="4">
        <v>100</v>
      </c>
      <c r="H14" s="4">
        <v>79</v>
      </c>
      <c r="I14" s="4">
        <v>50</v>
      </c>
      <c r="J14" s="4">
        <v>39.5</v>
      </c>
      <c r="K14" s="4">
        <v>75</v>
      </c>
      <c r="L14" s="4">
        <v>87</v>
      </c>
      <c r="M14" s="4">
        <v>75</v>
      </c>
      <c r="N14" s="4">
        <v>85</v>
      </c>
      <c r="O14" s="4">
        <v>72</v>
      </c>
      <c r="P14" s="4">
        <v>94</v>
      </c>
      <c r="Q14" s="4">
        <v>36</v>
      </c>
      <c r="R14" s="4">
        <v>47</v>
      </c>
    </row>
    <row r="15" spans="1:24" x14ac:dyDescent="0.25">
      <c r="B15" s="4" t="s">
        <v>8</v>
      </c>
      <c r="C15" s="9"/>
      <c r="D15" s="9" t="s">
        <v>19</v>
      </c>
      <c r="E15" s="4">
        <v>67</v>
      </c>
      <c r="F15" s="4">
        <v>70</v>
      </c>
      <c r="G15" s="4">
        <v>91</v>
      </c>
      <c r="H15" s="4">
        <v>28</v>
      </c>
      <c r="I15" s="4">
        <v>45.5</v>
      </c>
      <c r="J15" s="4">
        <v>14</v>
      </c>
      <c r="K15" s="4">
        <v>33</v>
      </c>
      <c r="L15" s="4">
        <v>74</v>
      </c>
      <c r="M15" s="4">
        <v>33</v>
      </c>
      <c r="N15" s="4">
        <v>80</v>
      </c>
      <c r="O15" s="4">
        <v>23</v>
      </c>
      <c r="P15" s="4">
        <v>94</v>
      </c>
      <c r="Q15" s="4">
        <v>11.5</v>
      </c>
      <c r="R15" s="4">
        <v>47</v>
      </c>
    </row>
    <row r="16" spans="1:24" x14ac:dyDescent="0.25">
      <c r="B16" s="4" t="s">
        <v>9</v>
      </c>
      <c r="C16" s="9">
        <v>1</v>
      </c>
      <c r="D16" s="9" t="s">
        <v>19</v>
      </c>
      <c r="E16" s="4">
        <v>733</v>
      </c>
      <c r="F16" s="4">
        <v>1953</v>
      </c>
      <c r="G16" s="4">
        <v>908</v>
      </c>
      <c r="H16" s="4">
        <v>541</v>
      </c>
      <c r="I16" s="4">
        <v>454</v>
      </c>
      <c r="J16" s="4">
        <v>270.5</v>
      </c>
      <c r="K16" s="4">
        <v>397</v>
      </c>
      <c r="L16" s="4">
        <v>1558</v>
      </c>
      <c r="M16" s="4">
        <v>397</v>
      </c>
      <c r="N16" s="4">
        <v>2312</v>
      </c>
      <c r="O16" s="4">
        <v>632</v>
      </c>
      <c r="P16" s="4">
        <v>1126</v>
      </c>
      <c r="Q16" s="4">
        <v>316</v>
      </c>
      <c r="R16" s="4">
        <v>563</v>
      </c>
    </row>
    <row r="17" spans="2:18" x14ac:dyDescent="0.25">
      <c r="B17" s="4" t="s">
        <v>10</v>
      </c>
      <c r="C17" s="9">
        <v>5</v>
      </c>
      <c r="D17" s="9" t="s">
        <v>20</v>
      </c>
      <c r="E17" s="10">
        <v>0.38324721269440565</v>
      </c>
      <c r="F17" s="10">
        <v>0.19814454515469981</v>
      </c>
      <c r="G17" s="10">
        <v>9.1978698177036522E-2</v>
      </c>
      <c r="H17" s="10">
        <v>0.63939559534244472</v>
      </c>
      <c r="I17" s="10">
        <v>0.31018131198442722</v>
      </c>
      <c r="J17" s="10">
        <v>0.20174570976435513</v>
      </c>
      <c r="K17" s="10">
        <v>0.55881739721351709</v>
      </c>
      <c r="L17" s="10">
        <v>0.14734301491635449</v>
      </c>
      <c r="M17" s="10">
        <v>0.55881739721351709</v>
      </c>
      <c r="N17" s="10">
        <v>6.198501463258832E-2</v>
      </c>
      <c r="O17" s="10">
        <v>0.67498401454677848</v>
      </c>
      <c r="P17" s="10">
        <v>2.1596917004056415E-3</v>
      </c>
      <c r="Q17" s="10">
        <v>0.50908508550399589</v>
      </c>
      <c r="R17" s="10">
        <v>0.19747382560587412</v>
      </c>
    </row>
    <row r="18" spans="2:18" x14ac:dyDescent="0.25">
      <c r="B18" s="4" t="s">
        <v>11</v>
      </c>
      <c r="C18" s="9"/>
      <c r="D18" s="9" t="s">
        <v>20</v>
      </c>
      <c r="E18" s="10">
        <v>0.17</v>
      </c>
      <c r="F18" s="10">
        <v>0.17</v>
      </c>
      <c r="G18" s="10">
        <v>0.15</v>
      </c>
      <c r="H18" s="10">
        <v>0.19</v>
      </c>
      <c r="I18" s="10">
        <v>7.4999999999999997E-2</v>
      </c>
      <c r="J18" s="10">
        <v>9.5000000000000001E-2</v>
      </c>
      <c r="K18" s="10">
        <v>0.09</v>
      </c>
      <c r="L18" s="10">
        <v>0.14000000000000001</v>
      </c>
      <c r="M18" s="10">
        <v>0.09</v>
      </c>
      <c r="N18" s="10">
        <v>0.19</v>
      </c>
      <c r="O18" s="10">
        <v>0.1</v>
      </c>
      <c r="P18" s="10">
        <v>0.1</v>
      </c>
      <c r="Q18" s="10">
        <v>0.05</v>
      </c>
      <c r="R18" s="10">
        <v>0.05</v>
      </c>
    </row>
    <row r="19" spans="2:18" x14ac:dyDescent="0.25">
      <c r="B19" s="4" t="s">
        <v>17</v>
      </c>
      <c r="C19" s="9">
        <v>4</v>
      </c>
      <c r="D19" s="9" t="s">
        <v>20</v>
      </c>
      <c r="E19" s="5">
        <v>2.0198371568122139E-2</v>
      </c>
      <c r="F19" s="5">
        <v>1.6175722019665786E-2</v>
      </c>
      <c r="G19" s="5">
        <v>3.0606269750287129E-2</v>
      </c>
      <c r="H19" s="5">
        <v>7.2007491918919747E-3</v>
      </c>
      <c r="I19" s="5">
        <v>1.5303134875143565E-2</v>
      </c>
      <c r="J19" s="5">
        <v>3.6003745959459874E-3</v>
      </c>
      <c r="K19" s="5">
        <v>8.6844370559479907E-3</v>
      </c>
      <c r="L19" s="5">
        <v>3.2078393952801286E-2</v>
      </c>
      <c r="M19" s="5">
        <v>8.6844370559479907E-3</v>
      </c>
      <c r="N19" s="5">
        <v>2.442504154954853E-2</v>
      </c>
      <c r="O19" s="5">
        <v>8.7021594248794971E-3</v>
      </c>
      <c r="P19" s="5">
        <v>3.9722605759607788E-2</v>
      </c>
      <c r="Q19" s="5">
        <v>4.3510797124397486E-3</v>
      </c>
      <c r="R19" s="5">
        <v>1.9861302879803894E-2</v>
      </c>
    </row>
  </sheetData>
  <mergeCells count="1">
    <mergeCell ref="U4:X4"/>
  </mergeCells>
  <dataValidations disablePrompts="1" count="1">
    <dataValidation type="list" allowBlank="1" showInputMessage="1" showErrorMessage="1" sqref="D5:D19" xr:uid="{0048AD9A-E8ED-4E47-9DCE-0BB1E48F060E}">
      <formula1>"Total, Average"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BEBD-9BCB-4717-AFDD-F6E1E5E11367}">
  <dimension ref="A1:AC38"/>
  <sheetViews>
    <sheetView showGridLines="0" zoomScaleNormal="100" workbookViewId="0"/>
  </sheetViews>
  <sheetFormatPr defaultRowHeight="15" x14ac:dyDescent="0.25"/>
  <cols>
    <col min="1" max="1" width="4.28515625" customWidth="1"/>
    <col min="2" max="2" width="15.85546875" customWidth="1"/>
    <col min="3" max="7" width="11.42578125" customWidth="1"/>
    <col min="11" max="11" width="3.7109375" customWidth="1"/>
    <col min="12" max="12" width="11" customWidth="1"/>
    <col min="13" max="13" width="3.7109375" customWidth="1"/>
    <col min="14" max="14" width="5.140625" customWidth="1"/>
    <col min="15" max="15" width="3.7109375" customWidth="1"/>
    <col min="16" max="16" width="11" customWidth="1"/>
    <col min="17" max="17" width="3.7109375" customWidth="1"/>
    <col min="18" max="18" width="5.140625" customWidth="1"/>
    <col min="19" max="19" width="3.7109375" customWidth="1"/>
    <col min="20" max="20" width="11" customWidth="1"/>
    <col min="21" max="21" width="3.7109375" customWidth="1"/>
    <col min="22" max="22" width="5.140625" customWidth="1"/>
    <col min="23" max="23" width="3.7109375" customWidth="1"/>
    <col min="24" max="24" width="11" customWidth="1"/>
    <col min="25" max="25" width="3.7109375" customWidth="1"/>
    <col min="26" max="26" width="5.140625" customWidth="1"/>
    <col min="27" max="27" width="3.7109375" customWidth="1"/>
    <col min="28" max="28" width="11" customWidth="1"/>
    <col min="29" max="29" width="3.7109375" customWidth="1"/>
  </cols>
  <sheetData>
    <row r="1" spans="1:27" s="2" customFormat="1" ht="46.5" customHeight="1" x14ac:dyDescent="0.7">
      <c r="B1" s="1" t="s">
        <v>46</v>
      </c>
      <c r="C1" s="1"/>
      <c r="D1" s="1"/>
      <c r="P1" s="80" t="s">
        <v>0</v>
      </c>
      <c r="Q1" s="80"/>
      <c r="R1" s="80"/>
      <c r="S1" s="80"/>
      <c r="T1" s="80"/>
      <c r="U1" s="80"/>
      <c r="V1" s="80"/>
      <c r="W1" s="80"/>
      <c r="X1" s="80"/>
      <c r="Y1" s="3"/>
      <c r="Z1" s="3"/>
      <c r="AA1" s="3"/>
    </row>
    <row r="3" spans="1:27" x14ac:dyDescent="0.25">
      <c r="B3" s="46" t="s">
        <v>29</v>
      </c>
      <c r="C3" s="41">
        <v>1</v>
      </c>
      <c r="D3" s="41">
        <v>2</v>
      </c>
      <c r="E3" s="41">
        <v>3</v>
      </c>
      <c r="F3" s="41">
        <v>4</v>
      </c>
      <c r="G3" s="41">
        <v>5</v>
      </c>
    </row>
    <row r="4" spans="1:27" x14ac:dyDescent="0.25">
      <c r="B4" s="46" t="s">
        <v>30</v>
      </c>
      <c r="C4" s="41">
        <f>MATCH(C3,Data!$C$5:$C$19,0)</f>
        <v>12</v>
      </c>
      <c r="D4" s="41">
        <f>MATCH(D3,Data!$C$5:$C$19,0)</f>
        <v>4</v>
      </c>
      <c r="E4" s="41">
        <f>MATCH(E3,Data!$C$5:$C$19,0)</f>
        <v>5</v>
      </c>
      <c r="F4" s="41">
        <f>MATCH(F3,Data!$C$5:$C$19,0)</f>
        <v>15</v>
      </c>
      <c r="G4" s="41">
        <f>MATCH(G3,Data!$C$5:$C$19,0)</f>
        <v>13</v>
      </c>
    </row>
    <row r="6" spans="1:27" x14ac:dyDescent="0.25">
      <c r="B6" s="46" t="s">
        <v>1</v>
      </c>
      <c r="C6" s="41" t="str">
        <f>INDEX(Data!$B$5:$B$19,Tiles!C4)</f>
        <v>Revenue</v>
      </c>
      <c r="D6" s="41" t="str" cm="1">
        <f t="array" ref="D6">INDEX(Data!$B$5:$B$19,Tiles!D4)</f>
        <v>Video Views</v>
      </c>
      <c r="E6" s="41" t="str" cm="1">
        <f t="array" ref="E6">INDEX(Data!$B$5:$B$19,Tiles!E4)</f>
        <v>Social Engagement</v>
      </c>
      <c r="F6" s="41" t="str" cm="1">
        <f t="array" ref="F6">INDEX(Data!$B$5:$B$19,Tiles!F4)</f>
        <v>Conversion %</v>
      </c>
      <c r="G6" s="41" t="str" cm="1">
        <f t="array" ref="G6">INDEX(Data!$B$5:$B$19,Tiles!G4)</f>
        <v>Cart Abandon %</v>
      </c>
    </row>
    <row r="7" spans="1:27" x14ac:dyDescent="0.25">
      <c r="B7" s="46" t="s">
        <v>32</v>
      </c>
      <c r="C7" s="42" t="str" cm="1">
        <f t="array" ref="C7">INDEX(Data!$D$5:$D$19,Tiles!C4)</f>
        <v>Total</v>
      </c>
      <c r="D7" s="42" t="str" cm="1">
        <f t="array" ref="D7">INDEX(Data!$D$5:$D$19,Tiles!D4)</f>
        <v>Total</v>
      </c>
      <c r="E7" s="42" t="str" cm="1">
        <f t="array" ref="E7">INDEX(Data!$D$5:$D$19,Tiles!E4)</f>
        <v>Total</v>
      </c>
      <c r="F7" s="42" t="str" cm="1">
        <f t="array" ref="F7">INDEX(Data!$D$5:$D$19,Tiles!F4)</f>
        <v>Average</v>
      </c>
      <c r="G7" s="42" t="str" cm="1">
        <f t="array" ref="G7">INDEX(Data!$D$5:$D$19,Tiles!G4)</f>
        <v>Average</v>
      </c>
    </row>
    <row r="8" spans="1:27" x14ac:dyDescent="0.25">
      <c r="A8" s="41">
        <v>1</v>
      </c>
      <c r="B8" s="46" t="s">
        <v>31</v>
      </c>
      <c r="C8" s="41" cm="1">
        <f t="array" ref="C8">INDEX(Data!$E$5:$R$19,Tiles!C$4,Tiles!$A8)</f>
        <v>733</v>
      </c>
      <c r="D8" s="41" cm="1">
        <f t="array" ref="D8">INDEX(Data!$E$5:$R$19,Tiles!D$4,Tiles!$A8)</f>
        <v>3540</v>
      </c>
      <c r="E8" s="41" cm="1">
        <f t="array" ref="E8">INDEX(Data!$E$5:$R$19,Tiles!E$4,Tiles!$A8)</f>
        <v>56</v>
      </c>
      <c r="F8" s="41" cm="1">
        <f t="array" ref="F8">INDEX(Data!$E$5:$R$19,Tiles!F$4,Tiles!$A8)</f>
        <v>2.0198371568122139E-2</v>
      </c>
      <c r="G8" s="41" cm="1">
        <f t="array" ref="G8">INDEX(Data!$E$5:$R$19,Tiles!G$4,Tiles!$A8)</f>
        <v>0.38324721269440565</v>
      </c>
    </row>
    <row r="9" spans="1:27" x14ac:dyDescent="0.25">
      <c r="A9" s="41">
        <v>2</v>
      </c>
      <c r="C9" s="41" cm="1">
        <f t="array" ref="C9">INDEX(Data!$E$5:$R$19,Tiles!C$4,Tiles!$A9)</f>
        <v>1953</v>
      </c>
      <c r="D9" s="41" cm="1">
        <f t="array" ref="D9">INDEX(Data!$E$5:$R$19,Tiles!D$4,Tiles!$A9)</f>
        <v>6084</v>
      </c>
      <c r="E9" s="41" cm="1">
        <f t="array" ref="E9">INDEX(Data!$E$5:$R$19,Tiles!E$4,Tiles!$A9)</f>
        <v>122</v>
      </c>
      <c r="F9" s="41" cm="1">
        <f t="array" ref="F9">INDEX(Data!$E$5:$R$19,Tiles!F$4,Tiles!$A9)</f>
        <v>1.6175722019665786E-2</v>
      </c>
      <c r="G9" s="41" cm="1">
        <f t="array" ref="G9">INDEX(Data!$E$5:$R$19,Tiles!G$4,Tiles!$A9)</f>
        <v>0.19814454515469981</v>
      </c>
    </row>
    <row r="10" spans="1:27" x14ac:dyDescent="0.25">
      <c r="A10" s="41">
        <v>3</v>
      </c>
      <c r="C10" s="41" cm="1">
        <f t="array" ref="C10">INDEX(Data!$E$5:$R$19,Tiles!C$4,Tiles!$A10)</f>
        <v>908</v>
      </c>
      <c r="D10" s="41" cm="1">
        <f t="array" ref="D10">INDEX(Data!$E$5:$R$19,Tiles!D$4,Tiles!$A10)</f>
        <v>3724</v>
      </c>
      <c r="E10" s="41" cm="1">
        <f t="array" ref="E10">INDEX(Data!$E$5:$R$19,Tiles!E$4,Tiles!$A10)</f>
        <v>84</v>
      </c>
      <c r="F10" s="41" cm="1">
        <f t="array" ref="F10">INDEX(Data!$E$5:$R$19,Tiles!F$4,Tiles!$A10)</f>
        <v>3.0606269750287129E-2</v>
      </c>
      <c r="G10" s="41" cm="1">
        <f t="array" ref="G10">INDEX(Data!$E$5:$R$19,Tiles!G$4,Tiles!$A10)</f>
        <v>9.1978698177036522E-2</v>
      </c>
    </row>
    <row r="11" spans="1:27" x14ac:dyDescent="0.25">
      <c r="A11" s="41">
        <v>4</v>
      </c>
      <c r="C11" s="41" cm="1">
        <f t="array" ref="C11">INDEX(Data!$E$5:$R$19,Tiles!C$4,Tiles!$A11)</f>
        <v>541</v>
      </c>
      <c r="D11" s="41" cm="1">
        <f t="array" ref="D11">INDEX(Data!$E$5:$R$19,Tiles!D$4,Tiles!$A11)</f>
        <v>3970</v>
      </c>
      <c r="E11" s="41" cm="1">
        <f t="array" ref="E11">INDEX(Data!$E$5:$R$19,Tiles!E$4,Tiles!$A11)</f>
        <v>94</v>
      </c>
      <c r="F11" s="41" cm="1">
        <f t="array" ref="F11">INDEX(Data!$E$5:$R$19,Tiles!F$4,Tiles!$A11)</f>
        <v>7.2007491918919747E-3</v>
      </c>
      <c r="G11" s="41" cm="1">
        <f t="array" ref="G11">INDEX(Data!$E$5:$R$19,Tiles!G$4,Tiles!$A11)</f>
        <v>0.63939559534244472</v>
      </c>
    </row>
    <row r="12" spans="1:27" x14ac:dyDescent="0.25">
      <c r="A12" s="41">
        <v>5</v>
      </c>
      <c r="C12" s="41" cm="1">
        <f t="array" ref="C12">INDEX(Data!$E$5:$R$19,Tiles!C$4,Tiles!$A12)</f>
        <v>454</v>
      </c>
      <c r="D12" s="41" cm="1">
        <f t="array" ref="D12">INDEX(Data!$E$5:$R$19,Tiles!D$4,Tiles!$A12)</f>
        <v>1862</v>
      </c>
      <c r="E12" s="41" cm="1">
        <f t="array" ref="E12">INDEX(Data!$E$5:$R$19,Tiles!E$4,Tiles!$A12)</f>
        <v>42</v>
      </c>
      <c r="F12" s="41" cm="1">
        <f t="array" ref="F12">INDEX(Data!$E$5:$R$19,Tiles!F$4,Tiles!$A12)</f>
        <v>1.5303134875143565E-2</v>
      </c>
      <c r="G12" s="41" cm="1">
        <f t="array" ref="G12">INDEX(Data!$E$5:$R$19,Tiles!G$4,Tiles!$A12)</f>
        <v>0.31018131198442722</v>
      </c>
    </row>
    <row r="13" spans="1:27" x14ac:dyDescent="0.25">
      <c r="A13" s="41">
        <v>6</v>
      </c>
      <c r="C13" s="41" cm="1">
        <f t="array" ref="C13">INDEX(Data!$E$5:$R$19,Tiles!C$4,Tiles!$A13)</f>
        <v>270.5</v>
      </c>
      <c r="D13" s="41" cm="1">
        <f t="array" ref="D13">INDEX(Data!$E$5:$R$19,Tiles!D$4,Tiles!$A13)</f>
        <v>1985</v>
      </c>
      <c r="E13" s="41" cm="1">
        <f t="array" ref="E13">INDEX(Data!$E$5:$R$19,Tiles!E$4,Tiles!$A13)</f>
        <v>47</v>
      </c>
      <c r="F13" s="41" cm="1">
        <f t="array" ref="F13">INDEX(Data!$E$5:$R$19,Tiles!F$4,Tiles!$A13)</f>
        <v>3.6003745959459874E-3</v>
      </c>
      <c r="G13" s="41" cm="1">
        <f t="array" ref="G13">INDEX(Data!$E$5:$R$19,Tiles!G$4,Tiles!$A13)</f>
        <v>0.20174570976435513</v>
      </c>
    </row>
    <row r="14" spans="1:27" x14ac:dyDescent="0.25">
      <c r="A14" s="41">
        <v>7</v>
      </c>
      <c r="C14" s="41" cm="1">
        <f t="array" ref="C14">INDEX(Data!$E$5:$R$19,Tiles!C$4,Tiles!$A14)</f>
        <v>397</v>
      </c>
      <c r="D14" s="41" cm="1">
        <f t="array" ref="D14">INDEX(Data!$E$5:$R$19,Tiles!D$4,Tiles!$A14)</f>
        <v>5825</v>
      </c>
      <c r="E14" s="41" cm="1">
        <f t="array" ref="E14">INDEX(Data!$E$5:$R$19,Tiles!E$4,Tiles!$A14)</f>
        <v>152</v>
      </c>
      <c r="F14" s="41" cm="1">
        <f t="array" ref="F14">INDEX(Data!$E$5:$R$19,Tiles!F$4,Tiles!$A14)</f>
        <v>8.6844370559479907E-3</v>
      </c>
      <c r="G14" s="41" cm="1">
        <f t="array" ref="G14">INDEX(Data!$E$5:$R$19,Tiles!G$4,Tiles!$A14)</f>
        <v>0.55881739721351709</v>
      </c>
    </row>
    <row r="15" spans="1:27" x14ac:dyDescent="0.25">
      <c r="A15" s="41">
        <v>8</v>
      </c>
      <c r="C15" s="41" cm="1">
        <f t="array" ref="C15">INDEX(Data!$E$5:$R$19,Tiles!C$4,Tiles!$A15)</f>
        <v>1558</v>
      </c>
      <c r="D15" s="41" cm="1">
        <f t="array" ref="D15">INDEX(Data!$E$5:$R$19,Tiles!D$4,Tiles!$A15)</f>
        <v>7387</v>
      </c>
      <c r="E15" s="41" cm="1">
        <f t="array" ref="E15">INDEX(Data!$E$5:$R$19,Tiles!E$4,Tiles!$A15)</f>
        <v>113</v>
      </c>
      <c r="F15" s="41" cm="1">
        <f t="array" ref="F15">INDEX(Data!$E$5:$R$19,Tiles!F$4,Tiles!$A15)</f>
        <v>3.2078393952801286E-2</v>
      </c>
      <c r="G15" s="41" cm="1">
        <f t="array" ref="G15">INDEX(Data!$E$5:$R$19,Tiles!G$4,Tiles!$A15)</f>
        <v>0.14734301491635449</v>
      </c>
    </row>
    <row r="16" spans="1:27" x14ac:dyDescent="0.25">
      <c r="A16" s="41">
        <v>9</v>
      </c>
      <c r="C16" s="41" cm="1">
        <f t="array" ref="C16">INDEX(Data!$E$5:$R$19,Tiles!C$4,Tiles!$A16)</f>
        <v>397</v>
      </c>
      <c r="D16" s="41" cm="1">
        <f t="array" ref="D16">INDEX(Data!$E$5:$R$19,Tiles!D$4,Tiles!$A16)</f>
        <v>5825</v>
      </c>
      <c r="E16" s="41" cm="1">
        <f t="array" ref="E16">INDEX(Data!$E$5:$R$19,Tiles!E$4,Tiles!$A16)</f>
        <v>152</v>
      </c>
      <c r="F16" s="41" cm="1">
        <f t="array" ref="F16">INDEX(Data!$E$5:$R$19,Tiles!F$4,Tiles!$A16)</f>
        <v>8.6844370559479907E-3</v>
      </c>
      <c r="G16" s="41" cm="1">
        <f t="array" ref="G16">INDEX(Data!$E$5:$R$19,Tiles!G$4,Tiles!$A16)</f>
        <v>0.55881739721351709</v>
      </c>
    </row>
    <row r="17" spans="1:29" x14ac:dyDescent="0.25">
      <c r="A17" s="41">
        <v>10</v>
      </c>
      <c r="C17" s="41" cm="1">
        <f t="array" ref="C17">INDEX(Data!$E$5:$R$19,Tiles!C$4,Tiles!$A17)</f>
        <v>2312</v>
      </c>
      <c r="D17" s="41" cm="1">
        <f t="array" ref="D17">INDEX(Data!$E$5:$R$19,Tiles!D$4,Tiles!$A17)</f>
        <v>4962</v>
      </c>
      <c r="E17" s="41" cm="1">
        <f t="array" ref="E17">INDEX(Data!$E$5:$R$19,Tiles!E$4,Tiles!$A17)</f>
        <v>80</v>
      </c>
      <c r="F17" s="41" cm="1">
        <f t="array" ref="F17">INDEX(Data!$E$5:$R$19,Tiles!F$4,Tiles!$A17)</f>
        <v>2.442504154954853E-2</v>
      </c>
      <c r="G17" s="41" cm="1">
        <f t="array" ref="G17">INDEX(Data!$E$5:$R$19,Tiles!G$4,Tiles!$A17)</f>
        <v>6.198501463258832E-2</v>
      </c>
    </row>
    <row r="18" spans="1:29" x14ac:dyDescent="0.25">
      <c r="A18" s="41">
        <v>11</v>
      </c>
      <c r="C18" s="41" cm="1">
        <f t="array" ref="C18">INDEX(Data!$E$5:$R$19,Tiles!C$4,Tiles!$A18)</f>
        <v>632</v>
      </c>
      <c r="D18" s="41" cm="1">
        <f t="array" ref="D18">INDEX(Data!$E$5:$R$19,Tiles!D$4,Tiles!$A18)</f>
        <v>4523</v>
      </c>
      <c r="E18" s="41" cm="1">
        <f t="array" ref="E18">INDEX(Data!$E$5:$R$19,Tiles!E$4,Tiles!$A18)</f>
        <v>106</v>
      </c>
      <c r="F18" s="41" cm="1">
        <f t="array" ref="F18">INDEX(Data!$E$5:$R$19,Tiles!F$4,Tiles!$A18)</f>
        <v>8.7021594248794971E-3</v>
      </c>
      <c r="G18" s="41" cm="1">
        <f t="array" ref="G18">INDEX(Data!$E$5:$R$19,Tiles!G$4,Tiles!$A18)</f>
        <v>0.67498401454677848</v>
      </c>
    </row>
    <row r="19" spans="1:29" x14ac:dyDescent="0.25">
      <c r="A19" s="41">
        <v>12</v>
      </c>
      <c r="C19" s="41" cm="1">
        <f t="array" ref="C19">INDEX(Data!$E$5:$R$19,Tiles!C$4,Tiles!$A19)</f>
        <v>1126</v>
      </c>
      <c r="D19" s="41" cm="1">
        <f t="array" ref="D19">INDEX(Data!$E$5:$R$19,Tiles!D$4,Tiles!$A19)</f>
        <v>4719</v>
      </c>
      <c r="E19" s="41" cm="1">
        <f t="array" ref="E19">INDEX(Data!$E$5:$R$19,Tiles!E$4,Tiles!$A19)</f>
        <v>162</v>
      </c>
      <c r="F19" s="41" cm="1">
        <f t="array" ref="F19">INDEX(Data!$E$5:$R$19,Tiles!F$4,Tiles!$A19)</f>
        <v>3.9722605759607788E-2</v>
      </c>
      <c r="G19" s="41" cm="1">
        <f t="array" ref="G19">INDEX(Data!$E$5:$R$19,Tiles!G$4,Tiles!$A19)</f>
        <v>2.1596917004056415E-3</v>
      </c>
    </row>
    <row r="20" spans="1:29" x14ac:dyDescent="0.25">
      <c r="A20" s="41">
        <v>13</v>
      </c>
      <c r="C20" s="41" cm="1">
        <f t="array" ref="C20">INDEX(Data!$E$5:$R$19,Tiles!C$4,Tiles!$A20)</f>
        <v>316</v>
      </c>
      <c r="D20" s="41" cm="1">
        <f t="array" ref="D20">INDEX(Data!$E$5:$R$19,Tiles!D$4,Tiles!$A20)</f>
        <v>2262</v>
      </c>
      <c r="E20" s="41" cm="1">
        <f t="array" ref="E20">INDEX(Data!$E$5:$R$19,Tiles!E$4,Tiles!$A20)</f>
        <v>53</v>
      </c>
      <c r="F20" s="41" cm="1">
        <f t="array" ref="F20">INDEX(Data!$E$5:$R$19,Tiles!F$4,Tiles!$A20)</f>
        <v>4.3510797124397486E-3</v>
      </c>
      <c r="G20" s="41" cm="1">
        <f t="array" ref="G20">INDEX(Data!$E$5:$R$19,Tiles!G$4,Tiles!$A20)</f>
        <v>0.50908508550399589</v>
      </c>
    </row>
    <row r="21" spans="1:29" x14ac:dyDescent="0.25">
      <c r="A21" s="41">
        <v>14</v>
      </c>
      <c r="C21" s="41" cm="1">
        <f t="array" ref="C21">INDEX(Data!$E$5:$R$19,Tiles!C$4,Tiles!$A21)</f>
        <v>563</v>
      </c>
      <c r="D21" s="41" cm="1">
        <f t="array" ref="D21">INDEX(Data!$E$5:$R$19,Tiles!D$4,Tiles!$A21)</f>
        <v>2360</v>
      </c>
      <c r="E21" s="41" cm="1">
        <f t="array" ref="E21">INDEX(Data!$E$5:$R$19,Tiles!E$4,Tiles!$A21)</f>
        <v>81</v>
      </c>
      <c r="F21" s="41" cm="1">
        <f t="array" ref="F21">INDEX(Data!$E$5:$R$19,Tiles!F$4,Tiles!$A21)</f>
        <v>1.9861302879803894E-2</v>
      </c>
      <c r="G21" s="41" cm="1">
        <f t="array" ref="G21">INDEX(Data!$E$5:$R$19,Tiles!G$4,Tiles!$A21)</f>
        <v>0.19747382560587412</v>
      </c>
    </row>
    <row r="22" spans="1:29" x14ac:dyDescent="0.25">
      <c r="K22" s="12" t="s">
        <v>38</v>
      </c>
    </row>
    <row r="24" spans="1:29" ht="42.75" customHeight="1" x14ac:dyDescent="0.25">
      <c r="K24" s="79" t="str">
        <f>C34</f>
        <v>Revenue</v>
      </c>
      <c r="L24" s="79"/>
      <c r="M24" s="79"/>
      <c r="N24" s="33"/>
      <c r="O24" s="79" t="str">
        <f>D34</f>
        <v>Video Views</v>
      </c>
      <c r="P24" s="79"/>
      <c r="Q24" s="79"/>
      <c r="R24" s="33"/>
      <c r="S24" s="79" t="str">
        <f>E34</f>
        <v>Social Engagement</v>
      </c>
      <c r="T24" s="79"/>
      <c r="U24" s="79"/>
      <c r="V24" s="33"/>
      <c r="W24" s="79" t="str">
        <f>F34</f>
        <v>Conversion %</v>
      </c>
      <c r="X24" s="79"/>
      <c r="Y24" s="79"/>
      <c r="Z24" s="33"/>
      <c r="AA24" s="79" t="str">
        <f>G34</f>
        <v>Cart Abandon %</v>
      </c>
      <c r="AB24" s="79"/>
      <c r="AC24" s="79"/>
    </row>
    <row r="25" spans="1:29" x14ac:dyDescent="0.25">
      <c r="K25" s="34"/>
      <c r="L25" s="35">
        <f>C36</f>
        <v>6904</v>
      </c>
      <c r="M25" s="36">
        <f>L26</f>
        <v>0.31342147816988497</v>
      </c>
      <c r="N25" s="32"/>
      <c r="O25" s="34"/>
      <c r="P25" s="38">
        <f>D36</f>
        <v>32038</v>
      </c>
      <c r="Q25" s="36">
        <f>P26</f>
        <v>0.18703223416080039</v>
      </c>
      <c r="R25" s="32"/>
      <c r="S25" s="34"/>
      <c r="T25" s="38">
        <f>E36</f>
        <v>747</v>
      </c>
      <c r="U25" s="36">
        <f>T26</f>
        <v>0.25125628140703515</v>
      </c>
      <c r="V25" s="32"/>
      <c r="W25" s="34"/>
      <c r="X25" s="39">
        <f>F36</f>
        <v>1.968928861928982E-2</v>
      </c>
      <c r="Y25" s="36">
        <f>X26</f>
        <v>0.35429197844727933</v>
      </c>
      <c r="Z25" s="32"/>
      <c r="AA25" s="34"/>
      <c r="AB25" s="37">
        <f>G36</f>
        <v>0.30740686344564488</v>
      </c>
      <c r="AC25" s="36">
        <f>AB26</f>
        <v>-9.7193794235446274E-2</v>
      </c>
    </row>
    <row r="26" spans="1:29" x14ac:dyDescent="0.25">
      <c r="K26" s="34"/>
      <c r="L26" s="37">
        <f>C38</f>
        <v>0.31342147816988497</v>
      </c>
      <c r="M26" s="37"/>
      <c r="N26" s="31"/>
      <c r="O26" s="34"/>
      <c r="P26" s="37">
        <f>D38</f>
        <v>0.18703223416080039</v>
      </c>
      <c r="Q26" s="37"/>
      <c r="R26" s="31"/>
      <c r="S26" s="34"/>
      <c r="T26" s="37">
        <f>E38</f>
        <v>0.25125628140703515</v>
      </c>
      <c r="U26" s="37"/>
      <c r="V26" s="31"/>
      <c r="W26" s="34"/>
      <c r="X26" s="37">
        <f>F38</f>
        <v>0.35429197844727933</v>
      </c>
      <c r="Y26" s="37"/>
      <c r="Z26" s="31"/>
      <c r="AA26" s="34"/>
      <c r="AB26" s="37">
        <f>G38</f>
        <v>-9.7193794235446274E-2</v>
      </c>
      <c r="AC26" s="37"/>
    </row>
    <row r="27" spans="1:29" x14ac:dyDescent="0.25">
      <c r="K27" s="34"/>
      <c r="L27" s="34"/>
      <c r="M27" s="34"/>
      <c r="O27" s="34"/>
      <c r="P27" s="34"/>
      <c r="Q27" s="34"/>
      <c r="S27" s="34"/>
      <c r="T27" s="34"/>
      <c r="U27" s="34"/>
      <c r="W27" s="34"/>
      <c r="X27" s="34"/>
      <c r="Y27" s="34"/>
      <c r="AA27" s="34"/>
      <c r="AB27" s="34"/>
      <c r="AC27" s="34"/>
    </row>
    <row r="28" spans="1:29" ht="7.5" customHeight="1" x14ac:dyDescent="0.25">
      <c r="K28" s="34"/>
      <c r="L28" s="34"/>
      <c r="M28" s="34"/>
      <c r="O28" s="34"/>
      <c r="P28" s="34"/>
      <c r="Q28" s="34"/>
      <c r="S28" s="34"/>
      <c r="T28" s="34"/>
      <c r="U28" s="34"/>
      <c r="W28" s="34"/>
      <c r="X28" s="34"/>
      <c r="Y28" s="34"/>
      <c r="AA28" s="34"/>
      <c r="AB28" s="34"/>
      <c r="AC28" s="34"/>
    </row>
    <row r="30" spans="1:29" x14ac:dyDescent="0.25">
      <c r="D30" s="56"/>
    </row>
    <row r="34" spans="2:7" x14ac:dyDescent="0.25">
      <c r="B34" s="47" t="s">
        <v>33</v>
      </c>
      <c r="C34" s="41" t="str">
        <f>C6</f>
        <v>Revenue</v>
      </c>
      <c r="D34" s="41" t="str">
        <f>D6</f>
        <v>Video Views</v>
      </c>
      <c r="E34" s="41" t="str">
        <f>E6</f>
        <v>Social Engagement</v>
      </c>
      <c r="F34" s="41" t="str">
        <f>F6</f>
        <v>Conversion %</v>
      </c>
      <c r="G34" s="41" t="str">
        <f>G6</f>
        <v>Cart Abandon %</v>
      </c>
    </row>
    <row r="35" spans="2:7" x14ac:dyDescent="0.25">
      <c r="B35" s="47" t="s">
        <v>34</v>
      </c>
      <c r="C35" s="41">
        <f>C21</f>
        <v>563</v>
      </c>
      <c r="D35" s="41">
        <f>D17</f>
        <v>4962</v>
      </c>
      <c r="E35" s="41">
        <f>E17</f>
        <v>80</v>
      </c>
      <c r="F35" s="41">
        <f>F17</f>
        <v>2.442504154954853E-2</v>
      </c>
      <c r="G35" s="41">
        <f>G17</f>
        <v>6.198501463258832E-2</v>
      </c>
    </row>
    <row r="36" spans="2:7" x14ac:dyDescent="0.25">
      <c r="B36" s="47" t="s">
        <v>35</v>
      </c>
      <c r="C36" s="41">
        <f>SUBTOTAL(IF(C$7="Total",9,1),C15:C21)</f>
        <v>6904</v>
      </c>
      <c r="D36" s="41">
        <f t="shared" ref="D36:G36" si="0">SUBTOTAL(IF(D$7="Total",9,1),D15:D21)</f>
        <v>32038</v>
      </c>
      <c r="E36" s="41">
        <f t="shared" si="0"/>
        <v>747</v>
      </c>
      <c r="F36" s="41">
        <f t="shared" si="0"/>
        <v>1.968928861928982E-2</v>
      </c>
      <c r="G36" s="41">
        <f t="shared" si="0"/>
        <v>0.30740686344564488</v>
      </c>
    </row>
    <row r="37" spans="2:7" x14ac:dyDescent="0.25">
      <c r="B37" s="47" t="s">
        <v>36</v>
      </c>
      <c r="C37" s="41">
        <f>SUBTOTAL(IF(C$7="Total",9,1),C8:C14)</f>
        <v>5256.5</v>
      </c>
      <c r="D37" s="41">
        <f t="shared" ref="D37:G37" si="1">SUBTOTAL(IF(D$7="Total",9,1),D8:D14)</f>
        <v>26990</v>
      </c>
      <c r="E37" s="41">
        <f t="shared" si="1"/>
        <v>597</v>
      </c>
      <c r="F37" s="41">
        <f t="shared" si="1"/>
        <v>1.4538437008143511E-2</v>
      </c>
      <c r="G37" s="41">
        <f t="shared" si="1"/>
        <v>0.34050149576155514</v>
      </c>
    </row>
    <row r="38" spans="2:7" x14ac:dyDescent="0.25">
      <c r="B38" s="47" t="s">
        <v>37</v>
      </c>
      <c r="C38" s="43">
        <f>C36/C37-1</f>
        <v>0.31342147816988497</v>
      </c>
      <c r="D38" s="43">
        <f t="shared" ref="D38:G38" si="2">D36/D37-1</f>
        <v>0.18703223416080039</v>
      </c>
      <c r="E38" s="43">
        <f t="shared" si="2"/>
        <v>0.25125628140703515</v>
      </c>
      <c r="F38" s="43">
        <f t="shared" si="2"/>
        <v>0.35429197844727933</v>
      </c>
      <c r="G38" s="43">
        <f t="shared" si="2"/>
        <v>-9.7193794235446274E-2</v>
      </c>
    </row>
  </sheetData>
  <mergeCells count="6">
    <mergeCell ref="K24:M24"/>
    <mergeCell ref="P1:X1"/>
    <mergeCell ref="AA24:AC24"/>
    <mergeCell ref="W24:Y24"/>
    <mergeCell ref="S24:U24"/>
    <mergeCell ref="O24:Q24"/>
  </mergeCells>
  <conditionalFormatting sqref="M25:N25">
    <cfRule type="iconSet" priority="9">
      <iconSet iconSet="3Symbols" showValue="0">
        <cfvo type="percent" val="0"/>
        <cfvo type="num" val="0"/>
        <cfvo type="num" val="0" gte="0"/>
      </iconSet>
    </cfRule>
  </conditionalFormatting>
  <conditionalFormatting sqref="R25">
    <cfRule type="iconSet" priority="8">
      <iconSet iconSet="3Symbols" showValue="0">
        <cfvo type="percent" val="0"/>
        <cfvo type="num" val="0"/>
        <cfvo type="num" val="0" gte="0"/>
      </iconSet>
    </cfRule>
  </conditionalFormatting>
  <conditionalFormatting sqref="V25">
    <cfRule type="iconSet" priority="7">
      <iconSet iconSet="3Symbols" showValue="0">
        <cfvo type="percent" val="0"/>
        <cfvo type="num" val="0"/>
        <cfvo type="num" val="0" gte="0"/>
      </iconSet>
    </cfRule>
  </conditionalFormatting>
  <conditionalFormatting sqref="Z25">
    <cfRule type="iconSet" priority="6">
      <iconSet iconSet="3Symbols" showValue="0">
        <cfvo type="percent" val="0"/>
        <cfvo type="num" val="0"/>
        <cfvo type="num" val="0" gte="0"/>
      </iconSet>
    </cfRule>
  </conditionalFormatting>
  <conditionalFormatting sqref="Q25">
    <cfRule type="iconSet" priority="4">
      <iconSet iconSet="3Symbols" showValue="0">
        <cfvo type="percent" val="0"/>
        <cfvo type="num" val="0"/>
        <cfvo type="num" val="0" gte="0"/>
      </iconSet>
    </cfRule>
  </conditionalFormatting>
  <conditionalFormatting sqref="U25">
    <cfRule type="iconSet" priority="3">
      <iconSet iconSet="3Symbols" showValue="0">
        <cfvo type="percent" val="0"/>
        <cfvo type="num" val="0"/>
        <cfvo type="num" val="0" gte="0"/>
      </iconSet>
    </cfRule>
  </conditionalFormatting>
  <conditionalFormatting sqref="Y25">
    <cfRule type="iconSet" priority="2">
      <iconSet iconSet="3Symbols" showValue="0">
        <cfvo type="percent" val="0"/>
        <cfvo type="num" val="0"/>
        <cfvo type="num" val="0" gte="0"/>
      </iconSet>
    </cfRule>
  </conditionalFormatting>
  <conditionalFormatting sqref="AC25">
    <cfRule type="iconSet" priority="1">
      <iconSet iconSet="3Symbol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high="1" minAxisType="custom" xr2:uid="{E8D2996C-D9C3-4025-93C8-0DE06CEB5503}">
          <x14:colorSeries theme="9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D00000"/>
          <x14:sparklines>
            <x14:sparkline>
              <xm:f>Tiles!C15:C21</xm:f>
              <xm:sqref>L27</xm:sqref>
            </x14:sparkline>
            <x14:sparkline>
              <xm:f>Tiles!D15:D21</xm:f>
              <xm:sqref>P27</xm:sqref>
            </x14:sparkline>
            <x14:sparkline>
              <xm:f>Tiles!E15:E21</xm:f>
              <xm:sqref>T27</xm:sqref>
            </x14:sparkline>
            <x14:sparkline>
              <xm:f>Tiles!F15:F21</xm:f>
              <xm:sqref>X27</xm:sqref>
            </x14:sparkline>
            <x14:sparkline>
              <xm:f>Tiles!G15:G21</xm:f>
              <xm:sqref>AB27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2F-F326-409E-8E79-0C4DE2FDA11A}">
  <dimension ref="B1:K32"/>
  <sheetViews>
    <sheetView showGridLines="0" tabSelected="1" workbookViewId="0"/>
  </sheetViews>
  <sheetFormatPr defaultRowHeight="15" x14ac:dyDescent="0.25"/>
  <cols>
    <col min="1" max="1" width="2.42578125" customWidth="1"/>
    <col min="2" max="2" width="3.85546875" customWidth="1"/>
    <col min="3" max="3" width="26.42578125" customWidth="1"/>
    <col min="4" max="5" width="11.42578125" customWidth="1"/>
    <col min="6" max="6" width="5.7109375" customWidth="1"/>
    <col min="7" max="7" width="5.42578125" customWidth="1"/>
    <col min="9" max="9" width="47.140625" customWidth="1"/>
    <col min="11" max="11" width="3.85546875" customWidth="1"/>
  </cols>
  <sheetData>
    <row r="1" spans="2:10" s="57" customFormat="1" ht="30.75" customHeight="1" x14ac:dyDescent="0.45">
      <c r="B1" s="58" t="s">
        <v>48</v>
      </c>
      <c r="J1" s="75" t="str">
        <f>"Week ending on "&amp;TEXT(Data!R4,"d mmm yyyy")</f>
        <v>Week ending on 26 Apr 2020</v>
      </c>
    </row>
    <row r="16" spans="2:10" x14ac:dyDescent="0.25">
      <c r="D16" s="59" t="s">
        <v>49</v>
      </c>
      <c r="E16" s="59" t="s">
        <v>50</v>
      </c>
    </row>
    <row r="17" spans="2:11" ht="15.75" x14ac:dyDescent="0.3">
      <c r="C17" s="60" t="s">
        <v>1</v>
      </c>
      <c r="D17" s="61">
        <f>Data!R4</f>
        <v>43947</v>
      </c>
      <c r="E17" s="61">
        <f>Data!K4</f>
        <v>43940</v>
      </c>
      <c r="F17" s="62" t="s">
        <v>51</v>
      </c>
      <c r="G17" s="63"/>
      <c r="H17" s="60" t="s">
        <v>52</v>
      </c>
      <c r="I17" s="60" t="s">
        <v>23</v>
      </c>
      <c r="K17" s="76" t="s">
        <v>39</v>
      </c>
    </row>
    <row r="18" spans="2:11" x14ac:dyDescent="0.25">
      <c r="B18" s="74"/>
      <c r="C18" s="63" t="str">
        <f>Data!B5</f>
        <v>Sessions</v>
      </c>
      <c r="D18" s="64">
        <f>SUBTOTAL(IF(Data!D5="Total",9,1),Data!L5:R5)</f>
        <v>129735</v>
      </c>
      <c r="E18" s="64">
        <f>SUBTOTAL(IF(Data!D5="Total",9,1),Data!E5:K5)</f>
        <v>117729</v>
      </c>
      <c r="F18" s="65">
        <f>D18/E18-1</f>
        <v>0.10197997095023315</v>
      </c>
      <c r="G18" s="66">
        <f>F18</f>
        <v>0.10197997095023315</v>
      </c>
      <c r="H18" s="63"/>
      <c r="I18" s="63"/>
    </row>
    <row r="19" spans="2:11" x14ac:dyDescent="0.25">
      <c r="B19" s="73"/>
      <c r="C19" s="63" t="str">
        <f>Data!B6</f>
        <v>Visitors</v>
      </c>
      <c r="D19" s="70">
        <f>SUBTOTAL(IF(Data!D6="Total",9,1),Data!L6:R6)</f>
        <v>68792</v>
      </c>
      <c r="E19" s="70">
        <f>SUBTOTAL(IF(Data!D6="Total",9,1),Data!E6:K6)</f>
        <v>66536</v>
      </c>
      <c r="F19" s="65">
        <f t="shared" ref="F19:F29" si="0">D19/E19-1</f>
        <v>3.3906456655043993E-2</v>
      </c>
      <c r="G19" s="66">
        <f t="shared" ref="G19:G32" si="1">F19</f>
        <v>3.3906456655043993E-2</v>
      </c>
      <c r="H19" s="63"/>
      <c r="I19" s="63"/>
    </row>
    <row r="20" spans="2:11" x14ac:dyDescent="0.25">
      <c r="B20" s="73"/>
      <c r="C20" s="63" t="str">
        <f>Data!B7</f>
        <v>Time on Page</v>
      </c>
      <c r="D20" s="67">
        <f>SUBTOTAL(IF(Data!D7="Total",9,1),Data!L7:R7)</f>
        <v>125.14285714285714</v>
      </c>
      <c r="E20" s="67">
        <f>SUBTOTAL(IF(Data!D7="Total",9,1),Data!E7:K7)</f>
        <v>176.42857142857142</v>
      </c>
      <c r="F20" s="65">
        <f t="shared" si="0"/>
        <v>-0.29068825910931173</v>
      </c>
      <c r="G20" s="66">
        <f t="shared" si="1"/>
        <v>-0.29068825910931173</v>
      </c>
      <c r="H20" s="63"/>
      <c r="I20" s="63"/>
    </row>
    <row r="21" spans="2:11" x14ac:dyDescent="0.25">
      <c r="B21" s="73">
        <v>1</v>
      </c>
      <c r="C21" s="63" t="str">
        <f>Data!B8</f>
        <v>Video Views</v>
      </c>
      <c r="D21" s="70">
        <f>SUBTOTAL(IF(Data!D8="Total",9,1),Data!L8:R8)</f>
        <v>32038</v>
      </c>
      <c r="E21" s="70">
        <f>SUBTOTAL(IF(Data!D8="Total",9,1),Data!E8:K8)</f>
        <v>26990</v>
      </c>
      <c r="F21" s="65">
        <f t="shared" si="0"/>
        <v>0.18703223416080039</v>
      </c>
      <c r="G21" s="66">
        <f t="shared" si="1"/>
        <v>0.18703223416080039</v>
      </c>
      <c r="H21" s="63"/>
      <c r="I21" s="77" t="s">
        <v>24</v>
      </c>
    </row>
    <row r="22" spans="2:11" x14ac:dyDescent="0.25">
      <c r="B22" s="73"/>
      <c r="C22" s="63" t="str">
        <f>Data!B9</f>
        <v>Social Engagement</v>
      </c>
      <c r="D22" s="64">
        <f>SUBTOTAL(IF(Data!D9="Total",9,1),Data!L9:R9)</f>
        <v>747</v>
      </c>
      <c r="E22" s="64">
        <f>SUBTOTAL(IF(Data!D9="Total",9,1),Data!E9:K9)</f>
        <v>597</v>
      </c>
      <c r="F22" s="65">
        <f t="shared" si="0"/>
        <v>0.25125628140703515</v>
      </c>
      <c r="G22" s="66">
        <f t="shared" si="1"/>
        <v>0.25125628140703515</v>
      </c>
      <c r="H22" s="63"/>
      <c r="I22" s="77"/>
    </row>
    <row r="23" spans="2:11" x14ac:dyDescent="0.25">
      <c r="B23" s="73"/>
      <c r="C23" s="63" t="str">
        <f>Data!B10</f>
        <v>New leads</v>
      </c>
      <c r="D23" s="70">
        <f>SUBTOTAL(IF(Data!D10="Total",9,1),Data!L10:R10)</f>
        <v>316</v>
      </c>
      <c r="E23" s="70">
        <f>SUBTOTAL(IF(Data!D10="Total",9,1),Data!E10:K10)</f>
        <v>454</v>
      </c>
      <c r="F23" s="65">
        <f t="shared" si="0"/>
        <v>-0.30396475770925113</v>
      </c>
      <c r="G23" s="66">
        <f t="shared" si="1"/>
        <v>-0.30396475770925113</v>
      </c>
      <c r="H23" s="63"/>
      <c r="I23" s="77"/>
    </row>
    <row r="24" spans="2:11" x14ac:dyDescent="0.25">
      <c r="B24" s="73"/>
      <c r="C24" s="63" t="str">
        <f>Data!B11</f>
        <v>Unsubs</v>
      </c>
      <c r="D24" s="64">
        <f>SUBTOTAL(IF(Data!D11="Total",9,1),Data!L11:R11)</f>
        <v>28</v>
      </c>
      <c r="E24" s="64">
        <f>SUBTOTAL(IF(Data!D11="Total",9,1),Data!E11:K11)</f>
        <v>33</v>
      </c>
      <c r="F24" s="65">
        <f t="shared" si="0"/>
        <v>-0.15151515151515149</v>
      </c>
      <c r="G24" s="66">
        <f t="shared" si="1"/>
        <v>-0.15151515151515149</v>
      </c>
      <c r="H24" s="63"/>
      <c r="I24" s="77"/>
    </row>
    <row r="25" spans="2:11" x14ac:dyDescent="0.25">
      <c r="B25" s="73">
        <v>1</v>
      </c>
      <c r="C25" s="63" t="str">
        <f>Data!B12</f>
        <v>Social Followers</v>
      </c>
      <c r="D25" s="70">
        <f>SUBTOTAL(IF(Data!D12="Total",9,1),Data!L12:R12)</f>
        <v>33188.142857142855</v>
      </c>
      <c r="E25" s="70">
        <f>SUBTOTAL(IF(Data!D12="Total",9,1),Data!E12:K12)</f>
        <v>33109.428571428572</v>
      </c>
      <c r="F25" s="65">
        <f t="shared" si="0"/>
        <v>2.3773978927019712E-3</v>
      </c>
      <c r="G25" s="66">
        <f t="shared" si="1"/>
        <v>2.3773978927019712E-3</v>
      </c>
      <c r="H25" s="63"/>
      <c r="I25" s="77" t="s">
        <v>25</v>
      </c>
    </row>
    <row r="26" spans="2:11" x14ac:dyDescent="0.25">
      <c r="B26" s="73"/>
      <c r="C26" s="63" t="str">
        <f>Data!B13</f>
        <v>Social Media visit %</v>
      </c>
      <c r="D26" s="68">
        <f>SUBTOTAL(IF(Data!D13="Total",9,1),Data!L13:R13)</f>
        <v>0.23714285714285713</v>
      </c>
      <c r="E26" s="68">
        <f>SUBTOTAL(IF(Data!D13="Total",9,1),Data!E13:K13)</f>
        <v>0.25857142857142856</v>
      </c>
      <c r="F26" s="65">
        <f t="shared" si="0"/>
        <v>-8.2872928176795591E-2</v>
      </c>
      <c r="G26" s="66">
        <f t="shared" si="1"/>
        <v>-8.2872928176795591E-2</v>
      </c>
      <c r="H26" s="63"/>
      <c r="I26" s="77"/>
    </row>
    <row r="27" spans="2:11" x14ac:dyDescent="0.25">
      <c r="B27" s="73"/>
      <c r="C27" s="63" t="str">
        <f>Data!B14</f>
        <v>Added to cart</v>
      </c>
      <c r="D27" s="70">
        <f>SUBTOTAL(IF(Data!D14="Total",9,1),Data!L14:R14)</f>
        <v>496</v>
      </c>
      <c r="E27" s="70">
        <f>SUBTOTAL(IF(Data!D14="Total",9,1),Data!E14:K14)</f>
        <v>538.5</v>
      </c>
      <c r="F27" s="65">
        <f t="shared" si="0"/>
        <v>-7.8922934076137374E-2</v>
      </c>
      <c r="G27" s="66">
        <f t="shared" si="1"/>
        <v>-7.8922934076137374E-2</v>
      </c>
      <c r="H27" s="63"/>
      <c r="I27" s="77"/>
    </row>
    <row r="28" spans="2:11" x14ac:dyDescent="0.25">
      <c r="B28" s="73"/>
      <c r="C28" s="63" t="str">
        <f>Data!B15</f>
        <v>Transactions</v>
      </c>
      <c r="D28" s="64">
        <f>SUBTOTAL(IF(Data!D15="Total",9,1),Data!L15:R15)</f>
        <v>362.5</v>
      </c>
      <c r="E28" s="64">
        <f>SUBTOTAL(IF(Data!D15="Total",9,1),Data!E15:K15)</f>
        <v>348.5</v>
      </c>
      <c r="F28" s="65">
        <f t="shared" si="0"/>
        <v>4.0172166427546729E-2</v>
      </c>
      <c r="G28" s="66">
        <f t="shared" si="1"/>
        <v>4.0172166427546729E-2</v>
      </c>
      <c r="H28" s="63"/>
      <c r="I28" s="77"/>
    </row>
    <row r="29" spans="2:11" x14ac:dyDescent="0.25">
      <c r="B29" s="73">
        <v>1</v>
      </c>
      <c r="C29" s="63" t="str">
        <f>Data!B16</f>
        <v>Revenue</v>
      </c>
      <c r="D29" s="72">
        <f>SUBTOTAL(IF(Data!D16="Total",9,1),Data!L16:R16)</f>
        <v>6904</v>
      </c>
      <c r="E29" s="72">
        <f>SUBTOTAL(IF(Data!D16="Total",9,1),Data!E16:K16)</f>
        <v>5256.5</v>
      </c>
      <c r="F29" s="65">
        <f t="shared" si="0"/>
        <v>0.31342147816988497</v>
      </c>
      <c r="G29" s="66">
        <f t="shared" si="1"/>
        <v>0.31342147816988497</v>
      </c>
      <c r="H29" s="63"/>
      <c r="I29" s="77" t="s">
        <v>26</v>
      </c>
    </row>
    <row r="30" spans="2:11" x14ac:dyDescent="0.25">
      <c r="B30" s="73">
        <v>1</v>
      </c>
      <c r="C30" s="63" t="str">
        <f>Data!B17</f>
        <v>Cart Abandon %</v>
      </c>
      <c r="D30" s="68">
        <f>SUBTOTAL(IF(Data!D17="Total",9,1),Data!L17:R17)</f>
        <v>0.30740686344564488</v>
      </c>
      <c r="E30" s="68">
        <f>SUBTOTAL(IF(Data!D17="Total",9,1),Data!E17:K17)</f>
        <v>0.34050149576155514</v>
      </c>
      <c r="F30" s="65">
        <f>D30/E30-1</f>
        <v>-9.7193794235446274E-2</v>
      </c>
      <c r="G30" s="66">
        <f>F30</f>
        <v>-9.7193794235446274E-2</v>
      </c>
      <c r="H30" s="63"/>
      <c r="I30" s="77" t="s">
        <v>40</v>
      </c>
    </row>
    <row r="31" spans="2:11" x14ac:dyDescent="0.25">
      <c r="B31" s="73"/>
      <c r="C31" s="63" t="str">
        <f>Data!B18</f>
        <v>Repeat Order %</v>
      </c>
      <c r="D31" s="71">
        <f>SUBTOTAL(IF(Data!D18="Total",9,1),Data!L18:R18)</f>
        <v>0.10285714285714287</v>
      </c>
      <c r="E31" s="71">
        <f>SUBTOTAL(IF(Data!D18="Total",9,1),Data!E18:K18)</f>
        <v>0.13428571428571426</v>
      </c>
      <c r="F31" s="65">
        <f t="shared" ref="F31:F32" si="2">D31/E31-1</f>
        <v>-0.23404255319148914</v>
      </c>
      <c r="G31" s="66">
        <f t="shared" si="1"/>
        <v>-0.23404255319148914</v>
      </c>
      <c r="H31" s="63"/>
      <c r="I31" s="63"/>
    </row>
    <row r="32" spans="2:11" x14ac:dyDescent="0.25">
      <c r="B32" s="73">
        <v>1</v>
      </c>
      <c r="C32" s="63" t="str">
        <f>Data!B19</f>
        <v>Conversion %</v>
      </c>
      <c r="D32" s="69">
        <f>SUBTOTAL(IF(Data!D19="Total",9,1),Data!L19:R19)</f>
        <v>1.968928861928982E-2</v>
      </c>
      <c r="E32" s="69">
        <f>SUBTOTAL(IF(Data!D19="Total",9,1),Data!E19:K19)</f>
        <v>1.4538437008143511E-2</v>
      </c>
      <c r="F32" s="65">
        <f t="shared" si="2"/>
        <v>0.35429197844727933</v>
      </c>
      <c r="G32" s="66">
        <f t="shared" si="1"/>
        <v>0.35429197844727933</v>
      </c>
      <c r="H32" s="63"/>
      <c r="I32" s="63"/>
    </row>
  </sheetData>
  <conditionalFormatting sqref="C17:I32">
    <cfRule type="expression" dxfId="0" priority="2">
      <formula>MOD(ROW(),2)=0</formula>
    </cfRule>
  </conditionalFormatting>
  <dataValidations count="1">
    <dataValidation allowBlank="1" showInputMessage="1" showErrorMessage="1" promptTitle="Help" prompt="Created using data validation" sqref="K17" xr:uid="{34176F90-710B-4393-8307-43E110AD8112}"/>
  </dataValidations>
  <pageMargins left="0.7" right="0.7" top="0.75" bottom="0.75" header="0.3" footer="0.3"/>
  <ignoredErrors>
    <ignoredError sqref="D18:E32" formulaRange="1"/>
  </ignoredErrors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BFBACA57-BE90-4CE1-B4CC-618C5F2CC3E4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F18:F32</xm:sqref>
        </x14:conditionalFormatting>
        <x14:conditionalFormatting xmlns:xm="http://schemas.microsoft.com/office/excel/2006/main">
          <x14:cfRule type="iconSet" priority="1" id="{5035529F-7FB4-4AEA-9793-088261CB253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B18:B32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F85EF0F3-BD8F-472A-8210-DDA60CA921A4}">
          <x14:colorSeries theme="2" tint="-0.249977111117893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D00000"/>
          <x14:sparklines>
            <x14:sparkline>
              <xm:f>Data!L5:R5</xm:f>
              <xm:sqref>H18</xm:sqref>
            </x14:sparkline>
            <x14:sparkline>
              <xm:f>Data!L6:R6</xm:f>
              <xm:sqref>H19</xm:sqref>
            </x14:sparkline>
            <x14:sparkline>
              <xm:f>Data!L7:R7</xm:f>
              <xm:sqref>H20</xm:sqref>
            </x14:sparkline>
            <x14:sparkline>
              <xm:f>Data!L8:R8</xm:f>
              <xm:sqref>H21</xm:sqref>
            </x14:sparkline>
            <x14:sparkline>
              <xm:f>Data!L9:R9</xm:f>
              <xm:sqref>H22</xm:sqref>
            </x14:sparkline>
            <x14:sparkline>
              <xm:f>Data!L10:R10</xm:f>
              <xm:sqref>H23</xm:sqref>
            </x14:sparkline>
            <x14:sparkline>
              <xm:f>Data!L11:R11</xm:f>
              <xm:sqref>H24</xm:sqref>
            </x14:sparkline>
            <x14:sparkline>
              <xm:f>Data!L12:R12</xm:f>
              <xm:sqref>H25</xm:sqref>
            </x14:sparkline>
            <x14:sparkline>
              <xm:f>Data!L13:R13</xm:f>
              <xm:sqref>H26</xm:sqref>
            </x14:sparkline>
            <x14:sparkline>
              <xm:f>Data!L14:R14</xm:f>
              <xm:sqref>H27</xm:sqref>
            </x14:sparkline>
            <x14:sparkline>
              <xm:f>Data!L15:R15</xm:f>
              <xm:sqref>H28</xm:sqref>
            </x14:sparkline>
            <x14:sparkline>
              <xm:f>Data!L16:R16</xm:f>
              <xm:sqref>H29</xm:sqref>
            </x14:sparkline>
            <x14:sparkline>
              <xm:f>Data!L17:R17</xm:f>
              <xm:sqref>H30</xm:sqref>
            </x14:sparkline>
            <x14:sparkline>
              <xm:f>Data!L18:R18</xm:f>
              <xm:sqref>H31</xm:sqref>
            </x14:sparkline>
            <x14:sparkline>
              <xm:f>Data!L19:R19</xm:f>
              <xm:sqref>H32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Data</vt:lpstr>
      <vt:lpstr>Tiles</vt:lpstr>
      <vt:lpstr>Dashboard_Prac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cp:lastPrinted>2020-04-28T04:27:44Z</cp:lastPrinted>
  <dcterms:created xsi:type="dcterms:W3CDTF">2017-05-18T22:37:17Z</dcterms:created>
  <dcterms:modified xsi:type="dcterms:W3CDTF">2023-05-17T11:48:31Z</dcterms:modified>
</cp:coreProperties>
</file>