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153" documentId="13_ncr:1_{1E5AA770-B36A-4089-A047-D204D311A6E7}" xr6:coauthVersionLast="47" xr6:coauthVersionMax="47" xr10:uidLastSave="{8C008EEB-5DC2-4906-B517-AADE1B1A9CE6}"/>
  <bookViews>
    <workbookView xWindow="-120" yWindow="-120" windowWidth="29040" windowHeight="15840" firstSheet="1" xr2:uid="{26D4546B-D2A1-4444-8EAF-A6228F96F0C1}"/>
  </bookViews>
  <sheets>
    <sheet name="Questions" sheetId="3" r:id="rId1"/>
    <sheet name="AA - Answers" sheetId="1" r:id="rId2"/>
  </sheets>
  <definedNames>
    <definedName name="_xlnm._FilterDatabase" localSheetId="1" hidden="1">'AA - Answers'!$I$4:$O$53</definedName>
    <definedName name="_xlnm._FilterDatabase" localSheetId="0" hidden="1">Questions!$C$4:$E$53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6" i="1" l="1"/>
  <c r="I139" i="1"/>
  <c r="F138" i="1"/>
  <c r="F139" i="1"/>
  <c r="F140" i="1"/>
  <c r="F141" i="1"/>
  <c r="F142" i="1"/>
  <c r="F143" i="1"/>
  <c r="F137" i="1"/>
  <c r="E138" i="1"/>
  <c r="E139" i="1"/>
  <c r="E140" i="1"/>
  <c r="E141" i="1"/>
  <c r="E142" i="1"/>
  <c r="E143" i="1"/>
  <c r="E137" i="1"/>
  <c r="D143" i="1"/>
  <c r="D142" i="1"/>
  <c r="D141" i="1"/>
  <c r="D140" i="1"/>
  <c r="D139" i="1"/>
  <c r="D138" i="1"/>
  <c r="D137" i="1"/>
  <c r="E125" i="1"/>
  <c r="I124" i="1"/>
  <c r="D126" i="1"/>
  <c r="D127" i="1"/>
  <c r="D128" i="1"/>
  <c r="D129" i="1"/>
  <c r="D130" i="1"/>
  <c r="D131" i="1"/>
  <c r="D125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0" i="1" a="1"/>
  <c r="E110" i="1"/>
  <c r="D111" i="1"/>
  <c r="D112" i="1"/>
  <c r="D113" i="1"/>
  <c r="D114" i="1"/>
  <c r="D115" i="1"/>
  <c r="D116" i="1"/>
  <c r="D110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99" i="1" a="1"/>
  <c r="E99" i="1"/>
  <c r="D100" i="1"/>
  <c r="D101" i="1"/>
  <c r="D102" i="1"/>
  <c r="D103" i="1"/>
  <c r="D104" i="1"/>
  <c r="D105" i="1"/>
  <c r="D99" i="1"/>
  <c r="E93" i="1" a="1"/>
  <c r="E93" i="1"/>
  <c r="D93" i="1" a="1"/>
  <c r="D93" i="1"/>
  <c r="E92" i="1"/>
  <c r="D92" i="1"/>
  <c r="E90" i="1"/>
  <c r="D90" i="1"/>
  <c r="F82" i="1"/>
  <c r="F83" i="1"/>
  <c r="E82" i="1"/>
  <c r="E83" i="1"/>
  <c r="D83" i="1"/>
  <c r="D82" i="1"/>
  <c r="F81" i="1"/>
  <c r="E81" i="1"/>
  <c r="D81" i="1"/>
  <c r="D69" i="1"/>
  <c r="D70" i="1"/>
  <c r="D71" i="1"/>
  <c r="D72" i="1"/>
  <c r="D73" i="1"/>
  <c r="D74" i="1"/>
  <c r="D68" i="1"/>
  <c r="F62" i="1"/>
  <c r="F61" i="1"/>
  <c r="F54" i="1"/>
  <c r="F55" i="1"/>
  <c r="F56" i="1"/>
  <c r="F57" i="1"/>
  <c r="F58" i="1"/>
  <c r="F59" i="1"/>
  <c r="F53" i="1"/>
  <c r="E54" i="1"/>
  <c r="E55" i="1"/>
  <c r="E56" i="1"/>
  <c r="E57" i="1"/>
  <c r="E58" i="1"/>
  <c r="E59" i="1"/>
  <c r="E53" i="1"/>
  <c r="D53" i="1"/>
  <c r="D54" i="1"/>
  <c r="D55" i="1"/>
  <c r="D56" i="1"/>
  <c r="D57" i="1"/>
  <c r="D58" i="1"/>
  <c r="D59" i="1"/>
  <c r="D47" i="1"/>
  <c r="D40" i="1"/>
  <c r="D38" i="1"/>
  <c r="D37" i="1"/>
  <c r="C31" i="1"/>
  <c r="D25" i="1"/>
  <c r="D18" i="1"/>
  <c r="D13" i="1"/>
  <c r="C8" i="1"/>
  <c r="C107" i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<sst xmlns="http://schemas.openxmlformats.org/spreadsheetml/2006/main" count="169" uniqueCount="76">
  <si>
    <t>Awesome Apps</t>
  </si>
  <si>
    <t>Business Questions</t>
  </si>
  <si>
    <t>Formulas</t>
  </si>
  <si>
    <t>Total downloads for Sugar Rush</t>
  </si>
  <si>
    <t>SUMIFS</t>
  </si>
  <si>
    <t>Total downloads for C apps</t>
  </si>
  <si>
    <t>COUNTIFS</t>
  </si>
  <si>
    <t>Uninstalls in December 2021</t>
  </si>
  <si>
    <t>AVERAGEIFS</t>
  </si>
  <si>
    <t>Downloads in Oct, Nov, Dec 2021</t>
  </si>
  <si>
    <t>MAX / MINIFS</t>
  </si>
  <si>
    <t>How many times we had more than 8000 downloads per app month?</t>
  </si>
  <si>
    <t>SMALL / LARGE</t>
  </si>
  <si>
    <t>5 star rating % for Sugar Rush</t>
  </si>
  <si>
    <t>XLOOKUP</t>
  </si>
  <si>
    <t>Average uninstalls for Subway Wafers</t>
  </si>
  <si>
    <t>INDEX / MATCH</t>
  </si>
  <si>
    <t>Which month has highest uninstall ratio?</t>
  </si>
  <si>
    <t>FILTER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</si>
  <si>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</si>
  <si>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</si>
  <si>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</si>
  <si>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</si>
  <si>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</si>
  <si>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</si>
  <si>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</si>
  <si>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Homework Problems:</t>
  </si>
  <si>
    <t>H1</t>
  </si>
  <si>
    <t>What is the cumulative downloads for each app? Which app had most downloads so far?</t>
  </si>
  <si>
    <t>H2</t>
  </si>
  <si>
    <t xml:space="preserve">Which app had most cumulative active installs (ie downloads - uninstalls) as of December 2021? </t>
  </si>
  <si>
    <t>H3</t>
  </si>
  <si>
    <t>Which app grew the most in the last 3 months of the year by number of installs, compared to the previous three months?</t>
  </si>
  <si>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</si>
  <si>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</si>
  <si>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</si>
  <si>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</si>
  <si>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</si>
  <si>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</si>
  <si>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</si>
  <si>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</si>
  <si>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</si>
  <si>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Sugar Rush</t>
  </si>
  <si>
    <t>Angry Bites</t>
  </si>
  <si>
    <t>Where is my Coco?</t>
  </si>
  <si>
    <t>Subway Wafers</t>
  </si>
  <si>
    <t>Temple Bun</t>
  </si>
  <si>
    <t>Starting with</t>
  </si>
  <si>
    <t>c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</si>
  <si>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</si>
  <si>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</si>
  <si>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</si>
  <si>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</si>
  <si>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</si>
  <si>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</si>
  <si>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</si>
  <si>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</si>
  <si>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</si>
  <si>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</si>
  <si>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</si>
  <si>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App name</t>
  </si>
  <si>
    <t>month</t>
  </si>
  <si>
    <t>Most downloads</t>
  </si>
  <si>
    <t>2nd</t>
  </si>
  <si>
    <t>3rd</t>
  </si>
  <si>
    <t>Most 1star ratings</t>
  </si>
  <si>
    <t>App name (WRONG)</t>
  </si>
  <si>
    <t>App name (RIGHT)</t>
  </si>
  <si>
    <t>Apps</t>
  </si>
  <si>
    <t>Most downloads ever</t>
  </si>
  <si>
    <t>Least Downloads</t>
  </si>
  <si>
    <t>Most Downloaded App</t>
  </si>
  <si>
    <t>Max</t>
  </si>
  <si>
    <t>Total Uninstalls</t>
  </si>
  <si>
    <t>Most Cumulative Active Installs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</si>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</sst>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-yy;@"/>
    <numFmt numFmtId="165" formatCode="0.0"/>
    <numFmt numFmtId="166" formatCode="0.000%"/>
    <numFmt numFmtId="167" formatCode="[$-409]mmm\-yy;@"/>
  </numFmts>
  <fonts count="13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167" fontId="6" fillId="0" borderId="5" xfId="0" applyNumberFormat="1" applyFont="1" applyBorder="1" applyAlignment="1">
      <alignment horizontal="center"/>
    </xf>
    <xf numFmtId="0" fontId="0" fillId="10" borderId="0" xfId="0" applyFill="1" applyAlignment="1">
      <alignment horizontal="center" vertical="top" wrapText="1"/>
    </xf>
    <xf numFmtId="0" fontId="0" fillId="11" borderId="6" xfId="0" applyFill="1" applyBorder="1"/>
    <xf numFmtId="0" fontId="0" fillId="12" borderId="6" xfId="0" applyFill="1" applyBorder="1"/>
    <xf numFmtId="0" fontId="0" fillId="12" borderId="6" xfId="0" applyFill="1" applyBorder="1" applyAlignment="1">
      <alignment horizontal="right"/>
    </xf>
    <xf numFmtId="0" fontId="4" fillId="11" borderId="6" xfId="0" applyFont="1" applyFill="1" applyBorder="1" applyAlignment="1">
      <alignment horizontal="right"/>
    </xf>
    <xf numFmtId="0" fontId="0" fillId="13" borderId="7" xfId="0" applyFill="1" applyBorder="1"/>
    <xf numFmtId="0" fontId="0" fillId="13" borderId="8" xfId="0" applyFill="1" applyBorder="1"/>
    <xf numFmtId="0" fontId="0" fillId="0" borderId="0" xfId="0" applyAlignment="1">
      <alignment horizontal="center" vertical="center" wrapText="1"/>
    </xf>
    <xf numFmtId="0" fontId="12" fillId="0" borderId="0" xfId="2" applyFont="1" applyFill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157832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58615</xdr:colOff>
      <xdr:row>0</xdr:row>
      <xdr:rowOff>124558</xdr:rowOff>
    </xdr:from>
    <xdr:to>
      <xdr:col>15</xdr:col>
      <xdr:colOff>732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abSelected="1" zoomScale="130" zoomScaleNormal="130" workbookViewId="0"/>
  </sheetViews>
  <sheetFormatPr defaultRowHeight="1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5" customWidth="1"/>
    <col min="6" max="6" width="16.85546875" customWidth="1"/>
    <col min="7" max="7" width="5" customWidth="1"/>
    <col min="8" max="8" width="32.28515625" customWidth="1"/>
  </cols>
  <sheetData>
    <row r="1" spans="1:10" s="2" customFormat="1" ht="52.5" customHeight="1">
      <c r="A1" s="1"/>
      <c r="C1" s="3" t="s">
        <v>0</v>
      </c>
    </row>
    <row r="3" spans="1:10">
      <c r="C3" s="16" t="s">
        <v>1</v>
      </c>
      <c r="D3" s="15"/>
      <c r="F3" s="22" t="s">
        <v>2</v>
      </c>
      <c r="H3" s="70"/>
    </row>
    <row r="4" spans="1:10">
      <c r="C4" s="5">
        <v>1</v>
      </c>
      <c r="D4" s="11" t="s">
        <v>3</v>
      </c>
      <c r="E4" s="10"/>
      <c r="F4" s="18" t="s">
        <v>4</v>
      </c>
      <c r="H4" s="71"/>
    </row>
    <row r="5" spans="1:10">
      <c r="C5" s="5">
        <v>2</v>
      </c>
      <c r="D5" s="14" t="s">
        <v>5</v>
      </c>
      <c r="E5" s="7"/>
      <c r="F5" s="19" t="s">
        <v>6</v>
      </c>
      <c r="H5" s="68"/>
      <c r="J5" s="4"/>
    </row>
    <row r="6" spans="1:10">
      <c r="C6" s="5">
        <v>3</v>
      </c>
      <c r="D6" s="12" t="s">
        <v>7</v>
      </c>
      <c r="E6" s="7"/>
      <c r="F6" s="20" t="s">
        <v>8</v>
      </c>
      <c r="H6" s="68"/>
    </row>
    <row r="7" spans="1:10">
      <c r="C7" s="5">
        <v>4</v>
      </c>
      <c r="D7" s="14" t="s">
        <v>9</v>
      </c>
      <c r="E7" s="7"/>
      <c r="F7" s="19" t="s">
        <v>10</v>
      </c>
      <c r="H7" s="68"/>
    </row>
    <row r="8" spans="1:10">
      <c r="C8" s="5">
        <v>5</v>
      </c>
      <c r="D8" s="12" t="s">
        <v>11</v>
      </c>
      <c r="E8" s="7"/>
      <c r="F8" s="21" t="s">
        <v>12</v>
      </c>
      <c r="H8" s="68"/>
    </row>
    <row r="9" spans="1:10">
      <c r="C9" s="5">
        <v>6</v>
      </c>
      <c r="D9" s="14" t="s">
        <v>13</v>
      </c>
      <c r="E9" s="7"/>
      <c r="F9" s="23" t="s">
        <v>14</v>
      </c>
      <c r="H9" s="68"/>
    </row>
    <row r="10" spans="1:10">
      <c r="C10" s="5">
        <v>7</v>
      </c>
      <c r="D10" s="12" t="s">
        <v>15</v>
      </c>
      <c r="E10" s="7"/>
      <c r="F10" s="5" t="s">
        <v>16</v>
      </c>
      <c r="H10" s="68"/>
    </row>
    <row r="11" spans="1:10">
      <c r="C11" s="5">
        <v>8</v>
      </c>
      <c r="D11" s="14" t="s">
        <v>17</v>
      </c>
      <c r="E11" s="7"/>
      <c r="F11" s="23" t="s">
        <v>18</v>
      </c>
      <c r="H11" s="68"/>
    </row>
    <row r="12" spans="1:10">
      <c r="C12" s="5">
        <v>9</v>
      </c>
      <c r="D12" s="12" t="s">
        <v>19</v>
      </c>
      <c r="E12" s="7"/>
    </row>
    <row r="13" spans="1:10">
      <c r="C13" s="5">
        <v>10</v>
      </c>
      <c r="D13" s="14" t="s">
        <v>20</v>
      </c>
      <c r="E13" s="7"/>
    </row>
    <row r="14" spans="1:10">
      <c r="C14" s="5">
        <v>11</v>
      </c>
      <c r="D14" s="12" t="s">
        <v>21</v>
      </c>
      <c r="E14" s="7"/>
    </row>
    <row r="15" spans="1:10">
      <c r="C15" s="5">
        <v>12</v>
      </c>
      <c r="D15" s="14" t="s">
        <v>22</v>
      </c>
      <c r="E15" s="7"/>
    </row>
    <row r="16" spans="1:10">
      <c r="C16" s="5">
        <v>13</v>
      </c>
      <c r="D16" s="12" t="s">
        <v>23</v>
      </c>
      <c r="E16" s="7"/>
    </row>
    <row r="17" spans="3:5">
      <c r="C17" s="5">
        <v>14</v>
      </c>
      <c r="D17" s="14" t="s">
        <v>24</v>
      </c>
      <c r="E17" s="7"/>
    </row>
    <row r="18" spans="3:5">
      <c r="C18" s="5">
        <v>15</v>
      </c>
      <c r="D18" s="13" t="s">
        <v>25</v>
      </c>
      <c r="E18" s="7"/>
    </row>
    <row r="19" spans="3:5">
      <c r="E19" s="7"/>
    </row>
    <row r="20" spans="3:5">
      <c r="C20" s="58" t="s">
        <v>26</v>
      </c>
      <c r="D20" s="59"/>
      <c r="E20" s="7"/>
    </row>
    <row r="21" spans="3:5" s="53" customFormat="1" ht="30">
      <c r="C21" s="54" t="s">
        <v>27</v>
      </c>
      <c r="D21" s="55" t="s">
        <v>28</v>
      </c>
      <c r="E21" s="52"/>
    </row>
    <row r="22" spans="3:5" s="53" customFormat="1" ht="30">
      <c r="C22" s="54" t="s">
        <v>29</v>
      </c>
      <c r="D22" s="56" t="s">
        <v>30</v>
      </c>
      <c r="E22" s="52"/>
    </row>
    <row r="23" spans="3:5" s="53" customFormat="1" ht="30">
      <c r="C23" s="54" t="s">
        <v>31</v>
      </c>
      <c r="D23" s="57" t="s">
        <v>32</v>
      </c>
      <c r="E23" s="52"/>
    </row>
    <row r="24" spans="3:5">
      <c r="E24" s="7"/>
    </row>
    <row r="25" spans="3:5">
      <c r="E25" s="7"/>
    </row>
    <row r="26" spans="3:5">
      <c r="C26" s="6"/>
      <c r="E26" s="7"/>
    </row>
    <row r="27" spans="3:5">
      <c r="C27" s="6"/>
      <c r="E27" s="7"/>
    </row>
    <row r="28" spans="3:5">
      <c r="C28" s="6"/>
      <c r="E28" s="7"/>
    </row>
    <row r="29" spans="3:5">
      <c r="C29" s="6"/>
      <c r="E29" s="7"/>
    </row>
    <row r="30" spans="3:5">
      <c r="C30" s="6"/>
      <c r="E30" s="7"/>
    </row>
    <row r="31" spans="3:5">
      <c r="C31" s="6"/>
      <c r="E31" s="7"/>
    </row>
    <row r="32" spans="3:5">
      <c r="C32" s="6"/>
      <c r="E32" s="7"/>
    </row>
    <row r="33" spans="3:5">
      <c r="C33" s="6"/>
      <c r="E33" s="7"/>
    </row>
    <row r="34" spans="3:5">
      <c r="C34" s="6"/>
      <c r="E34" s="7"/>
    </row>
    <row r="35" spans="3:5">
      <c r="C35" s="6"/>
      <c r="E35" s="7"/>
    </row>
    <row r="36" spans="3:5">
      <c r="C36" s="6"/>
      <c r="E36" s="7"/>
    </row>
    <row r="37" spans="3:5">
      <c r="C37" s="6"/>
      <c r="E37" s="7"/>
    </row>
    <row r="38" spans="3:5">
      <c r="C38" s="6"/>
      <c r="E38" s="7"/>
    </row>
    <row r="39" spans="3:5">
      <c r="C39" s="6"/>
      <c r="E39" s="7"/>
    </row>
    <row r="40" spans="3:5">
      <c r="C40" s="6"/>
      <c r="E40" s="7"/>
    </row>
    <row r="41" spans="3:5">
      <c r="C41" s="6"/>
      <c r="E41" s="7"/>
    </row>
    <row r="42" spans="3:5">
      <c r="C42" s="6"/>
      <c r="E42" s="7"/>
    </row>
    <row r="43" spans="3:5">
      <c r="C43" s="6"/>
      <c r="E43" s="7"/>
    </row>
    <row r="44" spans="3:5">
      <c r="C44" s="6"/>
      <c r="E44" s="7"/>
    </row>
    <row r="45" spans="3:5">
      <c r="C45" s="6"/>
      <c r="E45" s="7"/>
    </row>
    <row r="46" spans="3:5">
      <c r="C46" s="6"/>
      <c r="E46" s="7"/>
    </row>
    <row r="47" spans="3:5">
      <c r="C47" s="6"/>
      <c r="E47" s="7"/>
    </row>
    <row r="48" spans="3:5">
      <c r="C48" s="6"/>
      <c r="E48" s="7"/>
    </row>
    <row r="49" spans="3:5">
      <c r="C49" s="6"/>
      <c r="E49" s="7"/>
    </row>
    <row r="50" spans="3:5">
      <c r="C50" s="6"/>
      <c r="E50" s="7"/>
    </row>
    <row r="51" spans="3:5">
      <c r="C51" s="6"/>
      <c r="E51" s="7"/>
    </row>
    <row r="52" spans="3:5">
      <c r="C52" s="6"/>
      <c r="E52" s="7"/>
    </row>
    <row r="53" spans="3:5">
      <c r="C53" s="6"/>
      <c r="E53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46"/>
  <sheetViews>
    <sheetView showGridLines="0" zoomScale="130" zoomScaleNormal="130" workbookViewId="0"/>
  </sheetViews>
  <sheetFormatPr defaultRowHeight="15"/>
  <cols>
    <col min="1" max="1" width="1.7109375" customWidth="1"/>
    <col min="2" max="2" width="4.42578125" customWidth="1"/>
    <col min="3" max="3" width="17.7109375" customWidth="1"/>
    <col min="4" max="4" width="21.85546875" customWidth="1"/>
    <col min="5" max="5" width="22" customWidth="1"/>
    <col min="6" max="6" width="29" bestFit="1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>
      <c r="A1" s="17"/>
      <c r="C1" s="3" t="s">
        <v>0</v>
      </c>
    </row>
    <row r="3" spans="1:15">
      <c r="B3" s="69"/>
      <c r="C3" s="69"/>
      <c r="D3" s="69"/>
    </row>
    <row r="4" spans="1:15">
      <c r="I4" s="8" t="s">
        <v>33</v>
      </c>
      <c r="J4" s="9" t="s">
        <v>34</v>
      </c>
      <c r="K4" s="10" t="s">
        <v>35</v>
      </c>
      <c r="L4" s="10" t="s">
        <v>36</v>
      </c>
      <c r="M4" s="10" t="s">
        <v>37</v>
      </c>
      <c r="N4" s="10" t="s">
        <v>38</v>
      </c>
      <c r="O4" s="10" t="s">
        <v>39</v>
      </c>
    </row>
    <row r="5" spans="1:15">
      <c r="B5" s="25">
        <v>1</v>
      </c>
      <c r="C5" t="str" cm="1">
        <f t="array" ref="C5">INDEX(Questions!$D$4:$D$18,B5)</f>
        <v>Total downloads for Sugar Rush</v>
      </c>
      <c r="I5" s="6">
        <v>44348</v>
      </c>
      <c r="J5" t="s">
        <v>40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>
      <c r="I6" s="6">
        <v>44348</v>
      </c>
      <c r="J6" t="s">
        <v>41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>
      <c r="C7" s="27" t="s">
        <v>42</v>
      </c>
      <c r="I7" s="6">
        <v>44348</v>
      </c>
      <c r="J7" t="s">
        <v>43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>
      <c r="C8" s="26">
        <f>SUMIFS(data[Downloads],data[App],C7)</f>
        <v>43718</v>
      </c>
      <c r="I8" s="6">
        <v>44348</v>
      </c>
      <c r="J8" t="s">
        <v>44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>
      <c r="I9" s="6">
        <v>44348</v>
      </c>
      <c r="J9" t="s">
        <v>42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>
      <c r="B10" s="25">
        <v>2</v>
      </c>
      <c r="C10" t="str" cm="1">
        <f t="array" ref="C10">INDEX(Questions!$D$4:$D$18,B10)</f>
        <v>Total downloads for C apps</v>
      </c>
      <c r="I10" s="6">
        <v>44348</v>
      </c>
      <c r="J10" t="s">
        <v>45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>
      <c r="I11" s="6">
        <v>44348</v>
      </c>
      <c r="J11" t="s">
        <v>46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>
      <c r="C12" s="27" t="s">
        <v>47</v>
      </c>
      <c r="D12" s="28" t="s">
        <v>48</v>
      </c>
      <c r="I12" s="6">
        <v>44378</v>
      </c>
      <c r="J12" t="s">
        <v>40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>
      <c r="C13" s="26" t="s">
        <v>49</v>
      </c>
      <c r="D13" s="29">
        <f>SUMIFS(data[Downloads],data[App],D12&amp;"*")</f>
        <v>91536</v>
      </c>
      <c r="I13" s="6">
        <v>44378</v>
      </c>
      <c r="J13" t="s">
        <v>41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>
      <c r="I14" s="6">
        <v>44378</v>
      </c>
      <c r="J14" t="s">
        <v>43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>
      <c r="B15" s="25">
        <v>3</v>
      </c>
      <c r="C15" t="str" cm="1">
        <f t="array" ref="C15">INDEX(Questions!$D$4:$D$18,B15)</f>
        <v>Uninstalls in December 2021</v>
      </c>
      <c r="I15" s="6">
        <v>44378</v>
      </c>
      <c r="J15" t="s">
        <v>44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>
      <c r="I16" s="6">
        <v>44378</v>
      </c>
      <c r="J16" t="s">
        <v>42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>
      <c r="C17" s="27" t="s">
        <v>33</v>
      </c>
      <c r="D17" s="30">
        <v>44531</v>
      </c>
      <c r="I17" s="6">
        <v>44378</v>
      </c>
      <c r="J17" t="s">
        <v>45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>
      <c r="C18" s="26" t="s">
        <v>36</v>
      </c>
      <c r="D18" s="26">
        <f>SUMIFS(data[Uninstalls],data[Month],D17)</f>
        <v>783</v>
      </c>
      <c r="I18" s="6">
        <v>44378</v>
      </c>
      <c r="J18" t="s">
        <v>46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>
      <c r="I19" s="6">
        <v>44409</v>
      </c>
      <c r="J19" t="s">
        <v>40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>
      <c r="B20" s="25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41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>
      <c r="I21" s="6">
        <v>44409</v>
      </c>
      <c r="J21" t="s">
        <v>43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>
      <c r="C22" s="27" t="s">
        <v>50</v>
      </c>
      <c r="D22" s="36">
        <v>44470</v>
      </c>
      <c r="I22" s="6">
        <v>44409</v>
      </c>
      <c r="J22" t="s">
        <v>44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>
      <c r="C23" s="27" t="s">
        <v>51</v>
      </c>
      <c r="D23" s="36">
        <v>44561</v>
      </c>
      <c r="I23" s="6">
        <v>44409</v>
      </c>
      <c r="J23" t="s">
        <v>42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>
      <c r="I24" s="6">
        <v>44409</v>
      </c>
      <c r="J24" t="s">
        <v>45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>
      <c r="C25" s="26" t="s">
        <v>49</v>
      </c>
      <c r="D25" s="26">
        <f>SUMIFS(data[Downloads],data[Month],"&gt;="&amp;D22,data[Month],"&lt;="&amp;D23)</f>
        <v>122200</v>
      </c>
      <c r="I25" s="6">
        <v>44409</v>
      </c>
      <c r="J25" t="s">
        <v>46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>
      <c r="I26" s="6">
        <v>44440</v>
      </c>
      <c r="J26" t="s">
        <v>40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>
      <c r="I27" s="6">
        <v>44440</v>
      </c>
      <c r="J27" t="s">
        <v>41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>
      <c r="B28" s="25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43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>
      <c r="I29" s="6">
        <v>44440</v>
      </c>
      <c r="J29" t="s">
        <v>44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>
      <c r="C30" s="27">
        <v>8000</v>
      </c>
      <c r="I30" s="6">
        <v>44440</v>
      </c>
      <c r="J30" t="s">
        <v>42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>
      <c r="C31" s="26">
        <f>COUNTIFS(data[Downloads],"&gt;"&amp;C30)</f>
        <v>5</v>
      </c>
      <c r="I31" s="6">
        <v>44440</v>
      </c>
      <c r="J31" t="s">
        <v>45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>
      <c r="I32" s="6">
        <v>44440</v>
      </c>
      <c r="J32" t="s">
        <v>46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>
      <c r="B33" s="25">
        <v>6</v>
      </c>
      <c r="C33" t="str" cm="1">
        <f t="array" ref="C33">INDEX(Questions!$D$4:$D$18,B33)</f>
        <v>5 star rating % for Sugar Rush</v>
      </c>
      <c r="I33" s="6">
        <v>44470</v>
      </c>
      <c r="J33" t="s">
        <v>40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>
      <c r="I34" s="6">
        <v>44470</v>
      </c>
      <c r="J34" t="s">
        <v>41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>
      <c r="I35" s="6">
        <v>44470</v>
      </c>
      <c r="J35" t="s">
        <v>43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>
      <c r="C36" s="27" t="s">
        <v>34</v>
      </c>
      <c r="D36" s="37" t="s">
        <v>42</v>
      </c>
      <c r="I36" s="6">
        <v>44470</v>
      </c>
      <c r="J36" t="s">
        <v>44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>
      <c r="C37" s="24" t="s">
        <v>52</v>
      </c>
      <c r="D37" s="31">
        <f>SUMIFS(data[5 star ratings],data[App],D36)</f>
        <v>587</v>
      </c>
      <c r="I37" s="6">
        <v>44470</v>
      </c>
      <c r="J37" t="s">
        <v>42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>
      <c r="C38" s="24" t="s">
        <v>53</v>
      </c>
      <c r="D38" s="31">
        <f>SUMIFS(data[Total ratings],data[App],D36)</f>
        <v>5353</v>
      </c>
      <c r="I38" s="6">
        <v>44470</v>
      </c>
      <c r="J38" t="s">
        <v>45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>
      <c r="I39" s="6">
        <v>44470</v>
      </c>
      <c r="J39" t="s">
        <v>46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>
      <c r="C40" s="26" t="s">
        <v>54</v>
      </c>
      <c r="D40" s="42">
        <f>D37/D38</f>
        <v>0.10965813562488325</v>
      </c>
      <c r="I40" s="6">
        <v>44501</v>
      </c>
      <c r="J40" t="s">
        <v>40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>
      <c r="I41" s="6">
        <v>44501</v>
      </c>
      <c r="J41" t="s">
        <v>41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>
      <c r="I42" s="6">
        <v>44501</v>
      </c>
      <c r="J42" t="s">
        <v>43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>
      <c r="B43" s="25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44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>
      <c r="I44" s="6">
        <v>44501</v>
      </c>
      <c r="J44" t="s">
        <v>42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>
      <c r="I45" s="6">
        <v>44501</v>
      </c>
      <c r="J45" t="s">
        <v>45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>
      <c r="C46" s="27" t="s">
        <v>34</v>
      </c>
      <c r="D46" s="27" t="s">
        <v>45</v>
      </c>
      <c r="I46" s="6">
        <v>44501</v>
      </c>
      <c r="J46" t="s">
        <v>46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>
      <c r="C47" s="26" t="s">
        <v>55</v>
      </c>
      <c r="D47" s="43">
        <f>AVERAGEIFS(data[Uninstalls],data[App],D46)</f>
        <v>104.71428571428571</v>
      </c>
      <c r="I47" s="6">
        <v>44531</v>
      </c>
      <c r="J47" t="s">
        <v>40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>
      <c r="I48" s="6">
        <v>44531</v>
      </c>
      <c r="J48" t="s">
        <v>41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>
      <c r="I49" s="6">
        <v>44531</v>
      </c>
      <c r="J49" t="s">
        <v>43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>
      <c r="B50" s="25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44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>
      <c r="I51" s="6">
        <v>44531</v>
      </c>
      <c r="J51" t="s">
        <v>42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>
      <c r="C52" s="35" t="s">
        <v>33</v>
      </c>
      <c r="D52" s="35" t="s">
        <v>36</v>
      </c>
      <c r="E52" s="35" t="s">
        <v>35</v>
      </c>
      <c r="F52" s="35" t="s">
        <v>56</v>
      </c>
      <c r="I52" s="6">
        <v>44531</v>
      </c>
      <c r="J52" t="s">
        <v>45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>
      <c r="C53" s="38">
        <v>44348</v>
      </c>
      <c r="D53" s="24">
        <f>SUMIFS(data[Uninstalls],data[Month],C53)</f>
        <v>691</v>
      </c>
      <c r="E53" s="24">
        <f>SUMIFS(data[Downloads],data[Month],C53)</f>
        <v>34801</v>
      </c>
      <c r="F53" s="33">
        <f>D53/E53</f>
        <v>1.9855751271515187E-2</v>
      </c>
      <c r="I53" s="6">
        <v>44531</v>
      </c>
      <c r="J53" t="s">
        <v>46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>
      <c r="C54" s="38">
        <v>44378</v>
      </c>
      <c r="D54" s="24">
        <f>SUMIFS(data[Uninstalls],data[Month],C54)</f>
        <v>894</v>
      </c>
      <c r="E54" s="24">
        <f>SUMIFS(data[Downloads],data[Month],C54)</f>
        <v>44838</v>
      </c>
      <c r="F54" s="33">
        <f t="shared" ref="F54:F59" si="0">D54/E54</f>
        <v>1.9938445068914758E-2</v>
      </c>
    </row>
    <row r="55" spans="2:15">
      <c r="C55" s="38">
        <v>44409</v>
      </c>
      <c r="D55" s="24">
        <f>SUMIFS(data[Uninstalls],data[Month],C55)</f>
        <v>938</v>
      </c>
      <c r="E55" s="24">
        <f>SUMIFS(data[Downloads],data[Month],C55)</f>
        <v>47062</v>
      </c>
      <c r="F55" s="33">
        <f t="shared" si="0"/>
        <v>1.9931154647061324E-2</v>
      </c>
    </row>
    <row r="56" spans="2:15">
      <c r="C56" s="38">
        <v>44440</v>
      </c>
      <c r="D56" s="24">
        <f>SUMIFS(data[Uninstalls],data[Month],C56)</f>
        <v>956</v>
      </c>
      <c r="E56" s="24">
        <f>SUMIFS(data[Downloads],data[Month],C56)</f>
        <v>47987</v>
      </c>
      <c r="F56" s="33">
        <f t="shared" si="0"/>
        <v>1.9922062225185989E-2</v>
      </c>
    </row>
    <row r="57" spans="2:15">
      <c r="C57" s="38">
        <v>44470</v>
      </c>
      <c r="D57" s="24">
        <f>SUMIFS(data[Uninstalls],data[Month],C57)</f>
        <v>802</v>
      </c>
      <c r="E57" s="24">
        <f>SUMIFS(data[Downloads],data[Month],C57)</f>
        <v>40278</v>
      </c>
      <c r="F57" s="33">
        <f t="shared" si="0"/>
        <v>1.9911614280748797E-2</v>
      </c>
    </row>
    <row r="58" spans="2:15">
      <c r="C58" s="38">
        <v>44501</v>
      </c>
      <c r="D58" s="24">
        <f>SUMIFS(data[Uninstalls],data[Month],C58)</f>
        <v>848</v>
      </c>
      <c r="E58" s="24">
        <f>SUMIFS(data[Downloads],data[Month],C58)</f>
        <v>42592</v>
      </c>
      <c r="F58" s="33">
        <f t="shared" si="0"/>
        <v>1.9909842223891812E-2</v>
      </c>
    </row>
    <row r="59" spans="2:15">
      <c r="C59" s="38">
        <v>44531</v>
      </c>
      <c r="D59" s="24">
        <f>SUMIFS(data[Uninstalls],data[Month],C59)</f>
        <v>783</v>
      </c>
      <c r="E59" s="24">
        <f>SUMIFS(data[Downloads],data[Month],C59)</f>
        <v>39330</v>
      </c>
      <c r="F59" s="33">
        <f t="shared" si="0"/>
        <v>1.9908466819221968E-2</v>
      </c>
    </row>
    <row r="61" spans="2:15">
      <c r="E61" s="26" t="s">
        <v>57</v>
      </c>
      <c r="F61" s="44">
        <f>MAX(F53:F59)</f>
        <v>1.9938445068914758E-2</v>
      </c>
    </row>
    <row r="62" spans="2:15">
      <c r="E62" s="26" t="s">
        <v>58</v>
      </c>
      <c r="F62" s="34">
        <f>_xlfn.XLOOKUP(F61,F53:F59,C53:C59)</f>
        <v>44378</v>
      </c>
    </row>
    <row r="65" spans="2:6">
      <c r="B65" s="25">
        <v>9</v>
      </c>
      <c r="C65" t="str" cm="1">
        <f t="array" ref="C65">INDEX(Questions!$D$4:$D$18,B65)</f>
        <v>Average monthly downloads</v>
      </c>
    </row>
    <row r="67" spans="2:6">
      <c r="C67" s="35" t="s">
        <v>33</v>
      </c>
      <c r="D67" s="35" t="s">
        <v>59</v>
      </c>
    </row>
    <row r="68" spans="2:6">
      <c r="C68" s="38">
        <v>44348</v>
      </c>
      <c r="D68" s="45">
        <f>AVERAGEIFS(data[Downloads],data[Month],C68)</f>
        <v>4971.5714285714284</v>
      </c>
    </row>
    <row r="69" spans="2:6">
      <c r="C69" s="38">
        <v>44378</v>
      </c>
      <c r="D69" s="45">
        <f>AVERAGEIFS(data[Downloads],data[Month],C69)</f>
        <v>6405.4285714285716</v>
      </c>
    </row>
    <row r="70" spans="2:6">
      <c r="C70" s="38">
        <v>44409</v>
      </c>
      <c r="D70" s="45">
        <f>AVERAGEIFS(data[Downloads],data[Month],C70)</f>
        <v>6723.1428571428569</v>
      </c>
    </row>
    <row r="71" spans="2:6">
      <c r="C71" s="38">
        <v>44440</v>
      </c>
      <c r="D71" s="45">
        <f>AVERAGEIFS(data[Downloads],data[Month],C71)</f>
        <v>6855.2857142857147</v>
      </c>
    </row>
    <row r="72" spans="2:6">
      <c r="C72" s="38">
        <v>44470</v>
      </c>
      <c r="D72" s="45">
        <f>AVERAGEIFS(data[Downloads],data[Month],C72)</f>
        <v>5754</v>
      </c>
    </row>
    <row r="73" spans="2:6">
      <c r="C73" s="38">
        <v>44501</v>
      </c>
      <c r="D73" s="45">
        <f>AVERAGEIFS(data[Downloads],data[Month],C73)</f>
        <v>6084.5714285714284</v>
      </c>
    </row>
    <row r="74" spans="2:6">
      <c r="C74" s="38">
        <v>44531</v>
      </c>
      <c r="D74" s="45">
        <f>AVERAGEIFS(data[Downloads],data[Month],C74)</f>
        <v>5618.5714285714284</v>
      </c>
    </row>
    <row r="77" spans="2:6">
      <c r="B77" s="25">
        <v>10</v>
      </c>
      <c r="C77" t="str" cm="1">
        <f t="array" ref="C77">INDEX(Questions!$D$4:$D$18,B77)</f>
        <v>Most downloads in any month / app? 2nd and 3rd places also?</v>
      </c>
    </row>
    <row r="78" spans="2:6">
      <c r="B78" s="32">
        <v>11</v>
      </c>
      <c r="C78" t="str" cm="1">
        <f t="array" ref="C78">INDEX(Questions!$D$4:$D$18,B78)</f>
        <v>Which month and app was that?</v>
      </c>
    </row>
    <row r="80" spans="2:6">
      <c r="C80" s="35"/>
      <c r="D80" s="39" t="s">
        <v>35</v>
      </c>
      <c r="E80" s="35" t="s">
        <v>60</v>
      </c>
      <c r="F80" s="35" t="s">
        <v>61</v>
      </c>
    </row>
    <row r="81" spans="2:6">
      <c r="C81" s="24" t="s">
        <v>62</v>
      </c>
      <c r="D81" s="46">
        <f>MAX(data[Downloads])</f>
        <v>10028</v>
      </c>
      <c r="E81" s="50" t="str">
        <f>_xlfn.XLOOKUP(D81,data[Downloads],data[App])</f>
        <v>Chocolate Crossing</v>
      </c>
      <c r="F81" s="51">
        <f>INDEX(data[Month],MATCH(D81,data[Downloads],0))</f>
        <v>44409</v>
      </c>
    </row>
    <row r="82" spans="2:6">
      <c r="C82" s="24" t="s">
        <v>63</v>
      </c>
      <c r="D82" s="46">
        <f>LARGE(data[Downloads],2)</f>
        <v>9195</v>
      </c>
      <c r="E82" s="50" t="str">
        <f>_xlfn.XLOOKUP(D82,data[Downloads],data[App])</f>
        <v>Where is my Coco?</v>
      </c>
      <c r="F82" s="51">
        <f>INDEX(data[Month],MATCH(D82,data[Downloads],0))</f>
        <v>44501</v>
      </c>
    </row>
    <row r="83" spans="2:6">
      <c r="C83" s="24" t="s">
        <v>64</v>
      </c>
      <c r="D83" s="46">
        <f>LARGE(data[Downloads],3)</f>
        <v>8586</v>
      </c>
      <c r="E83" s="50" t="str">
        <f>_xlfn.XLOOKUP(D83,data[Downloads],data[App])</f>
        <v>Crushed by Candies</v>
      </c>
      <c r="F83" s="51">
        <f>INDEX(data[Month],MATCH(D83,data[Downloads],0))</f>
        <v>44378</v>
      </c>
    </row>
    <row r="86" spans="2:6">
      <c r="B86" s="25">
        <v>12</v>
      </c>
      <c r="C86" t="str" cm="1">
        <f t="array" ref="C86">INDEX(Questions!$D$4:$D$18,B86)</f>
        <v>In October 2021, which app has most 1star ratings?</v>
      </c>
    </row>
    <row r="87" spans="2:6">
      <c r="B87" s="32">
        <v>13</v>
      </c>
      <c r="C87" t="str" cm="1">
        <f t="array" ref="C87">INDEX(Questions!$D$4:$D$18,B87)</f>
        <v>Does it change by December 2021?</v>
      </c>
    </row>
    <row r="89" spans="2:6">
      <c r="C89" s="35" t="s">
        <v>33</v>
      </c>
      <c r="D89" s="40">
        <v>44470</v>
      </c>
      <c r="E89" s="40">
        <v>44531</v>
      </c>
    </row>
    <row r="90" spans="2:6">
      <c r="C90" s="24" t="s">
        <v>65</v>
      </c>
      <c r="D90" s="24">
        <f>_xlfn.MAXIFS(data[1 star ratings],data[Month],D89)</f>
        <v>47</v>
      </c>
      <c r="E90" s="24">
        <f>_xlfn.MAXIFS(data[1 star ratings],data[Month],E89)</f>
        <v>55</v>
      </c>
    </row>
    <row r="92" spans="2:6">
      <c r="C92" s="47" t="s">
        <v>66</v>
      </c>
      <c r="D92" s="46" t="str">
        <f>_xlfn.XLOOKUP(D90,data[1 star ratings],data[App])</f>
        <v>Where is my Coco?</v>
      </c>
      <c r="E92" s="49" t="str">
        <f>_xlfn.XLOOKUP(E90,data[1 star ratings],data[App])</f>
        <v>Subway Wafers</v>
      </c>
    </row>
    <row r="93" spans="2:6">
      <c r="C93" s="48" t="s">
        <v>67</v>
      </c>
      <c r="D93" s="46" t="str" cm="1">
        <f t="array" ref="D93:D94">_xlfn._xlws.FILTER(data[App],(data[Month]=D89)*(data[1 star ratings]=D90))</f>
        <v>Where is my Coco?</v>
      </c>
      <c r="E93" s="49" t="str" cm="1">
        <f t="array" ref="E93">_xlfn._xlws.FILTER(data[App],(data[Month]=E89)*(data[1 star ratings]=E90))</f>
        <v>Temple Bun</v>
      </c>
    </row>
    <row r="94" spans="2:6">
      <c r="D94" s="46" t="str">
        <v>Sugar Rush</v>
      </c>
    </row>
    <row r="96" spans="2:6">
      <c r="B96" s="25">
        <v>14</v>
      </c>
      <c r="C96" t="str" cm="1">
        <f t="array" ref="C96">INDEX(Questions!$D$4:$D$18,B96)</f>
        <v>What are the best download figures for each app?</v>
      </c>
    </row>
    <row r="98" spans="2:5">
      <c r="C98" s="35" t="s">
        <v>68</v>
      </c>
      <c r="D98" s="35" t="s">
        <v>69</v>
      </c>
      <c r="E98" s="41" t="s">
        <v>33</v>
      </c>
    </row>
    <row r="99" spans="2:5">
      <c r="C99" s="27" t="s">
        <v>40</v>
      </c>
      <c r="D99" s="26">
        <f>_xlfn.MAXIFS(data[Downloads],data[App],C99)</f>
        <v>8586</v>
      </c>
      <c r="E99" s="60" cm="1">
        <f t="array" ref="E99">_xlfn._xlws.FILTER(data[Month],(data[Downloads]=D99)*(data[App]=C99))</f>
        <v>44378</v>
      </c>
    </row>
    <row r="100" spans="2:5">
      <c r="C100" s="27" t="s">
        <v>41</v>
      </c>
      <c r="D100" s="26">
        <f>_xlfn.MAXIFS(data[Downloads],data[App],C100)</f>
        <v>10028</v>
      </c>
      <c r="E100" s="60" cm="1">
        <f t="array" ref="E100">_xlfn._xlws.FILTER(data[Month],(data[Downloads]=D100)*(data[App]=C100))</f>
        <v>44409</v>
      </c>
    </row>
    <row r="101" spans="2:5">
      <c r="C101" s="27" t="s">
        <v>43</v>
      </c>
      <c r="D101" s="26">
        <f>_xlfn.MAXIFS(data[Downloads],data[App],C101)</f>
        <v>7909</v>
      </c>
      <c r="E101" s="60" cm="1">
        <f t="array" ref="E101">_xlfn._xlws.FILTER(data[Month],(data[Downloads]=D101)*(data[App]=C101))</f>
        <v>44409</v>
      </c>
    </row>
    <row r="102" spans="2:5">
      <c r="C102" s="27" t="s">
        <v>44</v>
      </c>
      <c r="D102" s="26">
        <f>_xlfn.MAXIFS(data[Downloads],data[App],C102)</f>
        <v>9195</v>
      </c>
      <c r="E102" s="60" cm="1">
        <f t="array" ref="E102">_xlfn._xlws.FILTER(data[Month],(data[Downloads]=D102)*(data[App]=C102))</f>
        <v>44501</v>
      </c>
    </row>
    <row r="103" spans="2:5">
      <c r="C103" s="27" t="s">
        <v>42</v>
      </c>
      <c r="D103" s="26">
        <f>_xlfn.MAXIFS(data[Downloads],data[App],C103)</f>
        <v>7488</v>
      </c>
      <c r="E103" s="60" cm="1">
        <f t="array" ref="E103">_xlfn._xlws.FILTER(data[Month],(data[Downloads]=D103)*(data[App]=C103))</f>
        <v>44501</v>
      </c>
    </row>
    <row r="104" spans="2:5">
      <c r="C104" s="27" t="s">
        <v>45</v>
      </c>
      <c r="D104" s="26">
        <f>_xlfn.MAXIFS(data[Downloads],data[App],C104)</f>
        <v>7092</v>
      </c>
      <c r="E104" s="60" cm="1">
        <f t="array" ref="E104">_xlfn._xlws.FILTER(data[Month],(data[Downloads]=D104)*(data[App]=C104))</f>
        <v>44470</v>
      </c>
    </row>
    <row r="105" spans="2:5">
      <c r="C105" s="27" t="s">
        <v>46</v>
      </c>
      <c r="D105" s="26">
        <f>_xlfn.MAXIFS(data[Downloads],data[App],C105)</f>
        <v>8453</v>
      </c>
      <c r="E105" s="60" cm="1">
        <f t="array" ref="E105">_xlfn._xlws.FILTER(data[Month],(data[Downloads]=D105)*(data[App]=C105))</f>
        <v>44440</v>
      </c>
    </row>
    <row r="107" spans="2:5">
      <c r="B107" s="25">
        <v>15</v>
      </c>
      <c r="C107" t="str" cm="1">
        <f t="array" ref="C107">INDEX(Questions!$D$4:$D$18,B107)</f>
        <v>What is the least downloaded app in each month?</v>
      </c>
    </row>
    <row r="109" spans="2:5">
      <c r="C109" s="35" t="s">
        <v>33</v>
      </c>
      <c r="D109" s="39" t="s">
        <v>70</v>
      </c>
      <c r="E109" s="35" t="s">
        <v>60</v>
      </c>
    </row>
    <row r="110" spans="2:5">
      <c r="C110" s="38">
        <v>44348</v>
      </c>
      <c r="D110" s="46">
        <f>_xlfn.MINIFS(data[Downloads],data[Month],C110)</f>
        <v>1837</v>
      </c>
      <c r="E110" s="26" t="str" cm="1">
        <f t="array" ref="E110">_xlfn._xlws.FILTER(data[App],(data[Month]=C110)*(data[Downloads]=D110))</f>
        <v>Temple Bun</v>
      </c>
    </row>
    <row r="111" spans="2:5">
      <c r="C111" s="38">
        <v>44378</v>
      </c>
      <c r="D111" s="46">
        <f>_xlfn.MINIFS(data[Downloads],data[Month],C111)</f>
        <v>4576</v>
      </c>
      <c r="E111" s="26" t="str" cm="1">
        <f t="array" ref="E111">_xlfn._xlws.FILTER(data[App],(data[Month]=C111)*(data[Downloads]=D111))</f>
        <v>Subway Wafers</v>
      </c>
    </row>
    <row r="112" spans="2:5">
      <c r="C112" s="38">
        <v>44409</v>
      </c>
      <c r="D112" s="46">
        <f>_xlfn.MINIFS(data[Downloads],data[Month],C112)</f>
        <v>4856</v>
      </c>
      <c r="E112" s="26" t="str" cm="1">
        <f t="array" ref="E112">_xlfn._xlws.FILTER(data[App],(data[Month]=C112)*(data[Downloads]=D112))</f>
        <v>Crushed by Candies</v>
      </c>
    </row>
    <row r="113" spans="2:9">
      <c r="C113" s="38">
        <v>44440</v>
      </c>
      <c r="D113" s="46">
        <f>_xlfn.MINIFS(data[Downloads],data[Month],C113)</f>
        <v>4879</v>
      </c>
      <c r="E113" s="26" t="str" cm="1">
        <f t="array" ref="E113">_xlfn._xlws.FILTER(data[App],(data[Month]=C113)*(data[Downloads]=D113))</f>
        <v>Subway Wafers</v>
      </c>
    </row>
    <row r="114" spans="2:9">
      <c r="C114" s="38">
        <v>44470</v>
      </c>
      <c r="D114" s="46">
        <f>_xlfn.MINIFS(data[Downloads],data[Month],C114)</f>
        <v>4340</v>
      </c>
      <c r="E114" s="26" t="str" cm="1">
        <f t="array" ref="E114">_xlfn._xlws.FILTER(data[App],(data[Month]=C114)*(data[Downloads]=D114))</f>
        <v>Temple Bun</v>
      </c>
    </row>
    <row r="115" spans="2:9">
      <c r="C115" s="38">
        <v>44501</v>
      </c>
      <c r="D115" s="46">
        <f>_xlfn.MINIFS(data[Downloads],data[Month],C115)</f>
        <v>2849</v>
      </c>
      <c r="E115" s="26" t="str" cm="1">
        <f t="array" ref="E115">_xlfn._xlws.FILTER(data[App],(data[Month]=C115)*(data[Downloads]=D115))</f>
        <v>Subway Wafers</v>
      </c>
    </row>
    <row r="116" spans="2:9">
      <c r="C116" s="38">
        <v>44531</v>
      </c>
      <c r="D116" s="46">
        <f>_xlfn.MINIFS(data[Downloads],data[Month],C116)</f>
        <v>2297</v>
      </c>
      <c r="E116" s="26" t="str" cm="1">
        <f t="array" ref="E116">_xlfn._xlws.FILTER(data[App],(data[Month]=C116)*(data[Downloads]=D116))</f>
        <v>Crushed by Candies</v>
      </c>
    </row>
    <row r="120" spans="2:9">
      <c r="C120" s="58" t="s">
        <v>26</v>
      </c>
      <c r="D120" s="59"/>
    </row>
    <row r="122" spans="2:9">
      <c r="B122" s="61" t="s">
        <v>27</v>
      </c>
      <c r="C122" t="s">
        <v>28</v>
      </c>
    </row>
    <row r="124" spans="2:9">
      <c r="C124" s="65" t="s">
        <v>68</v>
      </c>
      <c r="D124" s="65" t="s">
        <v>49</v>
      </c>
      <c r="E124" s="65" t="s">
        <v>71</v>
      </c>
      <c r="H124" s="62" t="s">
        <v>72</v>
      </c>
      <c r="I124" s="63">
        <f>MAX(D125:D131)</f>
        <v>46123</v>
      </c>
    </row>
    <row r="125" spans="2:9">
      <c r="C125" s="62" t="s">
        <v>40</v>
      </c>
      <c r="D125" s="63">
        <f>SUMIFS(data[Downloads],data[App],C125)</f>
        <v>45626</v>
      </c>
      <c r="E125" s="64" t="str">
        <f>_xlfn.XLOOKUP(I124,D125:D131,C125:C131)</f>
        <v>Angry Bites</v>
      </c>
    </row>
    <row r="126" spans="2:9">
      <c r="C126" s="62" t="s">
        <v>41</v>
      </c>
      <c r="D126" s="63">
        <f>SUMIFS(data[Downloads],data[App],C126)</f>
        <v>45910</v>
      </c>
      <c r="E126" s="63"/>
    </row>
    <row r="127" spans="2:9">
      <c r="C127" s="62" t="s">
        <v>43</v>
      </c>
      <c r="D127" s="63">
        <f>SUMIFS(data[Downloads],data[App],C127)</f>
        <v>46123</v>
      </c>
      <c r="E127" s="63"/>
    </row>
    <row r="128" spans="2:9">
      <c r="C128" s="62" t="s">
        <v>44</v>
      </c>
      <c r="D128" s="63">
        <f>SUMIFS(data[Downloads],data[App],C128)</f>
        <v>42075</v>
      </c>
      <c r="E128" s="63"/>
    </row>
    <row r="129" spans="2:9">
      <c r="C129" s="62" t="s">
        <v>42</v>
      </c>
      <c r="D129" s="63">
        <f>SUMIFS(data[Downloads],data[App],C129)</f>
        <v>43718</v>
      </c>
      <c r="E129" s="63"/>
    </row>
    <row r="130" spans="2:9">
      <c r="C130" s="62" t="s">
        <v>45</v>
      </c>
      <c r="D130" s="63">
        <f>SUMIFS(data[Downloads],data[App],C130)</f>
        <v>36894</v>
      </c>
      <c r="E130" s="63"/>
    </row>
    <row r="131" spans="2:9">
      <c r="C131" s="62" t="s">
        <v>46</v>
      </c>
      <c r="D131" s="63">
        <f>SUMIFS(data[Downloads],data[App],C131)</f>
        <v>36542</v>
      </c>
      <c r="E131" s="63"/>
    </row>
    <row r="134" spans="2:9">
      <c r="B134" s="61" t="s">
        <v>29</v>
      </c>
      <c r="C134" t="s">
        <v>30</v>
      </c>
    </row>
    <row r="136" spans="2:9">
      <c r="C136" s="65" t="s">
        <v>68</v>
      </c>
      <c r="D136" s="65" t="s">
        <v>49</v>
      </c>
      <c r="E136" s="65" t="s">
        <v>73</v>
      </c>
      <c r="F136" s="65" t="s">
        <v>74</v>
      </c>
      <c r="G136" s="5" t="s">
        <v>75</v>
      </c>
      <c r="H136" s="66" t="str">
        <f>_xlfn.XLOOKUP(I139,F137:F143,C137:C143)</f>
        <v>Angry Bites</v>
      </c>
      <c r="I136" s="67"/>
    </row>
    <row r="137" spans="2:9">
      <c r="C137" s="62" t="s">
        <v>40</v>
      </c>
      <c r="D137" s="63">
        <f>SUMIFS(data[Downloads],data[App],C137)</f>
        <v>45626</v>
      </c>
      <c r="E137" s="63">
        <f>SUMIFS(data[Uninstalls],data[App],C137)</f>
        <v>910</v>
      </c>
      <c r="F137" s="63">
        <f>D137-E137</f>
        <v>44716</v>
      </c>
    </row>
    <row r="138" spans="2:9">
      <c r="C138" s="62" t="s">
        <v>41</v>
      </c>
      <c r="D138" s="63">
        <f>SUMIFS(data[Downloads],data[App],C138)</f>
        <v>45910</v>
      </c>
      <c r="E138" s="63">
        <f>SUMIFS(data[Uninstalls],data[App],C138)</f>
        <v>914</v>
      </c>
      <c r="F138" s="63">
        <f t="shared" ref="F138:F143" si="1">D138-E138</f>
        <v>44996</v>
      </c>
    </row>
    <row r="139" spans="2:9">
      <c r="C139" s="62" t="s">
        <v>43</v>
      </c>
      <c r="D139" s="63">
        <f>SUMIFS(data[Downloads],data[App],C139)</f>
        <v>46123</v>
      </c>
      <c r="E139" s="63">
        <f>SUMIFS(data[Uninstalls],data[App],C139)</f>
        <v>920</v>
      </c>
      <c r="F139" s="63">
        <f t="shared" si="1"/>
        <v>45203</v>
      </c>
      <c r="H139" s="62" t="s">
        <v>72</v>
      </c>
      <c r="I139" s="63">
        <f>MAX(F137:F143)</f>
        <v>45203</v>
      </c>
    </row>
    <row r="140" spans="2:9">
      <c r="C140" s="62" t="s">
        <v>44</v>
      </c>
      <c r="D140" s="63">
        <f>SUMIFS(data[Downloads],data[App],C140)</f>
        <v>42075</v>
      </c>
      <c r="E140" s="63">
        <f>SUMIFS(data[Uninstalls],data[App],C140)</f>
        <v>838</v>
      </c>
      <c r="F140" s="63">
        <f t="shared" si="1"/>
        <v>41237</v>
      </c>
    </row>
    <row r="141" spans="2:9">
      <c r="C141" s="62" t="s">
        <v>42</v>
      </c>
      <c r="D141" s="63">
        <f>SUMIFS(data[Downloads],data[App],C141)</f>
        <v>43718</v>
      </c>
      <c r="E141" s="63">
        <f>SUMIFS(data[Uninstalls],data[App],C141)</f>
        <v>870</v>
      </c>
      <c r="F141" s="63">
        <f t="shared" si="1"/>
        <v>42848</v>
      </c>
    </row>
    <row r="142" spans="2:9">
      <c r="C142" s="62" t="s">
        <v>45</v>
      </c>
      <c r="D142" s="63">
        <f>SUMIFS(data[Downloads],data[App],C142)</f>
        <v>36894</v>
      </c>
      <c r="E142" s="63">
        <f>SUMIFS(data[Uninstalls],data[App],C142)</f>
        <v>733</v>
      </c>
      <c r="F142" s="63">
        <f t="shared" si="1"/>
        <v>36161</v>
      </c>
    </row>
    <row r="143" spans="2:9">
      <c r="C143" s="62" t="s">
        <v>46</v>
      </c>
      <c r="D143" s="63">
        <f>SUMIFS(data[Downloads],data[App],C143)</f>
        <v>36542</v>
      </c>
      <c r="E143" s="63">
        <f>SUMIFS(data[Uninstalls],data[App],C143)</f>
        <v>727</v>
      </c>
      <c r="F143" s="63">
        <f t="shared" si="1"/>
        <v>35815</v>
      </c>
    </row>
    <row r="146" spans="2:3">
      <c r="B146" s="61" t="s">
        <v>31</v>
      </c>
      <c r="C146" t="s">
        <v>32</v>
      </c>
    </row>
  </sheetData>
  <mergeCells count="1">
    <mergeCell ref="B3:D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Abhishek Mahadik</cp:lastModifiedBy>
  <cp:revision/>
  <dcterms:created xsi:type="dcterms:W3CDTF">2021-03-14T20:21:32Z</dcterms:created>
  <dcterms:modified xsi:type="dcterms:W3CDTF">2023-05-19T08:13:29Z</dcterms:modified>
  <cp:category/>
  <cp:contentStatus/>
</cp:coreProperties>
</file>