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(Excel)\"/>
    </mc:Choice>
  </mc:AlternateContent>
  <xr:revisionPtr revIDLastSave="0" documentId="13_ncr:1_{81E4F846-E82C-4F7C-9747-738458842E5D}" xr6:coauthVersionLast="36" xr6:coauthVersionMax="47" xr10:uidLastSave="{00000000-0000-0000-0000-000000000000}"/>
  <bookViews>
    <workbookView xWindow="0" yWindow="0" windowWidth="20490" windowHeight="7245" xr2:uid="{26D4546B-D2A1-4444-8EAF-A6228F96F0C1}"/>
  </bookViews>
  <sheets>
    <sheet name="FILTER" sheetId="2" r:id="rId1"/>
    <sheet name="FILTER 2" sheetId="1" r:id="rId2"/>
    <sheet name="FILTER Problems" sheetId="4" r:id="rId3"/>
    <sheet name="Practice" sheetId="5" r:id="rId4"/>
    <sheet name="Filter Soultions" sheetId="7" r:id="rId5"/>
    <sheet name="Xlookup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7" l="1" a="1"/>
  <c r="E15" i="7"/>
  <c r="C41" i="7" a="1"/>
  <c r="C41" i="7"/>
  <c r="E39" i="7" a="1"/>
  <c r="E39" i="7"/>
  <c r="C42" i="7" s="1" a="1"/>
  <c r="C42" i="7" s="1"/>
  <c r="E37" i="7" a="1"/>
  <c r="E37" i="7"/>
  <c r="D35" i="7" s="1"/>
  <c r="C32" i="7" a="1"/>
  <c r="C32" i="7"/>
  <c r="C33" i="7" a="1"/>
  <c r="C33" i="7"/>
  <c r="C15" i="7" a="1"/>
  <c r="C15" i="7"/>
  <c r="C2" i="7" a="1"/>
  <c r="C2" i="7"/>
  <c r="L43" i="5" a="1"/>
  <c r="L43" i="5"/>
  <c r="I43" i="5" s="1"/>
  <c r="K43" i="5" a="1"/>
  <c r="K43" i="5"/>
  <c r="I42" i="5"/>
  <c r="C3" i="6" a="1"/>
  <c r="C3" i="6"/>
  <c r="C41" i="5"/>
  <c r="K129" i="1"/>
  <c r="C40" i="5" a="1"/>
  <c r="C40" i="5"/>
  <c r="B19" i="5" a="1"/>
  <c r="B19" i="5"/>
  <c r="H31" i="5" a="1"/>
  <c r="H31" i="5"/>
  <c r="B31" i="5" a="1"/>
  <c r="B31" i="5"/>
  <c r="H20" i="5" a="1"/>
  <c r="H20" i="5"/>
  <c r="C7" i="2" a="1"/>
  <c r="C7" i="2"/>
  <c r="B43" i="5" a="1"/>
  <c r="B43" i="5"/>
  <c r="B44" i="5" a="1"/>
  <c r="B44" i="5"/>
  <c r="H30" i="5" a="1"/>
  <c r="H30" i="5"/>
  <c r="B30" i="5" a="1"/>
  <c r="B30" i="5"/>
  <c r="H19" i="5" a="1"/>
  <c r="H19" i="5"/>
  <c r="C60" i="2" a="1"/>
  <c r="C60" i="2"/>
  <c r="B20" i="5" a="1"/>
  <c r="B20" i="5"/>
  <c r="J6" i="5" a="1"/>
  <c r="J6" i="5"/>
  <c r="K3" i="5" s="1"/>
  <c r="B6" i="5" a="1"/>
  <c r="B6" i="5"/>
  <c r="H6" i="5" a="1"/>
  <c r="H6" i="5"/>
  <c r="B5" i="5" a="1"/>
  <c r="B5" i="5"/>
  <c r="C20" i="2" a="1"/>
  <c r="C20" i="2" s="1"/>
  <c r="G10" i="1" a="1"/>
  <c r="G10" i="1" s="1"/>
  <c r="D10" i="1" s="1"/>
  <c r="F10" i="1" a="1"/>
  <c r="F10" i="1" s="1"/>
  <c r="D9" i="1" s="1"/>
  <c r="K128" i="1" a="1"/>
  <c r="K128" i="1" s="1"/>
  <c r="C124" i="1" a="1"/>
  <c r="C124" i="1" s="1"/>
  <c r="C88" i="2" a="1"/>
  <c r="C88" i="2" s="1"/>
  <c r="C72" i="2" a="1"/>
  <c r="C72" i="2" s="1"/>
  <c r="C61" i="2" a="1"/>
  <c r="C61" i="2" s="1"/>
  <c r="C46" i="2" a="1"/>
  <c r="C46" i="2" s="1"/>
  <c r="C33" i="2" a="1"/>
  <c r="C33" i="2" s="1"/>
  <c r="E36" i="2" s="1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G91" i="7"/>
  <c r="F91" i="7"/>
  <c r="E91" i="7"/>
  <c r="D91" i="7"/>
  <c r="C91" i="7"/>
  <c r="G90" i="7"/>
  <c r="F90" i="7"/>
  <c r="E90" i="7"/>
  <c r="D90" i="7"/>
  <c r="C90" i="7"/>
  <c r="G89" i="7"/>
  <c r="F89" i="7"/>
  <c r="E89" i="7"/>
  <c r="D89" i="7"/>
  <c r="C89" i="7"/>
  <c r="G88" i="7"/>
  <c r="F88" i="7"/>
  <c r="E88" i="7"/>
  <c r="D88" i="7"/>
  <c r="C88" i="7"/>
  <c r="G87" i="7"/>
  <c r="F87" i="7"/>
  <c r="E87" i="7"/>
  <c r="D87" i="7"/>
  <c r="C87" i="7"/>
  <c r="G86" i="7"/>
  <c r="F86" i="7"/>
  <c r="E86" i="7"/>
  <c r="D86" i="7"/>
  <c r="C86" i="7"/>
  <c r="G85" i="7"/>
  <c r="F85" i="7"/>
  <c r="E85" i="7"/>
  <c r="D85" i="7"/>
  <c r="C85" i="7"/>
  <c r="G84" i="7"/>
  <c r="F84" i="7"/>
  <c r="E84" i="7"/>
  <c r="D84" i="7"/>
  <c r="C84" i="7"/>
  <c r="G83" i="7"/>
  <c r="F83" i="7"/>
  <c r="E83" i="7"/>
  <c r="D83" i="7"/>
  <c r="C83" i="7"/>
  <c r="G82" i="7"/>
  <c r="F82" i="7"/>
  <c r="E82" i="7"/>
  <c r="D82" i="7"/>
  <c r="C82" i="7"/>
  <c r="G81" i="7"/>
  <c r="F81" i="7"/>
  <c r="E81" i="7"/>
  <c r="D81" i="7"/>
  <c r="C81" i="7"/>
  <c r="G80" i="7"/>
  <c r="F80" i="7"/>
  <c r="E80" i="7"/>
  <c r="D80" i="7"/>
  <c r="C80" i="7"/>
  <c r="G79" i="7"/>
  <c r="F79" i="7"/>
  <c r="E79" i="7"/>
  <c r="D79" i="7"/>
  <c r="C79" i="7"/>
  <c r="G78" i="7"/>
  <c r="F78" i="7"/>
  <c r="E78" i="7"/>
  <c r="D78" i="7"/>
  <c r="C78" i="7"/>
  <c r="G77" i="7"/>
  <c r="F77" i="7"/>
  <c r="E77" i="7"/>
  <c r="D77" i="7"/>
  <c r="C77" i="7"/>
  <c r="G76" i="7"/>
  <c r="F76" i="7"/>
  <c r="E76" i="7"/>
  <c r="D76" i="7"/>
  <c r="C76" i="7"/>
  <c r="G75" i="7"/>
  <c r="F75" i="7"/>
  <c r="E75" i="7"/>
  <c r="D75" i="7"/>
  <c r="C75" i="7"/>
  <c r="G74" i="7"/>
  <c r="F74" i="7"/>
  <c r="E74" i="7"/>
  <c r="D74" i="7"/>
  <c r="C74" i="7"/>
  <c r="G73" i="7"/>
  <c r="F73" i="7"/>
  <c r="E73" i="7"/>
  <c r="D73" i="7"/>
  <c r="C73" i="7"/>
  <c r="G72" i="7"/>
  <c r="F72" i="7"/>
  <c r="E72" i="7"/>
  <c r="D72" i="7"/>
  <c r="C72" i="7"/>
  <c r="G71" i="7"/>
  <c r="F71" i="7"/>
  <c r="E71" i="7"/>
  <c r="D71" i="7"/>
  <c r="C71" i="7"/>
  <c r="G70" i="7"/>
  <c r="F70" i="7"/>
  <c r="E70" i="7"/>
  <c r="D70" i="7"/>
  <c r="C70" i="7"/>
  <c r="G69" i="7"/>
  <c r="F69" i="7"/>
  <c r="E69" i="7"/>
  <c r="D69" i="7"/>
  <c r="C69" i="7"/>
  <c r="G68" i="7"/>
  <c r="F68" i="7"/>
  <c r="E68" i="7"/>
  <c r="D68" i="7"/>
  <c r="C68" i="7"/>
  <c r="G67" i="7"/>
  <c r="F67" i="7"/>
  <c r="E67" i="7"/>
  <c r="D67" i="7"/>
  <c r="C67" i="7"/>
  <c r="G66" i="7"/>
  <c r="F66" i="7"/>
  <c r="E66" i="7"/>
  <c r="D66" i="7"/>
  <c r="C66" i="7"/>
  <c r="G65" i="7"/>
  <c r="F65" i="7"/>
  <c r="E65" i="7"/>
  <c r="D65" i="7"/>
  <c r="C65" i="7"/>
  <c r="G64" i="7"/>
  <c r="F64" i="7"/>
  <c r="E64" i="7"/>
  <c r="D64" i="7"/>
  <c r="C64" i="7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57" i="7"/>
  <c r="F57" i="7"/>
  <c r="E57" i="7"/>
  <c r="D57" i="7"/>
  <c r="C57" i="7"/>
  <c r="G56" i="7"/>
  <c r="F56" i="7"/>
  <c r="E56" i="7"/>
  <c r="D56" i="7"/>
  <c r="C56" i="7"/>
  <c r="G55" i="7"/>
  <c r="F55" i="7"/>
  <c r="E55" i="7"/>
  <c r="D55" i="7"/>
  <c r="C55" i="7"/>
  <c r="G54" i="7"/>
  <c r="F54" i="7"/>
  <c r="E54" i="7"/>
  <c r="D54" i="7"/>
  <c r="C54" i="7"/>
  <c r="G53" i="7"/>
  <c r="F53" i="7"/>
  <c r="E53" i="7"/>
  <c r="D53" i="7"/>
  <c r="C53" i="7"/>
  <c r="G52" i="7"/>
  <c r="F52" i="7"/>
  <c r="E52" i="7"/>
  <c r="D52" i="7"/>
  <c r="C52" i="7"/>
  <c r="G51" i="7"/>
  <c r="F51" i="7"/>
  <c r="E51" i="7"/>
  <c r="D51" i="7"/>
  <c r="C51" i="7"/>
  <c r="G50" i="7"/>
  <c r="F50" i="7"/>
  <c r="E50" i="7"/>
  <c r="D50" i="7"/>
  <c r="C50" i="7"/>
  <c r="G49" i="7"/>
  <c r="F49" i="7"/>
  <c r="E49" i="7"/>
  <c r="D49" i="7"/>
  <c r="C49" i="7"/>
  <c r="G48" i="7"/>
  <c r="F48" i="7"/>
  <c r="E48" i="7"/>
  <c r="D48" i="7"/>
  <c r="C48" i="7"/>
  <c r="G47" i="7"/>
  <c r="F47" i="7"/>
  <c r="E47" i="7"/>
  <c r="D47" i="7"/>
  <c r="C47" i="7"/>
  <c r="G46" i="7"/>
  <c r="F46" i="7"/>
  <c r="E46" i="7"/>
  <c r="D46" i="7"/>
  <c r="C46" i="7"/>
  <c r="G45" i="7"/>
  <c r="F45" i="7"/>
  <c r="E45" i="7"/>
  <c r="D45" i="7"/>
  <c r="C45" i="7"/>
  <c r="G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G41" i="7"/>
  <c r="F41" i="7"/>
  <c r="E41" i="7"/>
  <c r="D41" i="7"/>
  <c r="G33" i="7"/>
  <c r="F33" i="7"/>
  <c r="E33" i="7"/>
  <c r="D33" i="7"/>
  <c r="G32" i="7"/>
  <c r="F32" i="7"/>
  <c r="E32" i="7"/>
  <c r="D32" i="7"/>
  <c r="E17" i="7"/>
  <c r="E16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0" i="7"/>
  <c r="C9" i="7"/>
  <c r="C8" i="7"/>
  <c r="C7" i="7"/>
  <c r="C6" i="7"/>
  <c r="C5" i="7"/>
  <c r="C4" i="7"/>
  <c r="C3" i="7"/>
  <c r="F121" i="5"/>
  <c r="E121" i="5"/>
  <c r="D121" i="5"/>
  <c r="C121" i="5"/>
  <c r="B121" i="5"/>
  <c r="F120" i="5"/>
  <c r="E120" i="5"/>
  <c r="D120" i="5"/>
  <c r="C120" i="5"/>
  <c r="B120" i="5"/>
  <c r="F119" i="5"/>
  <c r="E119" i="5"/>
  <c r="D119" i="5"/>
  <c r="C119" i="5"/>
  <c r="B119" i="5"/>
  <c r="F118" i="5"/>
  <c r="E118" i="5"/>
  <c r="D118" i="5"/>
  <c r="C118" i="5"/>
  <c r="B118" i="5"/>
  <c r="F117" i="5"/>
  <c r="E117" i="5"/>
  <c r="D117" i="5"/>
  <c r="C117" i="5"/>
  <c r="B117" i="5"/>
  <c r="F116" i="5"/>
  <c r="E116" i="5"/>
  <c r="D116" i="5"/>
  <c r="C116" i="5"/>
  <c r="B116" i="5"/>
  <c r="F115" i="5"/>
  <c r="E115" i="5"/>
  <c r="D115" i="5"/>
  <c r="C115" i="5"/>
  <c r="B115" i="5"/>
  <c r="F114" i="5"/>
  <c r="E114" i="5"/>
  <c r="D114" i="5"/>
  <c r="C114" i="5"/>
  <c r="B114" i="5"/>
  <c r="F113" i="5"/>
  <c r="E113" i="5"/>
  <c r="D113" i="5"/>
  <c r="C113" i="5"/>
  <c r="B113" i="5"/>
  <c r="F112" i="5"/>
  <c r="E112" i="5"/>
  <c r="D112" i="5"/>
  <c r="C112" i="5"/>
  <c r="B112" i="5"/>
  <c r="F111" i="5"/>
  <c r="E111" i="5"/>
  <c r="D111" i="5"/>
  <c r="C111" i="5"/>
  <c r="B111" i="5"/>
  <c r="F110" i="5"/>
  <c r="E110" i="5"/>
  <c r="D110" i="5"/>
  <c r="C110" i="5"/>
  <c r="B110" i="5"/>
  <c r="F109" i="5"/>
  <c r="E109" i="5"/>
  <c r="D109" i="5"/>
  <c r="C109" i="5"/>
  <c r="B109" i="5"/>
  <c r="F108" i="5"/>
  <c r="E108" i="5"/>
  <c r="D108" i="5"/>
  <c r="C108" i="5"/>
  <c r="B108" i="5"/>
  <c r="F107" i="5"/>
  <c r="E107" i="5"/>
  <c r="D107" i="5"/>
  <c r="C107" i="5"/>
  <c r="B107" i="5"/>
  <c r="F106" i="5"/>
  <c r="E106" i="5"/>
  <c r="D106" i="5"/>
  <c r="C106" i="5"/>
  <c r="B106" i="5"/>
  <c r="F105" i="5"/>
  <c r="E105" i="5"/>
  <c r="D105" i="5"/>
  <c r="C105" i="5"/>
  <c r="B105" i="5"/>
  <c r="F104" i="5"/>
  <c r="E104" i="5"/>
  <c r="D104" i="5"/>
  <c r="C104" i="5"/>
  <c r="B104" i="5"/>
  <c r="F103" i="5"/>
  <c r="E103" i="5"/>
  <c r="D103" i="5"/>
  <c r="C103" i="5"/>
  <c r="B103" i="5"/>
  <c r="F102" i="5"/>
  <c r="E102" i="5"/>
  <c r="D102" i="5"/>
  <c r="C102" i="5"/>
  <c r="B102" i="5"/>
  <c r="F101" i="5"/>
  <c r="E101" i="5"/>
  <c r="D101" i="5"/>
  <c r="C101" i="5"/>
  <c r="B101" i="5"/>
  <c r="F100" i="5"/>
  <c r="E100" i="5"/>
  <c r="D100" i="5"/>
  <c r="C100" i="5"/>
  <c r="B100" i="5"/>
  <c r="F99" i="5"/>
  <c r="E99" i="5"/>
  <c r="D99" i="5"/>
  <c r="C99" i="5"/>
  <c r="B99" i="5"/>
  <c r="F98" i="5"/>
  <c r="E98" i="5"/>
  <c r="D98" i="5"/>
  <c r="C98" i="5"/>
  <c r="B98" i="5"/>
  <c r="F97" i="5"/>
  <c r="E97" i="5"/>
  <c r="D97" i="5"/>
  <c r="C97" i="5"/>
  <c r="B97" i="5"/>
  <c r="F96" i="5"/>
  <c r="E96" i="5"/>
  <c r="D96" i="5"/>
  <c r="C96" i="5"/>
  <c r="B96" i="5"/>
  <c r="F95" i="5"/>
  <c r="E95" i="5"/>
  <c r="D95" i="5"/>
  <c r="C95" i="5"/>
  <c r="B95" i="5"/>
  <c r="F94" i="5"/>
  <c r="E94" i="5"/>
  <c r="D94" i="5"/>
  <c r="C94" i="5"/>
  <c r="B94" i="5"/>
  <c r="F93" i="5"/>
  <c r="E93" i="5"/>
  <c r="D93" i="5"/>
  <c r="C93" i="5"/>
  <c r="B93" i="5"/>
  <c r="F92" i="5"/>
  <c r="E92" i="5"/>
  <c r="D92" i="5"/>
  <c r="C92" i="5"/>
  <c r="B92" i="5"/>
  <c r="F91" i="5"/>
  <c r="E91" i="5"/>
  <c r="D91" i="5"/>
  <c r="C91" i="5"/>
  <c r="B91" i="5"/>
  <c r="F90" i="5"/>
  <c r="E90" i="5"/>
  <c r="D90" i="5"/>
  <c r="C90" i="5"/>
  <c r="B90" i="5"/>
  <c r="F89" i="5"/>
  <c r="E89" i="5"/>
  <c r="D89" i="5"/>
  <c r="C89" i="5"/>
  <c r="B89" i="5"/>
  <c r="F88" i="5"/>
  <c r="E88" i="5"/>
  <c r="D88" i="5"/>
  <c r="C88" i="5"/>
  <c r="B88" i="5"/>
  <c r="F87" i="5"/>
  <c r="E87" i="5"/>
  <c r="D87" i="5"/>
  <c r="C87" i="5"/>
  <c r="B87" i="5"/>
  <c r="F86" i="5"/>
  <c r="E86" i="5"/>
  <c r="D86" i="5"/>
  <c r="C86" i="5"/>
  <c r="B86" i="5"/>
  <c r="F85" i="5"/>
  <c r="E85" i="5"/>
  <c r="D85" i="5"/>
  <c r="C85" i="5"/>
  <c r="B85" i="5"/>
  <c r="F84" i="5"/>
  <c r="E84" i="5"/>
  <c r="D84" i="5"/>
  <c r="C84" i="5"/>
  <c r="B84" i="5"/>
  <c r="F83" i="5"/>
  <c r="E83" i="5"/>
  <c r="D83" i="5"/>
  <c r="C83" i="5"/>
  <c r="B83" i="5"/>
  <c r="F82" i="5"/>
  <c r="E82" i="5"/>
  <c r="D82" i="5"/>
  <c r="C82" i="5"/>
  <c r="B82" i="5"/>
  <c r="F81" i="5"/>
  <c r="E81" i="5"/>
  <c r="D81" i="5"/>
  <c r="C81" i="5"/>
  <c r="B81" i="5"/>
  <c r="F80" i="5"/>
  <c r="E80" i="5"/>
  <c r="D80" i="5"/>
  <c r="C80" i="5"/>
  <c r="B80" i="5"/>
  <c r="F79" i="5"/>
  <c r="E79" i="5"/>
  <c r="D79" i="5"/>
  <c r="C79" i="5"/>
  <c r="B79" i="5"/>
  <c r="F78" i="5"/>
  <c r="E78" i="5"/>
  <c r="D78" i="5"/>
  <c r="C78" i="5"/>
  <c r="B78" i="5"/>
  <c r="F77" i="5"/>
  <c r="E77" i="5"/>
  <c r="D77" i="5"/>
  <c r="C77" i="5"/>
  <c r="B77" i="5"/>
  <c r="F76" i="5"/>
  <c r="E76" i="5"/>
  <c r="D76" i="5"/>
  <c r="C76" i="5"/>
  <c r="B76" i="5"/>
  <c r="F75" i="5"/>
  <c r="E75" i="5"/>
  <c r="D75" i="5"/>
  <c r="C75" i="5"/>
  <c r="B75" i="5"/>
  <c r="F74" i="5"/>
  <c r="E74" i="5"/>
  <c r="D74" i="5"/>
  <c r="C74" i="5"/>
  <c r="B74" i="5"/>
  <c r="F73" i="5"/>
  <c r="E73" i="5"/>
  <c r="D73" i="5"/>
  <c r="C73" i="5"/>
  <c r="B73" i="5"/>
  <c r="F72" i="5"/>
  <c r="E72" i="5"/>
  <c r="D72" i="5"/>
  <c r="C72" i="5"/>
  <c r="B72" i="5"/>
  <c r="F71" i="5"/>
  <c r="E71" i="5"/>
  <c r="D71" i="5"/>
  <c r="C71" i="5"/>
  <c r="B71" i="5"/>
  <c r="F70" i="5"/>
  <c r="E70" i="5"/>
  <c r="D70" i="5"/>
  <c r="C70" i="5"/>
  <c r="B70" i="5"/>
  <c r="F69" i="5"/>
  <c r="E69" i="5"/>
  <c r="D69" i="5"/>
  <c r="C69" i="5"/>
  <c r="B69" i="5"/>
  <c r="F68" i="5"/>
  <c r="E68" i="5"/>
  <c r="D68" i="5"/>
  <c r="C68" i="5"/>
  <c r="B68" i="5"/>
  <c r="F67" i="5"/>
  <c r="E67" i="5"/>
  <c r="D67" i="5"/>
  <c r="C67" i="5"/>
  <c r="B67" i="5"/>
  <c r="F66" i="5"/>
  <c r="E66" i="5"/>
  <c r="D66" i="5"/>
  <c r="C66" i="5"/>
  <c r="B66" i="5"/>
  <c r="F65" i="5"/>
  <c r="E65" i="5"/>
  <c r="D65" i="5"/>
  <c r="C65" i="5"/>
  <c r="B65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F58" i="5"/>
  <c r="E58" i="5"/>
  <c r="D58" i="5"/>
  <c r="C58" i="5"/>
  <c r="B58" i="5"/>
  <c r="F57" i="5"/>
  <c r="E57" i="5"/>
  <c r="D57" i="5"/>
  <c r="C57" i="5"/>
  <c r="B57" i="5"/>
  <c r="F56" i="5"/>
  <c r="E56" i="5"/>
  <c r="D56" i="5"/>
  <c r="C56" i="5"/>
  <c r="B56" i="5"/>
  <c r="F55" i="5"/>
  <c r="E55" i="5"/>
  <c r="D55" i="5"/>
  <c r="C55" i="5"/>
  <c r="B55" i="5"/>
  <c r="F54" i="5"/>
  <c r="E54" i="5"/>
  <c r="D54" i="5"/>
  <c r="C54" i="5"/>
  <c r="B54" i="5"/>
  <c r="F53" i="5"/>
  <c r="E53" i="5"/>
  <c r="D53" i="5"/>
  <c r="C53" i="5"/>
  <c r="B53" i="5"/>
  <c r="F52" i="5"/>
  <c r="E52" i="5"/>
  <c r="D52" i="5"/>
  <c r="C52" i="5"/>
  <c r="B52" i="5"/>
  <c r="F51" i="5"/>
  <c r="E51" i="5"/>
  <c r="D51" i="5"/>
  <c r="C51" i="5"/>
  <c r="B51" i="5"/>
  <c r="F50" i="5"/>
  <c r="E50" i="5"/>
  <c r="D50" i="5"/>
  <c r="C50" i="5"/>
  <c r="B50" i="5"/>
  <c r="F49" i="5"/>
  <c r="E49" i="5"/>
  <c r="D49" i="5"/>
  <c r="C49" i="5"/>
  <c r="B49" i="5"/>
  <c r="F48" i="5"/>
  <c r="E48" i="5"/>
  <c r="D48" i="5"/>
  <c r="C48" i="5"/>
  <c r="B48" i="5"/>
  <c r="F47" i="5"/>
  <c r="E47" i="5"/>
  <c r="D47" i="5"/>
  <c r="C47" i="5"/>
  <c r="B47" i="5"/>
  <c r="F46" i="5"/>
  <c r="E46" i="5"/>
  <c r="D46" i="5"/>
  <c r="C46" i="5"/>
  <c r="B46" i="5"/>
  <c r="F45" i="5"/>
  <c r="E45" i="5"/>
  <c r="D45" i="5"/>
  <c r="C45" i="5"/>
  <c r="B45" i="5"/>
  <c r="F44" i="5"/>
  <c r="E44" i="5"/>
  <c r="D44" i="5"/>
  <c r="C44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F43" i="5"/>
  <c r="E43" i="5"/>
  <c r="D43" i="5"/>
  <c r="C43" i="5"/>
  <c r="L33" i="5"/>
  <c r="K33" i="5"/>
  <c r="J33" i="5"/>
  <c r="I33" i="5"/>
  <c r="H33" i="5"/>
  <c r="L32" i="5"/>
  <c r="K32" i="5"/>
  <c r="J32" i="5"/>
  <c r="I32" i="5"/>
  <c r="H32" i="5"/>
  <c r="L31" i="5"/>
  <c r="K31" i="5"/>
  <c r="J31" i="5"/>
  <c r="I31" i="5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L30" i="5"/>
  <c r="K30" i="5"/>
  <c r="J30" i="5"/>
  <c r="I30" i="5"/>
  <c r="F30" i="5"/>
  <c r="E30" i="5"/>
  <c r="D30" i="5"/>
  <c r="C30" i="5"/>
  <c r="L21" i="5"/>
  <c r="K21" i="5"/>
  <c r="J21" i="5"/>
  <c r="I21" i="5"/>
  <c r="H21" i="5"/>
  <c r="L20" i="5"/>
  <c r="K20" i="5"/>
  <c r="J20" i="5"/>
  <c r="I20" i="5"/>
  <c r="F24" i="5"/>
  <c r="E24" i="5"/>
  <c r="D24" i="5"/>
  <c r="C24" i="5"/>
  <c r="B24" i="5"/>
  <c r="F23" i="5"/>
  <c r="E23" i="5"/>
  <c r="D23" i="5"/>
  <c r="C23" i="5"/>
  <c r="B23" i="5"/>
  <c r="F22" i="5"/>
  <c r="E22" i="5"/>
  <c r="D22" i="5"/>
  <c r="C22" i="5"/>
  <c r="B22" i="5"/>
  <c r="F21" i="5"/>
  <c r="E21" i="5"/>
  <c r="D21" i="5"/>
  <c r="C21" i="5"/>
  <c r="B21" i="5"/>
  <c r="F20" i="5"/>
  <c r="E20" i="5"/>
  <c r="D20" i="5"/>
  <c r="C20" i="5"/>
  <c r="L19" i="5"/>
  <c r="K19" i="5"/>
  <c r="J19" i="5"/>
  <c r="I19" i="5"/>
  <c r="F19" i="5"/>
  <c r="E19" i="5"/>
  <c r="D19" i="5"/>
  <c r="C19" i="5"/>
  <c r="J12" i="5"/>
  <c r="J11" i="5"/>
  <c r="J10" i="5"/>
  <c r="J9" i="5"/>
  <c r="J8" i="5"/>
  <c r="J7" i="5"/>
  <c r="H12" i="5"/>
  <c r="H11" i="5"/>
  <c r="H10" i="5"/>
  <c r="H9" i="5"/>
  <c r="H8" i="5"/>
  <c r="H7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F5" i="5"/>
  <c r="E5" i="5"/>
  <c r="D5" i="5"/>
  <c r="C5" i="5"/>
  <c r="G205" i="1"/>
  <c r="F205" i="1"/>
  <c r="E205" i="1"/>
  <c r="D205" i="1"/>
  <c r="C205" i="1"/>
  <c r="G204" i="1"/>
  <c r="F204" i="1"/>
  <c r="E204" i="1"/>
  <c r="D204" i="1"/>
  <c r="C204" i="1"/>
  <c r="G203" i="1"/>
  <c r="F203" i="1"/>
  <c r="E203" i="1"/>
  <c r="D203" i="1"/>
  <c r="C20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D188" i="1"/>
  <c r="C188" i="1"/>
  <c r="G187" i="1"/>
  <c r="F187" i="1"/>
  <c r="E187" i="1"/>
  <c r="D187" i="1"/>
  <c r="C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3" i="1"/>
  <c r="F173" i="1"/>
  <c r="E173" i="1"/>
  <c r="D173" i="1"/>
  <c r="C173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D151" i="1"/>
  <c r="C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  <c r="G130" i="1"/>
  <c r="F130" i="1"/>
  <c r="E130" i="1"/>
  <c r="D130" i="1"/>
  <c r="C130" i="1"/>
  <c r="G129" i="1"/>
  <c r="F129" i="1"/>
  <c r="E129" i="1"/>
  <c r="D129" i="1"/>
  <c r="C129" i="1"/>
  <c r="G128" i="1"/>
  <c r="F128" i="1"/>
  <c r="E128" i="1"/>
  <c r="D128" i="1"/>
  <c r="C128" i="1"/>
  <c r="G127" i="1"/>
  <c r="F127" i="1"/>
  <c r="E127" i="1"/>
  <c r="D127" i="1"/>
  <c r="C127" i="1"/>
  <c r="G126" i="1"/>
  <c r="F126" i="1"/>
  <c r="E126" i="1"/>
  <c r="D126" i="1"/>
  <c r="C126" i="1"/>
  <c r="G125" i="1"/>
  <c r="F125" i="1"/>
  <c r="E125" i="1"/>
  <c r="D125" i="1"/>
  <c r="C125" i="1"/>
  <c r="G124" i="1"/>
  <c r="F124" i="1"/>
  <c r="E124" i="1"/>
  <c r="D124" i="1"/>
  <c r="G17" i="1"/>
  <c r="G16" i="1"/>
  <c r="G15" i="1"/>
  <c r="G14" i="1"/>
  <c r="G13" i="1"/>
  <c r="G12" i="1"/>
  <c r="G11" i="1"/>
  <c r="F17" i="1"/>
  <c r="F16" i="1"/>
  <c r="F15" i="1"/>
  <c r="F14" i="1"/>
  <c r="F13" i="1"/>
  <c r="F12" i="1"/>
  <c r="F11" i="1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G62" i="2"/>
  <c r="F62" i="2"/>
  <c r="E62" i="2"/>
  <c r="D62" i="2"/>
  <c r="C62" i="2"/>
  <c r="G61" i="2"/>
  <c r="F61" i="2"/>
  <c r="E61" i="2"/>
  <c r="D61" i="2"/>
  <c r="G60" i="2"/>
  <c r="F60" i="2"/>
  <c r="E60" i="2"/>
  <c r="D60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39" i="2"/>
  <c r="C38" i="2"/>
  <c r="C37" i="2"/>
  <c r="C36" i="2"/>
  <c r="C35" i="2"/>
  <c r="C34" i="2"/>
  <c r="C26" i="2"/>
  <c r="C25" i="2"/>
  <c r="C24" i="2"/>
  <c r="C23" i="2"/>
  <c r="C22" i="2"/>
  <c r="C21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<sst xmlns="http://schemas.openxmlformats.org/spreadsheetml/2006/main" count="462" uniqueCount="112">
  <si>
    <t>FILTER Formula</t>
  </si>
  <si>
    <t>Simple Examples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</si>
  <si>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</si>
  <si>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</si>
  <si>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</si>
  <si>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</si>
  <si>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</si>
  <si>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</si>
  <si>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</si>
  <si>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</si>
  <si>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All female staff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</si>
  <si>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</si>
  <si>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</si>
  <si>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</si>
  <si>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</si>
  <si>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</si>
  <si>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</si>
  <si>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</si>
  <si>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</si>
  <si>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</si>
  <si>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</si>
  <si>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</si>
  <si>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</si>
  <si>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</si>
  <si>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</si>
  <si>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</si>
  <si>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</si>
  <si>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</si>
  <si>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All female staff names alone</t>
  </si>
  <si>
    <t>Beverie Moffet</t>
  </si>
  <si>
    <t>Oby Sorrel</t>
  </si>
  <si>
    <t>More examples in FILTER 2 tab</t>
  </si>
  <si>
    <t>Problems for you in the Problems tab</t>
  </si>
  <si>
    <t>All staff with gender in GREEN  cell</t>
  </si>
  <si>
    <t>Names</t>
  </si>
  <si>
    <t>Gender to filter</t>
  </si>
  <si>
    <t>Count of filtered values:</t>
  </si>
  <si>
    <t>Complex Examples</t>
  </si>
  <si>
    <t>AND Condition</t>
  </si>
  <si>
    <t>AND Condition with input cells</t>
  </si>
  <si>
    <t>Salary above</t>
  </si>
  <si>
    <t>OR Condition with input cells</t>
  </si>
  <si>
    <t>OR Condition with dates</t>
  </si>
  <si>
    <t xml:space="preserve">Joined after </t>
  </si>
  <si>
    <t>Salary below</t>
  </si>
  <si>
    <t>FILTER Formula - Sales Data</t>
  </si>
  <si>
    <t>Complex condition with error handling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</si>
  <si>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</si>
  <si>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</si>
  <si>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</si>
  <si>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</si>
  <si>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</si>
  <si>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</si>
  <si>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</si>
  <si>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</si>
  <si>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Sales from</t>
  </si>
  <si>
    <t>USA</t>
  </si>
  <si>
    <t>Canada</t>
  </si>
  <si>
    <t>Choco Coated Almonds</t>
  </si>
  <si>
    <t>Amount above</t>
  </si>
  <si>
    <t>Almond Choco</t>
  </si>
  <si>
    <t>Carla Molina</t>
  </si>
  <si>
    <t>Drinking Coco</t>
  </si>
  <si>
    <t>UK</t>
  </si>
  <si>
    <t>White Choc</t>
  </si>
  <si>
    <t>Total Amounts</t>
  </si>
  <si>
    <t>Peanut Butter Cubes</t>
  </si>
  <si>
    <t>Total Units</t>
  </si>
  <si>
    <t>Australia</t>
  </si>
  <si>
    <t>Smooth Sliky Salty</t>
  </si>
  <si>
    <t>After Nines</t>
  </si>
  <si>
    <t>50% Dark Bites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</si>
  <si>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</si>
  <si>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</si>
  <si>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</si>
  <si>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</si>
  <si>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</si>
  <si>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</si>
  <si>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</si>
  <si>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</si>
  <si>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</si>
  <si>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</si>
  <si>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</si>
  <si>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</si>
  <si>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</si>
  <si>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</si>
  <si>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NOT condition</t>
  </si>
  <si>
    <t>Country is not</t>
  </si>
  <si>
    <t>Total Amount</t>
  </si>
  <si>
    <t>SUMIFS option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</si>
  <si>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</si>
  <si>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</si>
  <si>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</si>
  <si>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</si>
  <si>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</si>
  <si>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Basic examples in FILTER tab</t>
  </si>
  <si>
    <t>All Female Staff</t>
  </si>
  <si>
    <t>For only Name</t>
  </si>
  <si>
    <t>Gender to Filter</t>
  </si>
  <si>
    <t>Count of Filtered Value</t>
  </si>
  <si>
    <t>AND Condition with Input cell</t>
  </si>
  <si>
    <t>Salary Above</t>
  </si>
  <si>
    <t>Salary Below</t>
  </si>
  <si>
    <t>Complex Condition</t>
  </si>
  <si>
    <t>Country</t>
  </si>
  <si>
    <t>Toatal Amount</t>
  </si>
  <si>
    <t>Sumifs</t>
  </si>
  <si>
    <t>Amounts</t>
  </si>
  <si>
    <t>31/03/2018</t>
  </si>
  <si>
    <t>31/03/2019</t>
  </si>
  <si>
    <t>Amount for neither India,Australia</t>
  </si>
  <si>
    <t>Average Sales for Gunar Cockshoot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</si>
</sst>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164" fontId="0" fillId="0" borderId="0" xfId="0" applyNumberFormat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0" fillId="13" borderId="0" xfId="0" applyFill="1"/>
    <xf numFmtId="14" fontId="0" fillId="12" borderId="0" xfId="0" applyNumberFormat="1" applyFill="1"/>
    <xf numFmtId="0" fontId="0" fillId="14" borderId="5" xfId="0" applyFill="1" applyBorder="1"/>
    <xf numFmtId="0" fontId="0" fillId="0" borderId="5" xfId="0" applyBorder="1"/>
    <xf numFmtId="0" fontId="0" fillId="0" borderId="6" xfId="0" applyBorder="1"/>
    <xf numFmtId="0" fontId="0" fillId="15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15" borderId="0" xfId="0" applyFont="1" applyFill="1"/>
    <xf numFmtId="0" fontId="5" fillId="0" borderId="0" xfId="2" applyAlignment="1"/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endParaRPr lang="en-NZ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autoFilter ref="I4:M20" xr:uid="{0739DEA4-EA2E-474B-8A6A-DFE2BE033D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5"/>
    <tableColumn id="5" xr3:uid="{F2772B58-E92E-4DAF-AEE7-40CFF55BC5EC}" name="Salar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autoFilter ref="J3:N103" xr:uid="{6C55B0FC-2CFF-4AB0-8F61-42D5AC3A22D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3"/>
    <tableColumn id="5" xr3:uid="{810027B3-2B9D-4190-9AE3-506363E40FDE}" name="Un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6B034-11A7-4873-B252-25FF69D45E6E}" name="Dept" displayName="Dept" ref="A2:A18" totalsRowShown="0" dataDxfId="2" tableBorderDxfId="1">
  <autoFilter ref="A2:A18" xr:uid="{FE06B034-11A7-4873-B252-25FF69D45E6E}"/>
  <tableColumns count="1">
    <tableColumn id="1" xr3:uid="{DC67B25F-9D9C-4B3B-8C5A-70B841EF0813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abSelected="1" zoomScaleNormal="100" workbookViewId="0">
      <selection activeCell="G25" sqref="G25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 x14ac:dyDescent="0.25">
      <c r="A1" s="1"/>
      <c r="C1" s="3" t="s">
        <v>0</v>
      </c>
    </row>
    <row r="4" spans="1:13" ht="18.75" x14ac:dyDescent="0.3">
      <c r="B4" s="26" t="s">
        <v>1</v>
      </c>
      <c r="C4" s="25"/>
      <c r="D4" s="7"/>
      <c r="E4" s="7"/>
      <c r="F4" s="7"/>
      <c r="G4" s="7"/>
      <c r="I4" t="s">
        <v>2</v>
      </c>
      <c r="J4" t="s">
        <v>3</v>
      </c>
      <c r="K4" t="s">
        <v>4</v>
      </c>
      <c r="L4" t="s">
        <v>5</v>
      </c>
      <c r="M4" s="6" t="s">
        <v>6</v>
      </c>
    </row>
    <row r="5" spans="1:13" x14ac:dyDescent="0.25">
      <c r="I5" t="s">
        <v>7</v>
      </c>
      <c r="J5" t="s">
        <v>8</v>
      </c>
      <c r="K5" t="s">
        <v>9</v>
      </c>
      <c r="L5" s="4">
        <v>43744</v>
      </c>
      <c r="M5" s="5">
        <v>75000</v>
      </c>
    </row>
    <row r="6" spans="1:13" x14ac:dyDescent="0.25">
      <c r="C6" s="22" t="s">
        <v>10</v>
      </c>
      <c r="D6" s="23"/>
      <c r="E6" s="23"/>
      <c r="F6" s="23"/>
      <c r="G6" s="23"/>
      <c r="I6" t="s">
        <v>11</v>
      </c>
      <c r="J6" t="s">
        <v>12</v>
      </c>
      <c r="K6" t="s">
        <v>13</v>
      </c>
      <c r="L6" s="4">
        <v>43601</v>
      </c>
      <c r="M6" s="5">
        <v>90700</v>
      </c>
    </row>
    <row r="7" spans="1:13" x14ac:dyDescent="0.2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14</v>
      </c>
      <c r="J7" t="s">
        <v>12</v>
      </c>
      <c r="K7" t="s">
        <v>13</v>
      </c>
      <c r="L7" s="4">
        <v>43476</v>
      </c>
      <c r="M7" s="5">
        <v>48950</v>
      </c>
    </row>
    <row r="8" spans="1:13" x14ac:dyDescent="0.2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15</v>
      </c>
      <c r="J8" t="s">
        <v>12</v>
      </c>
      <c r="K8" t="s">
        <v>16</v>
      </c>
      <c r="L8" s="4">
        <v>43351</v>
      </c>
      <c r="M8" s="5">
        <v>74550</v>
      </c>
    </row>
    <row r="9" spans="1:13" x14ac:dyDescent="0.2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12</v>
      </c>
      <c r="K9" t="s">
        <v>18</v>
      </c>
      <c r="L9" s="4">
        <v>43560</v>
      </c>
      <c r="M9" s="5">
        <v>59810</v>
      </c>
    </row>
    <row r="10" spans="1:13" x14ac:dyDescent="0.2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19</v>
      </c>
      <c r="J10" t="s">
        <v>12</v>
      </c>
      <c r="K10" t="s">
        <v>13</v>
      </c>
      <c r="L10" s="4">
        <v>43424</v>
      </c>
      <c r="M10" s="5">
        <v>107700</v>
      </c>
    </row>
    <row r="11" spans="1:13" x14ac:dyDescent="0.2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20</v>
      </c>
      <c r="J11" t="s">
        <v>12</v>
      </c>
      <c r="K11" t="s">
        <v>13</v>
      </c>
      <c r="L11" s="4">
        <v>43303</v>
      </c>
      <c r="M11" s="5">
        <v>88050</v>
      </c>
    </row>
    <row r="12" spans="1:13" x14ac:dyDescent="0.2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21</v>
      </c>
      <c r="J12" t="s">
        <v>12</v>
      </c>
      <c r="K12" t="s">
        <v>13</v>
      </c>
      <c r="L12" s="4">
        <v>43238</v>
      </c>
      <c r="M12" s="5">
        <v>69120</v>
      </c>
    </row>
    <row r="13" spans="1:13" x14ac:dyDescent="0.2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22</v>
      </c>
      <c r="J13" t="s">
        <v>8</v>
      </c>
      <c r="K13" t="s">
        <v>13</v>
      </c>
      <c r="L13" s="4">
        <v>43628</v>
      </c>
      <c r="M13" s="5">
        <v>58100</v>
      </c>
    </row>
    <row r="14" spans="1:13" x14ac:dyDescent="0.25">
      <c r="I14" t="s">
        <v>23</v>
      </c>
      <c r="J14" t="s">
        <v>12</v>
      </c>
      <c r="K14" t="s">
        <v>18</v>
      </c>
      <c r="L14" s="4">
        <v>43355</v>
      </c>
      <c r="M14" s="5">
        <v>67910</v>
      </c>
    </row>
    <row r="15" spans="1:13" x14ac:dyDescent="0.25">
      <c r="I15" t="s">
        <v>24</v>
      </c>
      <c r="J15" t="s">
        <v>12</v>
      </c>
      <c r="K15" t="s">
        <v>18</v>
      </c>
      <c r="L15" s="4">
        <v>43007</v>
      </c>
      <c r="M15" s="5">
        <v>48170</v>
      </c>
    </row>
    <row r="16" spans="1:13" x14ac:dyDescent="0.25">
      <c r="I16" t="s">
        <v>25</v>
      </c>
      <c r="J16" t="s">
        <v>8</v>
      </c>
      <c r="K16" t="s">
        <v>13</v>
      </c>
      <c r="L16" s="4">
        <v>43110</v>
      </c>
      <c r="M16" s="5">
        <v>41980</v>
      </c>
    </row>
    <row r="17" spans="3:13" x14ac:dyDescent="0.25">
      <c r="F17" s="13"/>
      <c r="I17" t="s">
        <v>26</v>
      </c>
      <c r="J17" t="s">
        <v>8</v>
      </c>
      <c r="K17" t="s">
        <v>18</v>
      </c>
      <c r="L17" s="4">
        <v>43282</v>
      </c>
      <c r="M17" s="5">
        <v>65920</v>
      </c>
    </row>
    <row r="18" spans="3:13" x14ac:dyDescent="0.25">
      <c r="F18" s="13"/>
      <c r="I18" t="s">
        <v>27</v>
      </c>
      <c r="J18" t="s">
        <v>8</v>
      </c>
      <c r="K18" t="s">
        <v>16</v>
      </c>
      <c r="L18" s="4">
        <v>43342</v>
      </c>
      <c r="M18" s="5">
        <v>109160</v>
      </c>
    </row>
    <row r="19" spans="3:13" x14ac:dyDescent="0.25">
      <c r="C19" s="22" t="s">
        <v>28</v>
      </c>
      <c r="D19" s="23"/>
      <c r="E19" s="23"/>
      <c r="F19" s="23"/>
      <c r="G19" s="23"/>
      <c r="I19" t="s">
        <v>29</v>
      </c>
      <c r="J19" t="s">
        <v>8</v>
      </c>
      <c r="K19" t="s">
        <v>18</v>
      </c>
      <c r="L19" s="4">
        <v>43151</v>
      </c>
      <c r="M19" s="5">
        <v>75970</v>
      </c>
    </row>
    <row r="20" spans="3:13" x14ac:dyDescent="0.25">
      <c r="C20" t="str" cm="1">
        <f t="array" ref="C20:C26">_xlfn._xlws.FILTER(staff[Name],staff[Gender]="Female")</f>
        <v>Barr Faughny</v>
      </c>
      <c r="F20" s="13"/>
      <c r="I20" t="s">
        <v>30</v>
      </c>
      <c r="J20" t="s">
        <v>8</v>
      </c>
      <c r="K20" t="s">
        <v>18</v>
      </c>
      <c r="L20" s="4">
        <v>43618</v>
      </c>
      <c r="M20" s="5">
        <v>58940</v>
      </c>
    </row>
    <row r="21" spans="3:13" x14ac:dyDescent="0.25">
      <c r="C21" t="str">
        <v>Brien Boise</v>
      </c>
    </row>
    <row r="22" spans="3:13" x14ac:dyDescent="0.25">
      <c r="C22" t="str">
        <v>Dotty Strutley</v>
      </c>
    </row>
    <row r="23" spans="3:13" x14ac:dyDescent="0.25">
      <c r="C23" t="str">
        <v>Marney O'Breen</v>
      </c>
      <c r="I23" s="44" t="s">
        <v>31</v>
      </c>
      <c r="J23" s="44"/>
      <c r="K23" s="44"/>
      <c r="L23" s="44"/>
      <c r="M23" s="44"/>
    </row>
    <row r="24" spans="3:13" x14ac:dyDescent="0.25">
      <c r="C24" t="str">
        <v>Rafaelita Blaksland</v>
      </c>
      <c r="I24" s="44" t="s">
        <v>32</v>
      </c>
      <c r="J24" s="44"/>
      <c r="K24" s="44"/>
      <c r="L24" s="44"/>
      <c r="M24" s="44"/>
    </row>
    <row r="25" spans="3:13" x14ac:dyDescent="0.25">
      <c r="C25" t="str">
        <v>Beverie Moffet</v>
      </c>
      <c r="I25" s="44"/>
      <c r="J25" s="44"/>
      <c r="K25" s="44"/>
      <c r="L25" s="44"/>
      <c r="M25" s="44"/>
    </row>
    <row r="26" spans="3:13" x14ac:dyDescent="0.25">
      <c r="C26" t="str">
        <v>Oby Sorrel</v>
      </c>
      <c r="I26" s="44"/>
      <c r="J26" s="44"/>
      <c r="K26" s="44"/>
      <c r="L26" s="44"/>
      <c r="M26" s="44"/>
    </row>
    <row r="30" spans="3:13" x14ac:dyDescent="0.25">
      <c r="C30" s="22" t="s">
        <v>33</v>
      </c>
      <c r="D30" s="22"/>
      <c r="E30" s="22"/>
      <c r="F30" s="22"/>
      <c r="G30" s="22"/>
    </row>
    <row r="32" spans="3:13" x14ac:dyDescent="0.25">
      <c r="C32" t="s">
        <v>34</v>
      </c>
      <c r="E32" t="s">
        <v>35</v>
      </c>
    </row>
    <row r="33" spans="2:7" x14ac:dyDescent="0.25">
      <c r="C33" t="str" cm="1">
        <f t="array" ref="C33:C39">_xlfn._xlws.FILTER(staff[Name],staff[Gender]=E33)</f>
        <v>Barr Faughny</v>
      </c>
      <c r="E33" s="24" t="s">
        <v>8</v>
      </c>
    </row>
    <row r="34" spans="2:7" x14ac:dyDescent="0.25">
      <c r="C34" t="str">
        <v>Brien Boise</v>
      </c>
    </row>
    <row r="35" spans="2:7" x14ac:dyDescent="0.25">
      <c r="C35" t="str">
        <v>Dotty Strutley</v>
      </c>
      <c r="E35" t="s">
        <v>36</v>
      </c>
    </row>
    <row r="36" spans="2:7" x14ac:dyDescent="0.25">
      <c r="C36" t="str">
        <v>Marney O'Breen</v>
      </c>
      <c r="E36" s="8">
        <f>COUNTA(_xlfn.ANCHORARRAY(C33))</f>
        <v>7</v>
      </c>
    </row>
    <row r="37" spans="2:7" x14ac:dyDescent="0.25">
      <c r="C37" t="str">
        <v>Rafaelita Blaksland</v>
      </c>
    </row>
    <row r="38" spans="2:7" x14ac:dyDescent="0.25">
      <c r="C38" t="str">
        <v>Beverie Moffet</v>
      </c>
    </row>
    <row r="39" spans="2:7" x14ac:dyDescent="0.25">
      <c r="C39" t="str">
        <v>Oby Sorrel</v>
      </c>
    </row>
    <row r="42" spans="2:7" ht="18.75" x14ac:dyDescent="0.3">
      <c r="B42" s="26" t="s">
        <v>37</v>
      </c>
      <c r="C42" s="7"/>
      <c r="D42" s="7"/>
      <c r="E42" s="7"/>
      <c r="F42" s="7"/>
      <c r="G42" s="7"/>
    </row>
    <row r="45" spans="2:7" x14ac:dyDescent="0.25">
      <c r="C45" s="22" t="s">
        <v>38</v>
      </c>
      <c r="D45" s="22"/>
      <c r="E45" s="22"/>
      <c r="F45" s="22"/>
      <c r="G45" s="22"/>
    </row>
    <row r="46" spans="2:7" x14ac:dyDescent="0.25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2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2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2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2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25">
      <c r="C55" s="22" t="s">
        <v>39</v>
      </c>
      <c r="D55" s="22"/>
      <c r="E55" s="22"/>
      <c r="F55" s="22"/>
      <c r="G55" s="22"/>
    </row>
    <row r="57" spans="3:7" x14ac:dyDescent="0.25">
      <c r="C57" t="s">
        <v>4</v>
      </c>
      <c r="D57" s="9" t="s">
        <v>13</v>
      </c>
    </row>
    <row r="58" spans="3:7" x14ac:dyDescent="0.25">
      <c r="C58" t="s">
        <v>40</v>
      </c>
      <c r="D58" s="10">
        <v>90000</v>
      </c>
    </row>
    <row r="60" spans="3:7" x14ac:dyDescent="0.2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2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2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25">
      <c r="C67" s="22" t="s">
        <v>41</v>
      </c>
      <c r="D67" s="22"/>
      <c r="E67" s="22"/>
      <c r="F67" s="22"/>
      <c r="G67" s="22"/>
    </row>
    <row r="68" spans="3:7" x14ac:dyDescent="0.25">
      <c r="C68" t="s">
        <v>4</v>
      </c>
      <c r="D68" s="9" t="s">
        <v>16</v>
      </c>
    </row>
    <row r="69" spans="3:7" x14ac:dyDescent="0.25">
      <c r="C69" t="s">
        <v>40</v>
      </c>
      <c r="D69" s="10">
        <v>80000</v>
      </c>
    </row>
    <row r="72" spans="3:7" x14ac:dyDescent="0.2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2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2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2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2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25">
      <c r="C83" s="22" t="s">
        <v>42</v>
      </c>
      <c r="D83" s="22"/>
      <c r="E83" s="22"/>
      <c r="F83" s="22"/>
      <c r="G83" s="22"/>
    </row>
    <row r="84" spans="3:7" x14ac:dyDescent="0.25">
      <c r="C84" t="s">
        <v>43</v>
      </c>
      <c r="D84" s="12">
        <v>43466</v>
      </c>
    </row>
    <row r="85" spans="3:7" x14ac:dyDescent="0.25">
      <c r="C85" t="s">
        <v>44</v>
      </c>
      <c r="D85" s="10">
        <v>65000</v>
      </c>
    </row>
    <row r="88" spans="3:7" x14ac:dyDescent="0.2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25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25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25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25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25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25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25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Normal="100" workbookViewId="0">
      <selection activeCell="J3" sqref="J3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  <col min="13" max="13" width="10.7109375" bestFit="1" customWidth="1"/>
  </cols>
  <sheetData>
    <row r="1" spans="1:14" s="2" customFormat="1" ht="52.5" customHeight="1" x14ac:dyDescent="0.25">
      <c r="A1" s="1"/>
      <c r="C1" s="3" t="s">
        <v>45</v>
      </c>
    </row>
    <row r="3" spans="1:14" x14ac:dyDescent="0.25">
      <c r="C3" s="22" t="s">
        <v>46</v>
      </c>
      <c r="D3" s="23"/>
      <c r="E3" s="23"/>
      <c r="F3" s="23"/>
      <c r="G3" s="23"/>
      <c r="J3" t="s">
        <v>47</v>
      </c>
      <c r="K3" t="s">
        <v>48</v>
      </c>
      <c r="L3" t="s">
        <v>49</v>
      </c>
      <c r="M3" s="6" t="s">
        <v>50</v>
      </c>
      <c r="N3" s="6" t="s">
        <v>51</v>
      </c>
    </row>
    <row r="4" spans="1:14" x14ac:dyDescent="0.25">
      <c r="J4" t="s">
        <v>52</v>
      </c>
      <c r="K4" t="s">
        <v>53</v>
      </c>
      <c r="L4" t="s">
        <v>54</v>
      </c>
      <c r="M4" s="5">
        <v>1624</v>
      </c>
      <c r="N4">
        <v>114</v>
      </c>
    </row>
    <row r="5" spans="1:14" x14ac:dyDescent="0.25">
      <c r="C5" s="18" t="s">
        <v>55</v>
      </c>
      <c r="D5" s="17" t="s">
        <v>56</v>
      </c>
      <c r="E5" s="17" t="s">
        <v>57</v>
      </c>
      <c r="J5" t="s">
        <v>22</v>
      </c>
      <c r="K5" t="s">
        <v>56</v>
      </c>
      <c r="L5" t="s">
        <v>58</v>
      </c>
      <c r="M5" s="5">
        <v>6706</v>
      </c>
      <c r="N5">
        <v>459</v>
      </c>
    </row>
    <row r="6" spans="1:14" x14ac:dyDescent="0.25">
      <c r="C6" s="18" t="s">
        <v>59</v>
      </c>
      <c r="D6" s="19">
        <v>8000</v>
      </c>
      <c r="J6" t="s">
        <v>23</v>
      </c>
      <c r="K6" t="s">
        <v>56</v>
      </c>
      <c r="L6" t="s">
        <v>60</v>
      </c>
      <c r="M6" s="5">
        <v>959</v>
      </c>
      <c r="N6">
        <v>147</v>
      </c>
    </row>
    <row r="7" spans="1:14" x14ac:dyDescent="0.25">
      <c r="J7" t="s">
        <v>61</v>
      </c>
      <c r="K7" t="s">
        <v>57</v>
      </c>
      <c r="L7" t="s">
        <v>62</v>
      </c>
      <c r="M7" s="5">
        <v>9632</v>
      </c>
      <c r="N7">
        <v>288</v>
      </c>
    </row>
    <row r="8" spans="1:14" x14ac:dyDescent="0.25">
      <c r="J8" t="s">
        <v>17</v>
      </c>
      <c r="K8" t="s">
        <v>63</v>
      </c>
      <c r="L8" t="s">
        <v>64</v>
      </c>
      <c r="M8" s="5">
        <v>2100</v>
      </c>
      <c r="N8">
        <v>414</v>
      </c>
    </row>
    <row r="9" spans="1:14" x14ac:dyDescent="0.25">
      <c r="C9" s="18" t="s">
        <v>65</v>
      </c>
      <c r="D9" s="20">
        <f>SUM(_xlfn.ANCHORARRAY(F10))</f>
        <v>88144</v>
      </c>
      <c r="F9" s="21" t="s">
        <v>50</v>
      </c>
      <c r="G9" s="21" t="s">
        <v>51</v>
      </c>
      <c r="J9" t="s">
        <v>52</v>
      </c>
      <c r="K9" t="s">
        <v>56</v>
      </c>
      <c r="L9" t="s">
        <v>66</v>
      </c>
      <c r="M9" s="5">
        <v>8869</v>
      </c>
      <c r="N9">
        <v>432</v>
      </c>
    </row>
    <row r="10" spans="1:14" x14ac:dyDescent="0.25">
      <c r="C10" s="18" t="s">
        <v>67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68</v>
      </c>
      <c r="L10" t="s">
        <v>69</v>
      </c>
      <c r="M10" s="5">
        <v>2681</v>
      </c>
      <c r="N10">
        <v>54</v>
      </c>
    </row>
    <row r="11" spans="1:14" x14ac:dyDescent="0.25">
      <c r="F11">
        <v>8869</v>
      </c>
      <c r="G11">
        <v>432</v>
      </c>
      <c r="J11" t="s">
        <v>22</v>
      </c>
      <c r="K11" t="s">
        <v>56</v>
      </c>
      <c r="L11" t="s">
        <v>70</v>
      </c>
      <c r="M11" s="5">
        <v>5012</v>
      </c>
      <c r="N11">
        <v>210</v>
      </c>
    </row>
    <row r="12" spans="1:14" x14ac:dyDescent="0.25">
      <c r="F12">
        <v>10311</v>
      </c>
      <c r="G12">
        <v>231</v>
      </c>
      <c r="J12" t="s">
        <v>20</v>
      </c>
      <c r="K12" t="s">
        <v>68</v>
      </c>
      <c r="L12" t="s">
        <v>71</v>
      </c>
      <c r="M12" s="5">
        <v>1281</v>
      </c>
      <c r="N12">
        <v>75</v>
      </c>
    </row>
    <row r="13" spans="1:14" x14ac:dyDescent="0.25">
      <c r="F13">
        <v>9198</v>
      </c>
      <c r="G13">
        <v>36</v>
      </c>
      <c r="J13" t="s">
        <v>15</v>
      </c>
      <c r="K13" t="s">
        <v>53</v>
      </c>
      <c r="L13" t="s">
        <v>71</v>
      </c>
      <c r="M13" s="5">
        <v>4991</v>
      </c>
      <c r="N13">
        <v>12</v>
      </c>
    </row>
    <row r="14" spans="1:14" x14ac:dyDescent="0.25">
      <c r="F14">
        <v>16184</v>
      </c>
      <c r="G14">
        <v>39</v>
      </c>
      <c r="J14" t="s">
        <v>7</v>
      </c>
      <c r="K14" t="s">
        <v>63</v>
      </c>
      <c r="L14" t="s">
        <v>64</v>
      </c>
      <c r="M14" s="5">
        <v>1785</v>
      </c>
      <c r="N14">
        <v>462</v>
      </c>
    </row>
    <row r="15" spans="1:14" x14ac:dyDescent="0.25">
      <c r="F15">
        <v>8211</v>
      </c>
      <c r="G15">
        <v>75</v>
      </c>
      <c r="J15" t="s">
        <v>14</v>
      </c>
      <c r="K15" t="s">
        <v>53</v>
      </c>
      <c r="L15" t="s">
        <v>72</v>
      </c>
      <c r="M15" s="5">
        <v>3983</v>
      </c>
      <c r="N15">
        <v>144</v>
      </c>
    </row>
    <row r="16" spans="1:14" x14ac:dyDescent="0.25">
      <c r="F16">
        <v>13391</v>
      </c>
      <c r="G16">
        <v>201</v>
      </c>
      <c r="J16" t="s">
        <v>23</v>
      </c>
      <c r="K16" t="s">
        <v>68</v>
      </c>
      <c r="L16" t="s">
        <v>73</v>
      </c>
      <c r="M16" s="5">
        <v>2646</v>
      </c>
      <c r="N16">
        <v>120</v>
      </c>
    </row>
    <row r="17" spans="6:14" x14ac:dyDescent="0.25">
      <c r="F17">
        <v>12348</v>
      </c>
      <c r="G17">
        <v>234</v>
      </c>
      <c r="J17" t="s">
        <v>7</v>
      </c>
      <c r="K17" t="s">
        <v>74</v>
      </c>
      <c r="L17" t="s">
        <v>75</v>
      </c>
      <c r="M17" s="5">
        <v>252</v>
      </c>
      <c r="N17">
        <v>54</v>
      </c>
    </row>
    <row r="18" spans="6:14" x14ac:dyDescent="0.25">
      <c r="J18" t="s">
        <v>14</v>
      </c>
      <c r="K18" t="s">
        <v>56</v>
      </c>
      <c r="L18" t="s">
        <v>64</v>
      </c>
      <c r="M18" s="5">
        <v>2464</v>
      </c>
      <c r="N18">
        <v>234</v>
      </c>
    </row>
    <row r="19" spans="6:14" x14ac:dyDescent="0.25">
      <c r="J19" t="s">
        <v>14</v>
      </c>
      <c r="K19" t="s">
        <v>56</v>
      </c>
      <c r="L19" t="s">
        <v>76</v>
      </c>
      <c r="M19" s="5">
        <v>2114</v>
      </c>
      <c r="N19">
        <v>66</v>
      </c>
    </row>
    <row r="20" spans="6:14" x14ac:dyDescent="0.25">
      <c r="J20" t="s">
        <v>17</v>
      </c>
      <c r="K20" t="s">
        <v>53</v>
      </c>
      <c r="L20" t="s">
        <v>69</v>
      </c>
      <c r="M20" s="5">
        <v>7693</v>
      </c>
      <c r="N20">
        <v>87</v>
      </c>
    </row>
    <row r="21" spans="6:14" x14ac:dyDescent="0.25">
      <c r="J21" t="s">
        <v>15</v>
      </c>
      <c r="K21" t="s">
        <v>74</v>
      </c>
      <c r="L21" t="s">
        <v>77</v>
      </c>
      <c r="M21" s="5">
        <v>15610</v>
      </c>
      <c r="N21">
        <v>339</v>
      </c>
    </row>
    <row r="22" spans="6:14" x14ac:dyDescent="0.25">
      <c r="J22" t="s">
        <v>61</v>
      </c>
      <c r="K22" t="s">
        <v>74</v>
      </c>
      <c r="L22" t="s">
        <v>70</v>
      </c>
      <c r="M22" s="5">
        <v>336</v>
      </c>
      <c r="N22">
        <v>144</v>
      </c>
    </row>
    <row r="23" spans="6:14" x14ac:dyDescent="0.25">
      <c r="J23" t="s">
        <v>7</v>
      </c>
      <c r="K23" t="s">
        <v>63</v>
      </c>
      <c r="L23" t="s">
        <v>77</v>
      </c>
      <c r="M23" s="5">
        <v>9443</v>
      </c>
      <c r="N23">
        <v>162</v>
      </c>
    </row>
    <row r="24" spans="6:14" x14ac:dyDescent="0.25">
      <c r="J24" t="s">
        <v>23</v>
      </c>
      <c r="K24" t="s">
        <v>74</v>
      </c>
      <c r="L24" t="s">
        <v>78</v>
      </c>
      <c r="M24" s="5">
        <v>8155</v>
      </c>
      <c r="N24">
        <v>90</v>
      </c>
    </row>
    <row r="25" spans="6:14" x14ac:dyDescent="0.25">
      <c r="J25" t="s">
        <v>22</v>
      </c>
      <c r="K25" t="s">
        <v>68</v>
      </c>
      <c r="L25" t="s">
        <v>78</v>
      </c>
      <c r="M25" s="5">
        <v>1701</v>
      </c>
      <c r="N25">
        <v>234</v>
      </c>
    </row>
    <row r="26" spans="6:14" x14ac:dyDescent="0.25">
      <c r="J26" t="s">
        <v>30</v>
      </c>
      <c r="K26" t="s">
        <v>68</v>
      </c>
      <c r="L26" t="s">
        <v>70</v>
      </c>
      <c r="M26" s="5">
        <v>2205</v>
      </c>
      <c r="N26">
        <v>141</v>
      </c>
    </row>
    <row r="27" spans="6:14" x14ac:dyDescent="0.25">
      <c r="J27" t="s">
        <v>22</v>
      </c>
      <c r="K27" t="s">
        <v>53</v>
      </c>
      <c r="L27" t="s">
        <v>79</v>
      </c>
      <c r="M27" s="5">
        <v>1771</v>
      </c>
      <c r="N27">
        <v>204</v>
      </c>
    </row>
    <row r="28" spans="6:14" x14ac:dyDescent="0.25">
      <c r="J28" t="s">
        <v>61</v>
      </c>
      <c r="K28" t="s">
        <v>56</v>
      </c>
      <c r="L28" t="s">
        <v>80</v>
      </c>
      <c r="M28" s="5">
        <v>2114</v>
      </c>
      <c r="N28">
        <v>186</v>
      </c>
    </row>
    <row r="29" spans="6:14" x14ac:dyDescent="0.25">
      <c r="J29" t="s">
        <v>61</v>
      </c>
      <c r="K29" t="s">
        <v>57</v>
      </c>
      <c r="L29" t="s">
        <v>75</v>
      </c>
      <c r="M29" s="5">
        <v>10311</v>
      </c>
      <c r="N29">
        <v>231</v>
      </c>
    </row>
    <row r="30" spans="6:14" x14ac:dyDescent="0.25">
      <c r="J30" t="s">
        <v>14</v>
      </c>
      <c r="K30" t="s">
        <v>63</v>
      </c>
      <c r="L30" t="s">
        <v>73</v>
      </c>
      <c r="M30" s="5">
        <v>21</v>
      </c>
      <c r="N30">
        <v>168</v>
      </c>
    </row>
    <row r="31" spans="6:14" x14ac:dyDescent="0.25">
      <c r="J31" t="s">
        <v>30</v>
      </c>
      <c r="K31" t="s">
        <v>56</v>
      </c>
      <c r="L31" t="s">
        <v>77</v>
      </c>
      <c r="M31" s="5">
        <v>1974</v>
      </c>
      <c r="N31">
        <v>195</v>
      </c>
    </row>
    <row r="32" spans="6:14" x14ac:dyDescent="0.25">
      <c r="J32" t="s">
        <v>15</v>
      </c>
      <c r="K32" t="s">
        <v>57</v>
      </c>
      <c r="L32" t="s">
        <v>78</v>
      </c>
      <c r="M32" s="5">
        <v>6314</v>
      </c>
      <c r="N32">
        <v>15</v>
      </c>
    </row>
    <row r="33" spans="10:14" x14ac:dyDescent="0.25">
      <c r="J33" t="s">
        <v>30</v>
      </c>
      <c r="K33" t="s">
        <v>53</v>
      </c>
      <c r="L33" t="s">
        <v>78</v>
      </c>
      <c r="M33" s="5">
        <v>4683</v>
      </c>
      <c r="N33">
        <v>30</v>
      </c>
    </row>
    <row r="34" spans="10:14" x14ac:dyDescent="0.25">
      <c r="J34" t="s">
        <v>61</v>
      </c>
      <c r="K34" t="s">
        <v>53</v>
      </c>
      <c r="L34" t="s">
        <v>81</v>
      </c>
      <c r="M34" s="5">
        <v>6398</v>
      </c>
      <c r="N34">
        <v>102</v>
      </c>
    </row>
    <row r="35" spans="10:14" x14ac:dyDescent="0.25">
      <c r="J35" t="s">
        <v>7</v>
      </c>
      <c r="K35" t="s">
        <v>56</v>
      </c>
      <c r="L35" t="s">
        <v>79</v>
      </c>
      <c r="M35" s="5">
        <v>553</v>
      </c>
      <c r="N35">
        <v>15</v>
      </c>
    </row>
    <row r="36" spans="10:14" x14ac:dyDescent="0.25">
      <c r="J36" t="s">
        <v>22</v>
      </c>
      <c r="K36" t="s">
        <v>63</v>
      </c>
      <c r="L36" t="s">
        <v>54</v>
      </c>
      <c r="M36" s="5">
        <v>7021</v>
      </c>
      <c r="N36">
        <v>183</v>
      </c>
    </row>
    <row r="37" spans="10:14" x14ac:dyDescent="0.25">
      <c r="J37" t="s">
        <v>52</v>
      </c>
      <c r="K37" t="s">
        <v>63</v>
      </c>
      <c r="L37" t="s">
        <v>70</v>
      </c>
      <c r="M37" s="5">
        <v>5817</v>
      </c>
      <c r="N37">
        <v>12</v>
      </c>
    </row>
    <row r="38" spans="10:14" x14ac:dyDescent="0.25">
      <c r="J38" t="s">
        <v>61</v>
      </c>
      <c r="K38" t="s">
        <v>63</v>
      </c>
      <c r="L38" t="s">
        <v>71</v>
      </c>
      <c r="M38" s="5">
        <v>3976</v>
      </c>
      <c r="N38">
        <v>72</v>
      </c>
    </row>
    <row r="39" spans="10:14" x14ac:dyDescent="0.25">
      <c r="J39" t="s">
        <v>17</v>
      </c>
      <c r="K39" t="s">
        <v>68</v>
      </c>
      <c r="L39" t="s">
        <v>82</v>
      </c>
      <c r="M39" s="5">
        <v>1134</v>
      </c>
      <c r="N39">
        <v>282</v>
      </c>
    </row>
    <row r="40" spans="10:14" x14ac:dyDescent="0.25">
      <c r="J40" t="s">
        <v>7</v>
      </c>
      <c r="K40" t="s">
        <v>63</v>
      </c>
      <c r="L40" t="s">
        <v>83</v>
      </c>
      <c r="M40" s="5">
        <v>6027</v>
      </c>
      <c r="N40">
        <v>144</v>
      </c>
    </row>
    <row r="41" spans="10:14" x14ac:dyDescent="0.25">
      <c r="J41" t="s">
        <v>17</v>
      </c>
      <c r="K41" t="s">
        <v>53</v>
      </c>
      <c r="L41" t="s">
        <v>73</v>
      </c>
      <c r="M41" s="5">
        <v>1904</v>
      </c>
      <c r="N41">
        <v>405</v>
      </c>
    </row>
    <row r="42" spans="10:14" x14ac:dyDescent="0.25">
      <c r="J42" t="s">
        <v>20</v>
      </c>
      <c r="K42" t="s">
        <v>74</v>
      </c>
      <c r="L42" t="s">
        <v>58</v>
      </c>
      <c r="M42" s="5">
        <v>3262</v>
      </c>
      <c r="N42">
        <v>75</v>
      </c>
    </row>
    <row r="43" spans="10:14" x14ac:dyDescent="0.25">
      <c r="J43" t="s">
        <v>52</v>
      </c>
      <c r="K43" t="s">
        <v>74</v>
      </c>
      <c r="L43" t="s">
        <v>82</v>
      </c>
      <c r="M43" s="5">
        <v>2289</v>
      </c>
      <c r="N43">
        <v>135</v>
      </c>
    </row>
    <row r="44" spans="10:14" x14ac:dyDescent="0.25">
      <c r="J44" t="s">
        <v>15</v>
      </c>
      <c r="K44" t="s">
        <v>74</v>
      </c>
      <c r="L44" t="s">
        <v>82</v>
      </c>
      <c r="M44" s="5">
        <v>6986</v>
      </c>
      <c r="N44">
        <v>21</v>
      </c>
    </row>
    <row r="45" spans="10:14" x14ac:dyDescent="0.25">
      <c r="J45" t="s">
        <v>7</v>
      </c>
      <c r="K45" t="s">
        <v>68</v>
      </c>
      <c r="L45" t="s">
        <v>78</v>
      </c>
      <c r="M45" s="5">
        <v>4417</v>
      </c>
      <c r="N45">
        <v>153</v>
      </c>
    </row>
    <row r="46" spans="10:14" x14ac:dyDescent="0.25">
      <c r="J46" t="s">
        <v>17</v>
      </c>
      <c r="K46" t="s">
        <v>74</v>
      </c>
      <c r="L46" t="s">
        <v>80</v>
      </c>
      <c r="M46" s="5">
        <v>1442</v>
      </c>
      <c r="N46">
        <v>15</v>
      </c>
    </row>
    <row r="47" spans="10:14" x14ac:dyDescent="0.25">
      <c r="J47" t="s">
        <v>14</v>
      </c>
      <c r="K47" t="s">
        <v>56</v>
      </c>
      <c r="L47" t="s">
        <v>71</v>
      </c>
      <c r="M47" s="5">
        <v>2415</v>
      </c>
      <c r="N47">
        <v>255</v>
      </c>
    </row>
    <row r="48" spans="10:14" x14ac:dyDescent="0.25">
      <c r="J48" t="s">
        <v>7</v>
      </c>
      <c r="K48" t="s">
        <v>53</v>
      </c>
      <c r="L48" t="s">
        <v>79</v>
      </c>
      <c r="M48" s="5">
        <v>238</v>
      </c>
      <c r="N48">
        <v>18</v>
      </c>
    </row>
    <row r="49" spans="10:14" x14ac:dyDescent="0.25">
      <c r="J49" t="s">
        <v>17</v>
      </c>
      <c r="K49" t="s">
        <v>53</v>
      </c>
      <c r="L49" t="s">
        <v>78</v>
      </c>
      <c r="M49" s="5">
        <v>4949</v>
      </c>
      <c r="N49">
        <v>189</v>
      </c>
    </row>
    <row r="50" spans="10:14" x14ac:dyDescent="0.25">
      <c r="J50" t="s">
        <v>15</v>
      </c>
      <c r="K50" t="s">
        <v>68</v>
      </c>
      <c r="L50" t="s">
        <v>58</v>
      </c>
      <c r="M50" s="5">
        <v>5075</v>
      </c>
      <c r="N50">
        <v>21</v>
      </c>
    </row>
    <row r="51" spans="10:14" x14ac:dyDescent="0.25">
      <c r="J51" t="s">
        <v>14</v>
      </c>
      <c r="K51" t="s">
        <v>57</v>
      </c>
      <c r="L51" t="s">
        <v>73</v>
      </c>
      <c r="M51" s="5">
        <v>9198</v>
      </c>
      <c r="N51">
        <v>36</v>
      </c>
    </row>
    <row r="52" spans="10:14" x14ac:dyDescent="0.25">
      <c r="J52" t="s">
        <v>17</v>
      </c>
      <c r="K52" t="s">
        <v>74</v>
      </c>
      <c r="L52" t="s">
        <v>76</v>
      </c>
      <c r="M52" s="5">
        <v>3339</v>
      </c>
      <c r="N52">
        <v>75</v>
      </c>
    </row>
    <row r="53" spans="10:14" x14ac:dyDescent="0.25">
      <c r="J53" t="s">
        <v>52</v>
      </c>
      <c r="K53" t="s">
        <v>74</v>
      </c>
      <c r="L53" t="s">
        <v>72</v>
      </c>
      <c r="M53" s="5">
        <v>5019</v>
      </c>
      <c r="N53">
        <v>156</v>
      </c>
    </row>
    <row r="54" spans="10:14" x14ac:dyDescent="0.25">
      <c r="J54" t="s">
        <v>15</v>
      </c>
      <c r="K54" t="s">
        <v>57</v>
      </c>
      <c r="L54" t="s">
        <v>73</v>
      </c>
      <c r="M54" s="5">
        <v>16184</v>
      </c>
      <c r="N54">
        <v>39</v>
      </c>
    </row>
    <row r="55" spans="10:14" x14ac:dyDescent="0.25">
      <c r="J55" t="s">
        <v>17</v>
      </c>
      <c r="K55" t="s">
        <v>57</v>
      </c>
      <c r="L55" t="s">
        <v>84</v>
      </c>
      <c r="M55" s="5">
        <v>497</v>
      </c>
      <c r="N55">
        <v>63</v>
      </c>
    </row>
    <row r="56" spans="10:14" x14ac:dyDescent="0.25">
      <c r="J56" t="s">
        <v>7</v>
      </c>
      <c r="K56" t="s">
        <v>57</v>
      </c>
      <c r="L56" t="s">
        <v>76</v>
      </c>
      <c r="M56" s="5">
        <v>8211</v>
      </c>
      <c r="N56">
        <v>75</v>
      </c>
    </row>
    <row r="57" spans="10:14" x14ac:dyDescent="0.25">
      <c r="J57" t="s">
        <v>7</v>
      </c>
      <c r="K57" t="s">
        <v>68</v>
      </c>
      <c r="L57" t="s">
        <v>83</v>
      </c>
      <c r="M57" s="5">
        <v>6580</v>
      </c>
      <c r="N57">
        <v>183</v>
      </c>
    </row>
    <row r="58" spans="10:14" x14ac:dyDescent="0.25">
      <c r="J58" t="s">
        <v>61</v>
      </c>
      <c r="K58" t="s">
        <v>56</v>
      </c>
      <c r="L58" t="s">
        <v>75</v>
      </c>
      <c r="M58" s="5">
        <v>4760</v>
      </c>
      <c r="N58">
        <v>69</v>
      </c>
    </row>
    <row r="59" spans="10:14" x14ac:dyDescent="0.25">
      <c r="J59" t="s">
        <v>52</v>
      </c>
      <c r="K59" t="s">
        <v>57</v>
      </c>
      <c r="L59" t="s">
        <v>64</v>
      </c>
      <c r="M59" s="5">
        <v>5439</v>
      </c>
      <c r="N59">
        <v>30</v>
      </c>
    </row>
    <row r="60" spans="10:14" x14ac:dyDescent="0.25">
      <c r="J60" t="s">
        <v>61</v>
      </c>
      <c r="K60" t="s">
        <v>74</v>
      </c>
      <c r="L60" t="s">
        <v>72</v>
      </c>
      <c r="M60" s="5">
        <v>1463</v>
      </c>
      <c r="N60">
        <v>39</v>
      </c>
    </row>
    <row r="61" spans="10:14" x14ac:dyDescent="0.25">
      <c r="J61" t="s">
        <v>14</v>
      </c>
      <c r="K61" t="s">
        <v>74</v>
      </c>
      <c r="L61" t="s">
        <v>58</v>
      </c>
      <c r="M61" s="5">
        <v>7777</v>
      </c>
      <c r="N61">
        <v>504</v>
      </c>
    </row>
    <row r="62" spans="10:14" x14ac:dyDescent="0.25">
      <c r="J62" t="s">
        <v>23</v>
      </c>
      <c r="K62" t="s">
        <v>53</v>
      </c>
      <c r="L62" t="s">
        <v>76</v>
      </c>
      <c r="M62" s="5">
        <v>1085</v>
      </c>
      <c r="N62">
        <v>273</v>
      </c>
    </row>
    <row r="63" spans="10:14" x14ac:dyDescent="0.25">
      <c r="J63" t="s">
        <v>15</v>
      </c>
      <c r="K63" t="s">
        <v>53</v>
      </c>
      <c r="L63" t="s">
        <v>69</v>
      </c>
      <c r="M63" s="5">
        <v>182</v>
      </c>
      <c r="N63">
        <v>48</v>
      </c>
    </row>
    <row r="64" spans="10:14" x14ac:dyDescent="0.25">
      <c r="J64" t="s">
        <v>17</v>
      </c>
      <c r="K64" t="s">
        <v>74</v>
      </c>
      <c r="L64" t="s">
        <v>82</v>
      </c>
      <c r="M64" s="5">
        <v>4242</v>
      </c>
      <c r="N64">
        <v>207</v>
      </c>
    </row>
    <row r="65" spans="10:14" x14ac:dyDescent="0.25">
      <c r="J65" t="s">
        <v>17</v>
      </c>
      <c r="K65" t="s">
        <v>57</v>
      </c>
      <c r="L65" t="s">
        <v>58</v>
      </c>
      <c r="M65" s="5">
        <v>6118</v>
      </c>
      <c r="N65">
        <v>9</v>
      </c>
    </row>
    <row r="66" spans="10:14" x14ac:dyDescent="0.25">
      <c r="J66" t="s">
        <v>30</v>
      </c>
      <c r="K66" t="s">
        <v>57</v>
      </c>
      <c r="L66" t="s">
        <v>78</v>
      </c>
      <c r="M66" s="5">
        <v>2317</v>
      </c>
      <c r="N66">
        <v>261</v>
      </c>
    </row>
    <row r="67" spans="10:14" x14ac:dyDescent="0.25">
      <c r="J67" t="s">
        <v>17</v>
      </c>
      <c r="K67" t="s">
        <v>68</v>
      </c>
      <c r="L67" t="s">
        <v>73</v>
      </c>
      <c r="M67" s="5">
        <v>938</v>
      </c>
      <c r="N67">
        <v>6</v>
      </c>
    </row>
    <row r="68" spans="10:14" x14ac:dyDescent="0.25">
      <c r="J68" t="s">
        <v>22</v>
      </c>
      <c r="K68" t="s">
        <v>53</v>
      </c>
      <c r="L68" t="s">
        <v>80</v>
      </c>
      <c r="M68" s="5">
        <v>9709</v>
      </c>
      <c r="N68">
        <v>30</v>
      </c>
    </row>
    <row r="69" spans="10:14" x14ac:dyDescent="0.25">
      <c r="J69" t="s">
        <v>20</v>
      </c>
      <c r="K69" t="s">
        <v>74</v>
      </c>
      <c r="L69" t="s">
        <v>77</v>
      </c>
      <c r="M69" s="5">
        <v>2205</v>
      </c>
      <c r="N69">
        <v>138</v>
      </c>
    </row>
    <row r="70" spans="10:14" x14ac:dyDescent="0.25">
      <c r="J70" t="s">
        <v>20</v>
      </c>
      <c r="K70" t="s">
        <v>53</v>
      </c>
      <c r="L70" t="s">
        <v>72</v>
      </c>
      <c r="M70" s="5">
        <v>4487</v>
      </c>
      <c r="N70">
        <v>111</v>
      </c>
    </row>
    <row r="71" spans="10:14" x14ac:dyDescent="0.25">
      <c r="J71" t="s">
        <v>15</v>
      </c>
      <c r="K71" t="s">
        <v>56</v>
      </c>
      <c r="L71" t="s">
        <v>62</v>
      </c>
      <c r="M71" s="5">
        <v>2415</v>
      </c>
      <c r="N71">
        <v>15</v>
      </c>
    </row>
    <row r="72" spans="10:14" x14ac:dyDescent="0.25">
      <c r="J72" t="s">
        <v>52</v>
      </c>
      <c r="K72" t="s">
        <v>74</v>
      </c>
      <c r="L72" t="s">
        <v>79</v>
      </c>
      <c r="M72" s="5">
        <v>4018</v>
      </c>
      <c r="N72">
        <v>162</v>
      </c>
    </row>
    <row r="73" spans="10:14" x14ac:dyDescent="0.25">
      <c r="J73" t="s">
        <v>15</v>
      </c>
      <c r="K73" t="s">
        <v>74</v>
      </c>
      <c r="L73" t="s">
        <v>79</v>
      </c>
      <c r="M73" s="5">
        <v>861</v>
      </c>
      <c r="N73">
        <v>195</v>
      </c>
    </row>
    <row r="74" spans="10:14" x14ac:dyDescent="0.25">
      <c r="J74" t="s">
        <v>30</v>
      </c>
      <c r="K74" t="s">
        <v>68</v>
      </c>
      <c r="L74" t="s">
        <v>71</v>
      </c>
      <c r="M74" s="5">
        <v>5586</v>
      </c>
      <c r="N74">
        <v>525</v>
      </c>
    </row>
    <row r="75" spans="10:14" x14ac:dyDescent="0.25">
      <c r="J75" t="s">
        <v>20</v>
      </c>
      <c r="K75" t="s">
        <v>74</v>
      </c>
      <c r="L75" t="s">
        <v>66</v>
      </c>
      <c r="M75" s="5">
        <v>2226</v>
      </c>
      <c r="N75">
        <v>48</v>
      </c>
    </row>
    <row r="76" spans="10:14" x14ac:dyDescent="0.25">
      <c r="J76" t="s">
        <v>23</v>
      </c>
      <c r="K76" t="s">
        <v>74</v>
      </c>
      <c r="L76" t="s">
        <v>83</v>
      </c>
      <c r="M76" s="5">
        <v>14329</v>
      </c>
      <c r="N76">
        <v>150</v>
      </c>
    </row>
    <row r="77" spans="10:14" x14ac:dyDescent="0.25">
      <c r="J77" t="s">
        <v>23</v>
      </c>
      <c r="K77" t="s">
        <v>74</v>
      </c>
      <c r="L77" t="s">
        <v>77</v>
      </c>
      <c r="M77" s="5">
        <v>8463</v>
      </c>
      <c r="N77">
        <v>492</v>
      </c>
    </row>
    <row r="78" spans="10:14" x14ac:dyDescent="0.25">
      <c r="J78" t="s">
        <v>15</v>
      </c>
      <c r="K78" t="s">
        <v>74</v>
      </c>
      <c r="L78" t="s">
        <v>76</v>
      </c>
      <c r="M78" s="5">
        <v>2891</v>
      </c>
      <c r="N78">
        <v>102</v>
      </c>
    </row>
    <row r="79" spans="10:14" x14ac:dyDescent="0.25">
      <c r="J79" t="s">
        <v>14</v>
      </c>
      <c r="K79" t="s">
        <v>57</v>
      </c>
      <c r="L79" t="s">
        <v>78</v>
      </c>
      <c r="M79" s="5">
        <v>3773</v>
      </c>
      <c r="N79">
        <v>165</v>
      </c>
    </row>
    <row r="80" spans="10:14" x14ac:dyDescent="0.25">
      <c r="J80" t="s">
        <v>61</v>
      </c>
      <c r="K80" t="s">
        <v>57</v>
      </c>
      <c r="L80" t="s">
        <v>83</v>
      </c>
      <c r="M80" s="5">
        <v>854</v>
      </c>
      <c r="N80">
        <v>309</v>
      </c>
    </row>
    <row r="81" spans="10:14" x14ac:dyDescent="0.25">
      <c r="J81" t="s">
        <v>17</v>
      </c>
      <c r="K81" t="s">
        <v>57</v>
      </c>
      <c r="L81" t="s">
        <v>72</v>
      </c>
      <c r="M81" s="5">
        <v>4970</v>
      </c>
      <c r="N81">
        <v>156</v>
      </c>
    </row>
    <row r="82" spans="10:14" x14ac:dyDescent="0.25">
      <c r="J82" t="s">
        <v>23</v>
      </c>
      <c r="K82" t="s">
        <v>56</v>
      </c>
      <c r="L82" t="s">
        <v>85</v>
      </c>
      <c r="M82" s="5">
        <v>98</v>
      </c>
      <c r="N82">
        <v>159</v>
      </c>
    </row>
    <row r="83" spans="10:14" x14ac:dyDescent="0.25">
      <c r="J83" t="s">
        <v>15</v>
      </c>
      <c r="K83" t="s">
        <v>56</v>
      </c>
      <c r="L83" t="s">
        <v>80</v>
      </c>
      <c r="M83" s="5">
        <v>13391</v>
      </c>
      <c r="N83">
        <v>201</v>
      </c>
    </row>
    <row r="84" spans="10:14" x14ac:dyDescent="0.25">
      <c r="J84" t="s">
        <v>22</v>
      </c>
      <c r="K84" t="s">
        <v>63</v>
      </c>
      <c r="L84" t="s">
        <v>69</v>
      </c>
      <c r="M84" s="5">
        <v>8890</v>
      </c>
      <c r="N84">
        <v>210</v>
      </c>
    </row>
    <row r="85" spans="10:14" x14ac:dyDescent="0.25">
      <c r="J85" t="s">
        <v>7</v>
      </c>
      <c r="K85" t="s">
        <v>68</v>
      </c>
      <c r="L85" t="s">
        <v>75</v>
      </c>
      <c r="M85" s="5">
        <v>56</v>
      </c>
      <c r="N85">
        <v>51</v>
      </c>
    </row>
    <row r="86" spans="10:14" x14ac:dyDescent="0.25">
      <c r="J86" t="s">
        <v>14</v>
      </c>
      <c r="K86" t="s">
        <v>57</v>
      </c>
      <c r="L86" t="s">
        <v>64</v>
      </c>
      <c r="M86" s="5">
        <v>3339</v>
      </c>
      <c r="N86">
        <v>39</v>
      </c>
    </row>
    <row r="87" spans="10:14" x14ac:dyDescent="0.25">
      <c r="J87" t="s">
        <v>30</v>
      </c>
      <c r="K87" t="s">
        <v>56</v>
      </c>
      <c r="L87" t="s">
        <v>62</v>
      </c>
      <c r="M87" s="5">
        <v>3808</v>
      </c>
      <c r="N87">
        <v>279</v>
      </c>
    </row>
    <row r="88" spans="10:14" x14ac:dyDescent="0.25">
      <c r="J88" t="s">
        <v>30</v>
      </c>
      <c r="K88" t="s">
        <v>68</v>
      </c>
      <c r="L88" t="s">
        <v>75</v>
      </c>
      <c r="M88" s="5">
        <v>63</v>
      </c>
      <c r="N88">
        <v>123</v>
      </c>
    </row>
    <row r="89" spans="10:14" x14ac:dyDescent="0.25">
      <c r="J89" t="s">
        <v>7</v>
      </c>
      <c r="K89" t="s">
        <v>63</v>
      </c>
      <c r="L89" t="s">
        <v>82</v>
      </c>
      <c r="M89" s="5">
        <v>7812</v>
      </c>
      <c r="N89">
        <v>81</v>
      </c>
    </row>
    <row r="90" spans="10:14" x14ac:dyDescent="0.25">
      <c r="J90" t="s">
        <v>52</v>
      </c>
      <c r="K90" t="s">
        <v>53</v>
      </c>
      <c r="L90" t="s">
        <v>79</v>
      </c>
      <c r="M90" s="5">
        <v>7693</v>
      </c>
      <c r="N90">
        <v>21</v>
      </c>
    </row>
    <row r="91" spans="10:14" x14ac:dyDescent="0.25">
      <c r="J91" t="s">
        <v>14</v>
      </c>
      <c r="K91" t="s">
        <v>57</v>
      </c>
      <c r="L91" t="s">
        <v>83</v>
      </c>
      <c r="M91" s="5">
        <v>973</v>
      </c>
      <c r="N91">
        <v>162</v>
      </c>
    </row>
    <row r="92" spans="10:14" x14ac:dyDescent="0.25">
      <c r="J92" t="s">
        <v>30</v>
      </c>
      <c r="K92" t="s">
        <v>56</v>
      </c>
      <c r="L92" t="s">
        <v>84</v>
      </c>
      <c r="M92" s="5">
        <v>567</v>
      </c>
      <c r="N92">
        <v>228</v>
      </c>
    </row>
    <row r="93" spans="10:14" x14ac:dyDescent="0.25">
      <c r="J93" t="s">
        <v>30</v>
      </c>
      <c r="K93" t="s">
        <v>57</v>
      </c>
      <c r="L93" t="s">
        <v>76</v>
      </c>
      <c r="M93" s="5">
        <v>2471</v>
      </c>
      <c r="N93">
        <v>342</v>
      </c>
    </row>
    <row r="94" spans="10:14" x14ac:dyDescent="0.25">
      <c r="J94" t="s">
        <v>15</v>
      </c>
      <c r="K94" t="s">
        <v>68</v>
      </c>
      <c r="L94" t="s">
        <v>75</v>
      </c>
      <c r="M94" s="5">
        <v>7189</v>
      </c>
      <c r="N94">
        <v>54</v>
      </c>
    </row>
    <row r="95" spans="10:14" x14ac:dyDescent="0.25">
      <c r="J95" t="s">
        <v>61</v>
      </c>
      <c r="K95" t="s">
        <v>56</v>
      </c>
      <c r="L95" t="s">
        <v>83</v>
      </c>
      <c r="M95" s="5">
        <v>7455</v>
      </c>
      <c r="N95">
        <v>216</v>
      </c>
    </row>
    <row r="96" spans="10:14" x14ac:dyDescent="0.25">
      <c r="J96" t="s">
        <v>14</v>
      </c>
      <c r="K96" t="s">
        <v>74</v>
      </c>
      <c r="L96" t="s">
        <v>85</v>
      </c>
      <c r="M96" s="5">
        <v>3108</v>
      </c>
      <c r="N96">
        <v>54</v>
      </c>
    </row>
    <row r="97" spans="10:14" x14ac:dyDescent="0.25">
      <c r="J97" t="s">
        <v>17</v>
      </c>
      <c r="K97" t="s">
        <v>68</v>
      </c>
      <c r="L97" t="s">
        <v>64</v>
      </c>
      <c r="M97" s="5">
        <v>469</v>
      </c>
      <c r="N97">
        <v>75</v>
      </c>
    </row>
    <row r="98" spans="10:14" x14ac:dyDescent="0.25">
      <c r="J98" t="s">
        <v>23</v>
      </c>
      <c r="K98" t="s">
        <v>53</v>
      </c>
      <c r="L98" t="s">
        <v>78</v>
      </c>
      <c r="M98" s="5">
        <v>2737</v>
      </c>
      <c r="N98">
        <v>93</v>
      </c>
    </row>
    <row r="99" spans="10:14" x14ac:dyDescent="0.25">
      <c r="J99" t="s">
        <v>23</v>
      </c>
      <c r="K99" t="s">
        <v>53</v>
      </c>
      <c r="L99" t="s">
        <v>64</v>
      </c>
      <c r="M99" s="5">
        <v>4305</v>
      </c>
      <c r="N99">
        <v>156</v>
      </c>
    </row>
    <row r="100" spans="10:14" x14ac:dyDescent="0.25">
      <c r="J100" t="s">
        <v>23</v>
      </c>
      <c r="K100" t="s">
        <v>68</v>
      </c>
      <c r="L100" t="s">
        <v>72</v>
      </c>
      <c r="M100" s="5">
        <v>2408</v>
      </c>
      <c r="N100">
        <v>9</v>
      </c>
    </row>
    <row r="101" spans="10:14" x14ac:dyDescent="0.25">
      <c r="J101" t="s">
        <v>14</v>
      </c>
      <c r="K101" t="s">
        <v>57</v>
      </c>
      <c r="L101" t="s">
        <v>79</v>
      </c>
      <c r="M101" s="5">
        <v>1281</v>
      </c>
      <c r="N101">
        <v>18</v>
      </c>
    </row>
    <row r="102" spans="10:14" x14ac:dyDescent="0.25">
      <c r="J102" t="s">
        <v>52</v>
      </c>
      <c r="K102" t="s">
        <v>56</v>
      </c>
      <c r="L102" t="s">
        <v>58</v>
      </c>
      <c r="M102" s="5">
        <v>12348</v>
      </c>
      <c r="N102">
        <v>234</v>
      </c>
    </row>
    <row r="103" spans="10:14" x14ac:dyDescent="0.25">
      <c r="J103" t="s">
        <v>14</v>
      </c>
      <c r="K103" t="s">
        <v>74</v>
      </c>
      <c r="L103" t="s">
        <v>83</v>
      </c>
      <c r="M103" s="5">
        <v>3689</v>
      </c>
      <c r="N103">
        <v>312</v>
      </c>
    </row>
    <row r="124" spans="3:11" x14ac:dyDescent="0.2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86</v>
      </c>
    </row>
    <row r="125" spans="3:11" x14ac:dyDescent="0.2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2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87</v>
      </c>
      <c r="K126" s="15" t="s">
        <v>56</v>
      </c>
    </row>
    <row r="127" spans="3:11" x14ac:dyDescent="0.2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2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88</v>
      </c>
      <c r="K128" s="16" cm="1">
        <f t="array" ref="K128">SUM(_xlfn._xlws.FILTER(sales[Amount], sales[Geography]&lt;&gt;K126))</f>
        <v>359597</v>
      </c>
    </row>
    <row r="129" spans="3:11" x14ac:dyDescent="0.2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89</v>
      </c>
      <c r="K129" s="16">
        <f>SUMIFS(sales[Amount], sales[Geography],"&lt;&gt;USA")</f>
        <v>359597</v>
      </c>
    </row>
    <row r="130" spans="3:11" x14ac:dyDescent="0.2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2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2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2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2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2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2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2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2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2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2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2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2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2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2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2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2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2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2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2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2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2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2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2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2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2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2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2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2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2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2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2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2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2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2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2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2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2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2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2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2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2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2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2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2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2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2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2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2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2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2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2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2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2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2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2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2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2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2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2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2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2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2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2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2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2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2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2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2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2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2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2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2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2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2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2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zoomScaleNormal="100" workbookViewId="0">
      <selection activeCell="G3" sqref="G3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9.5703125" bestFit="1" customWidth="1"/>
  </cols>
  <sheetData>
    <row r="1" spans="1:7" s="2" customFormat="1" ht="52.5" customHeight="1" x14ac:dyDescent="0.25">
      <c r="A1" s="1"/>
      <c r="C1" s="3" t="s">
        <v>0</v>
      </c>
    </row>
    <row r="4" spans="1:7" x14ac:dyDescent="0.25">
      <c r="B4" s="27">
        <v>1</v>
      </c>
      <c r="C4" t="s">
        <v>90</v>
      </c>
    </row>
    <row r="5" spans="1:7" x14ac:dyDescent="0.25">
      <c r="B5" s="27">
        <v>2</v>
      </c>
      <c r="C5" t="s">
        <v>91</v>
      </c>
    </row>
    <row r="6" spans="1:7" x14ac:dyDescent="0.25">
      <c r="B6" s="27">
        <v>3</v>
      </c>
      <c r="C6" t="s">
        <v>92</v>
      </c>
    </row>
    <row r="7" spans="1:7" x14ac:dyDescent="0.25">
      <c r="B7" s="27">
        <v>4</v>
      </c>
      <c r="C7" t="s">
        <v>93</v>
      </c>
    </row>
    <row r="8" spans="1:7" x14ac:dyDescent="0.25">
      <c r="B8" s="27">
        <v>5</v>
      </c>
      <c r="C8" t="s">
        <v>94</v>
      </c>
    </row>
    <row r="10" spans="1:7" x14ac:dyDescent="0.25">
      <c r="C10" s="44" t="s">
        <v>95</v>
      </c>
      <c r="D10" s="44"/>
      <c r="E10" s="44"/>
      <c r="F10" s="44"/>
      <c r="G10" s="44"/>
    </row>
    <row r="11" spans="1:7" x14ac:dyDescent="0.25">
      <c r="C11" s="44" t="s">
        <v>31</v>
      </c>
      <c r="D11" s="44"/>
      <c r="E11" s="44"/>
      <c r="F11" s="44"/>
      <c r="G11" s="44"/>
    </row>
    <row r="12" spans="1:7" x14ac:dyDescent="0.25">
      <c r="C12" s="44"/>
      <c r="D12" s="44"/>
      <c r="E12" s="44"/>
      <c r="F12" s="44"/>
      <c r="G12" s="44"/>
    </row>
    <row r="13" spans="1:7" x14ac:dyDescent="0.25">
      <c r="C13" s="44"/>
      <c r="D13" s="44"/>
      <c r="E13" s="44"/>
      <c r="F13" s="44"/>
      <c r="G13" s="44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0:G10" location="FILTER!A1" display="Basic examples in FILTER tab" xr:uid="{60E05065-6C8F-4C79-90E0-C87A50ED5002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D69B-354C-4856-AB24-5ACA61B3C83A}">
  <dimension ref="B2:L121"/>
  <sheetViews>
    <sheetView showGridLines="0" workbookViewId="0">
      <selection activeCell="G30" sqref="G30"/>
    </sheetView>
  </sheetViews>
  <sheetFormatPr defaultRowHeight="15" x14ac:dyDescent="0.25"/>
  <cols>
    <col min="1" max="1" width="4.85546875" customWidth="1"/>
    <col min="2" max="2" width="19.7109375" bestFit="1" customWidth="1"/>
    <col min="3" max="3" width="12.42578125" bestFit="1" customWidth="1"/>
    <col min="4" max="4" width="21.85546875" bestFit="1" customWidth="1"/>
    <col min="5" max="5" width="11.42578125" bestFit="1" customWidth="1"/>
    <col min="6" max="6" width="10.42578125" bestFit="1" customWidth="1"/>
    <col min="8" max="8" width="27.5703125" bestFit="1" customWidth="1"/>
    <col min="10" max="10" width="21.7109375" bestFit="1" customWidth="1"/>
    <col min="11" max="11" width="11.42578125" bestFit="1" customWidth="1"/>
    <col min="12" max="12" width="9.28515625" bestFit="1" customWidth="1"/>
  </cols>
  <sheetData>
    <row r="2" spans="2:11" x14ac:dyDescent="0.25">
      <c r="B2" s="45" t="s">
        <v>96</v>
      </c>
      <c r="C2" s="45"/>
      <c r="D2" s="45"/>
      <c r="E2" s="45"/>
      <c r="F2" s="45"/>
      <c r="H2" s="30" t="s">
        <v>97</v>
      </c>
      <c r="J2" t="s">
        <v>98</v>
      </c>
      <c r="K2" s="32" t="s">
        <v>8</v>
      </c>
    </row>
    <row r="3" spans="2:11" x14ac:dyDescent="0.25">
      <c r="J3" t="s">
        <v>99</v>
      </c>
      <c r="K3" s="31">
        <f>COUNTA(_xlfn.ANCHORARRAY(J6))</f>
        <v>7</v>
      </c>
    </row>
    <row r="5" spans="2:11" x14ac:dyDescent="0.25">
      <c r="B5" t="str" cm="1">
        <f t="array" ref="B5:F5">staff[#Headers]</f>
        <v>Name</v>
      </c>
      <c r="C5" t="str">
        <v>Gender</v>
      </c>
      <c r="D5" t="str">
        <v>Department</v>
      </c>
      <c r="E5" s="13" t="str">
        <v>Date Joined</v>
      </c>
      <c r="F5" s="28" t="str">
        <v>Salary</v>
      </c>
      <c r="H5" t="s">
        <v>2</v>
      </c>
      <c r="J5" t="s">
        <v>2</v>
      </c>
    </row>
    <row r="6" spans="2:11" x14ac:dyDescent="0.25">
      <c r="B6" t="str" cm="1">
        <f t="array" ref="B6:F12">_xlfn._xlws.FILTER(staff[],staff[Gender]="Female")</f>
        <v>Barr Faughny</v>
      </c>
      <c r="C6" t="str">
        <v>Female</v>
      </c>
      <c r="D6" t="str">
        <v>Procurement</v>
      </c>
      <c r="E6" s="13">
        <v>43744</v>
      </c>
      <c r="F6" s="28">
        <v>75000</v>
      </c>
      <c r="H6" t="str" cm="1">
        <f t="array" ref="H6:H12">_xlfn._xlws.FILTER(staff[Name],staff[Gender]="Female")</f>
        <v>Barr Faughny</v>
      </c>
      <c r="J6" t="str" cm="1">
        <f t="array" ref="J6:J12">_xlfn._xlws.FILTER(staff[Name],staff[Gender]=K2)</f>
        <v>Barr Faughny</v>
      </c>
    </row>
    <row r="7" spans="2:11" x14ac:dyDescent="0.25">
      <c r="B7" t="str">
        <v>Brien Boise</v>
      </c>
      <c r="C7" t="str">
        <v>Female</v>
      </c>
      <c r="D7" t="str">
        <v>Website</v>
      </c>
      <c r="E7" s="13">
        <v>43628</v>
      </c>
      <c r="F7" s="28">
        <v>58100</v>
      </c>
      <c r="H7" t="str">
        <v>Brien Boise</v>
      </c>
      <c r="J7" t="str">
        <v>Brien Boise</v>
      </c>
    </row>
    <row r="8" spans="2:11" x14ac:dyDescent="0.25">
      <c r="B8" t="str">
        <v>Dotty Strutley</v>
      </c>
      <c r="C8" t="str">
        <v>Female</v>
      </c>
      <c r="D8" t="str">
        <v>Website</v>
      </c>
      <c r="E8" s="13">
        <v>43110</v>
      </c>
      <c r="F8" s="28">
        <v>41980</v>
      </c>
      <c r="H8" t="str">
        <v>Dotty Strutley</v>
      </c>
      <c r="J8" t="str">
        <v>Dotty Strutley</v>
      </c>
    </row>
    <row r="9" spans="2:11" x14ac:dyDescent="0.25">
      <c r="B9" t="str">
        <v>Marney O'Breen</v>
      </c>
      <c r="C9" t="str">
        <v>Female</v>
      </c>
      <c r="D9" t="str">
        <v>Finance</v>
      </c>
      <c r="E9" s="13">
        <v>43282</v>
      </c>
      <c r="F9" s="28">
        <v>65920</v>
      </c>
      <c r="H9" t="str">
        <v>Marney O'Breen</v>
      </c>
      <c r="J9" t="str">
        <v>Marney O'Breen</v>
      </c>
    </row>
    <row r="10" spans="2:11" x14ac:dyDescent="0.25">
      <c r="B10" t="str">
        <v>Rafaelita Blaksland</v>
      </c>
      <c r="C10" t="str">
        <v>Female</v>
      </c>
      <c r="D10" t="str">
        <v>Sales</v>
      </c>
      <c r="E10" s="13">
        <v>43342</v>
      </c>
      <c r="F10" s="28">
        <v>109160</v>
      </c>
      <c r="H10" t="str">
        <v>Rafaelita Blaksland</v>
      </c>
      <c r="J10" t="str">
        <v>Rafaelita Blaksland</v>
      </c>
    </row>
    <row r="11" spans="2:11" x14ac:dyDescent="0.25">
      <c r="B11" t="str">
        <v>Beverie Moffet</v>
      </c>
      <c r="C11" t="str">
        <v>Female</v>
      </c>
      <c r="D11" t="str">
        <v>Finance</v>
      </c>
      <c r="E11" s="13">
        <v>43151</v>
      </c>
      <c r="F11" s="28">
        <v>75970</v>
      </c>
      <c r="H11" t="str">
        <v>Beverie Moffet</v>
      </c>
      <c r="J11" t="str">
        <v>Beverie Moffet</v>
      </c>
    </row>
    <row r="12" spans="2:11" x14ac:dyDescent="0.25">
      <c r="B12" t="str">
        <v>Oby Sorrel</v>
      </c>
      <c r="C12" t="str">
        <v>Female</v>
      </c>
      <c r="D12" t="str">
        <v>Finance</v>
      </c>
      <c r="E12">
        <v>43618</v>
      </c>
      <c r="F12">
        <v>58940</v>
      </c>
      <c r="H12" t="str">
        <v>Oby Sorrel</v>
      </c>
      <c r="J12" t="str">
        <v>Oby Sorrel</v>
      </c>
    </row>
    <row r="15" spans="2:11" x14ac:dyDescent="0.25">
      <c r="B15" s="30" t="s">
        <v>37</v>
      </c>
      <c r="H15" s="29" t="s">
        <v>100</v>
      </c>
      <c r="I15" s="33"/>
    </row>
    <row r="16" spans="2:11" x14ac:dyDescent="0.25">
      <c r="H16" t="s">
        <v>4</v>
      </c>
      <c r="I16" s="32" t="s">
        <v>13</v>
      </c>
    </row>
    <row r="17" spans="2:12" x14ac:dyDescent="0.25">
      <c r="B17" s="30" t="s">
        <v>38</v>
      </c>
      <c r="H17" t="s">
        <v>101</v>
      </c>
      <c r="I17" s="34">
        <v>90000</v>
      </c>
    </row>
    <row r="19" spans="2:12" x14ac:dyDescent="0.25">
      <c r="B19" t="str" cm="1">
        <f t="array" ref="B19:F19">staff[#Headers]</f>
        <v>Name</v>
      </c>
      <c r="C19" t="str">
        <v>Gender</v>
      </c>
      <c r="D19" t="str">
        <v>Department</v>
      </c>
      <c r="E19" s="13" t="str">
        <v>Date Joined</v>
      </c>
      <c r="F19" s="28" t="str">
        <v>Salary</v>
      </c>
      <c r="H19" t="str" cm="1">
        <f t="array" ref="H19:L19">staff[#Headers]</f>
        <v>Name</v>
      </c>
      <c r="I19" t="str">
        <v>Gender</v>
      </c>
      <c r="J19" t="str">
        <v>Department</v>
      </c>
      <c r="K19" t="str">
        <v>Date Joined</v>
      </c>
      <c r="L19" t="str">
        <v>Salary</v>
      </c>
    </row>
    <row r="20" spans="2:12" x14ac:dyDescent="0.25">
      <c r="B20" t="str" cm="1">
        <f t="array" ref="B20:F24">_xlfn._xlws.FILTER(staff[],(staff[Department]="Website")*(staff[Gender]="Male"))</f>
        <v>Dennison Crosswaite</v>
      </c>
      <c r="C20" t="str">
        <v>Male</v>
      </c>
      <c r="D20" t="str">
        <v>Website</v>
      </c>
      <c r="E20" s="13">
        <v>43601</v>
      </c>
      <c r="F20" s="28">
        <v>90700</v>
      </c>
      <c r="H20" t="str" cm="1">
        <f t="array" ref="H20:L21">_xlfn._xlws.FILTER(staff[],(staff[Department]=I16)*(staff[Salary]&gt;I17),"")</f>
        <v>Dennison Crosswaite</v>
      </c>
      <c r="I20" t="str">
        <v>Male</v>
      </c>
      <c r="J20" t="str">
        <v>Website</v>
      </c>
      <c r="K20" s="13">
        <v>43601</v>
      </c>
      <c r="L20" s="28">
        <v>90700</v>
      </c>
    </row>
    <row r="21" spans="2:12" x14ac:dyDescent="0.25">
      <c r="B21" t="str">
        <v>Gunar Cockshoot</v>
      </c>
      <c r="C21" t="str">
        <v>Male</v>
      </c>
      <c r="D21" t="str">
        <v>Website</v>
      </c>
      <c r="E21" s="13">
        <v>43476</v>
      </c>
      <c r="F21" s="28">
        <v>48950</v>
      </c>
      <c r="H21" t="str">
        <v>Kaine Padly</v>
      </c>
      <c r="I21" t="str">
        <v>Male</v>
      </c>
      <c r="J21" t="str">
        <v>Website</v>
      </c>
      <c r="K21" s="13">
        <v>43424</v>
      </c>
      <c r="L21" s="28">
        <v>107700</v>
      </c>
    </row>
    <row r="22" spans="2:12" x14ac:dyDescent="0.25">
      <c r="B22" t="str">
        <v>Kaine Padly</v>
      </c>
      <c r="C22" t="str">
        <v>Male</v>
      </c>
      <c r="D22" t="str">
        <v>Website</v>
      </c>
      <c r="E22" s="13">
        <v>43424</v>
      </c>
      <c r="F22" s="28">
        <v>107700</v>
      </c>
    </row>
    <row r="23" spans="2:12" x14ac:dyDescent="0.25">
      <c r="B23" t="str">
        <v>Ches Bonnell</v>
      </c>
      <c r="C23" t="str">
        <v>Male</v>
      </c>
      <c r="D23" t="str">
        <v>Website</v>
      </c>
      <c r="E23" s="13">
        <v>43303</v>
      </c>
      <c r="F23" s="28">
        <v>88050</v>
      </c>
    </row>
    <row r="24" spans="2:12" x14ac:dyDescent="0.25">
      <c r="B24" t="str">
        <v>Andria Kimpton</v>
      </c>
      <c r="C24" t="str">
        <v>Male</v>
      </c>
      <c r="D24" t="str">
        <v>Website</v>
      </c>
      <c r="E24">
        <v>43238</v>
      </c>
      <c r="F24">
        <v>69120</v>
      </c>
    </row>
    <row r="26" spans="2:12" x14ac:dyDescent="0.25">
      <c r="B26" s="45" t="s">
        <v>41</v>
      </c>
      <c r="C26" s="45"/>
      <c r="H26" s="30" t="s">
        <v>42</v>
      </c>
    </row>
    <row r="27" spans="2:12" x14ac:dyDescent="0.25">
      <c r="B27" t="s">
        <v>4</v>
      </c>
      <c r="C27" s="32" t="s">
        <v>16</v>
      </c>
      <c r="H27" t="s">
        <v>5</v>
      </c>
      <c r="I27" s="35">
        <v>43466</v>
      </c>
    </row>
    <row r="28" spans="2:12" x14ac:dyDescent="0.25">
      <c r="B28" t="s">
        <v>101</v>
      </c>
      <c r="C28" s="34">
        <v>80000</v>
      </c>
      <c r="H28" t="s">
        <v>102</v>
      </c>
      <c r="I28" s="34">
        <v>50000</v>
      </c>
    </row>
    <row r="30" spans="2:12" x14ac:dyDescent="0.25">
      <c r="B30" t="str" cm="1">
        <f t="array" ref="B30:F30">staff[#Headers]</f>
        <v>Name</v>
      </c>
      <c r="C30" t="str">
        <v>Gender</v>
      </c>
      <c r="D30" t="str">
        <v>Department</v>
      </c>
      <c r="E30" t="str">
        <v>Date Joined</v>
      </c>
      <c r="F30" t="str">
        <v>Salary</v>
      </c>
      <c r="H30" t="str" cm="1">
        <f t="array" ref="H30:L30">staff[#Headers]</f>
        <v>Name</v>
      </c>
      <c r="I30" t="str">
        <v>Gender</v>
      </c>
      <c r="J30" t="str">
        <v>Department</v>
      </c>
      <c r="K30" t="str">
        <v>Date Joined</v>
      </c>
      <c r="L30" t="str">
        <v>Salary</v>
      </c>
    </row>
    <row r="31" spans="2:12" x14ac:dyDescent="0.25">
      <c r="B31" t="str" cm="1">
        <f t="array" ref="B31:F35">_xlfn._xlws.FILTER(staff[],(staff[Department]=C27)+(staff[Salary]&gt;C28),"")</f>
        <v>Dennison Crosswaite</v>
      </c>
      <c r="C31" t="str">
        <v>Male</v>
      </c>
      <c r="D31" t="str">
        <v>Website</v>
      </c>
      <c r="E31" s="13">
        <v>43601</v>
      </c>
      <c r="F31" s="28">
        <v>90700</v>
      </c>
      <c r="H31" t="str" cm="1">
        <f t="array" ref="H31:L33">_xlfn._xlws.FILTER(staff[],(staff[Date Joined]=I27)+(staff[Salary]&lt;I28),"")</f>
        <v>Gunar Cockshoot</v>
      </c>
      <c r="I31" t="str">
        <v>Male</v>
      </c>
      <c r="J31" t="str">
        <v>Website</v>
      </c>
      <c r="K31" s="13">
        <v>43476</v>
      </c>
      <c r="L31" s="28">
        <v>48950</v>
      </c>
    </row>
    <row r="32" spans="2:12" x14ac:dyDescent="0.25">
      <c r="B32" t="str">
        <v>Gigi Bohling</v>
      </c>
      <c r="C32" t="str">
        <v>Male</v>
      </c>
      <c r="D32" t="str">
        <v>Sales</v>
      </c>
      <c r="E32" s="13">
        <v>43351</v>
      </c>
      <c r="F32" s="28">
        <v>74550</v>
      </c>
      <c r="H32" t="str">
        <v>Jan Morforth</v>
      </c>
      <c r="I32" t="str">
        <v>Male</v>
      </c>
      <c r="J32" t="str">
        <v>Finance</v>
      </c>
      <c r="K32" s="13">
        <v>43007</v>
      </c>
      <c r="L32" s="28">
        <v>48170</v>
      </c>
    </row>
    <row r="33" spans="2:12" x14ac:dyDescent="0.25">
      <c r="B33" t="str">
        <v>Kaine Padly</v>
      </c>
      <c r="C33" t="str">
        <v>Male</v>
      </c>
      <c r="D33" t="str">
        <v>Website</v>
      </c>
      <c r="E33" s="13">
        <v>43424</v>
      </c>
      <c r="F33" s="28">
        <v>107700</v>
      </c>
      <c r="H33" t="str">
        <v>Dotty Strutley</v>
      </c>
      <c r="I33" t="str">
        <v>Female</v>
      </c>
      <c r="J33" t="str">
        <v>Website</v>
      </c>
      <c r="K33" s="13">
        <v>43110</v>
      </c>
      <c r="L33" s="28">
        <v>41980</v>
      </c>
    </row>
    <row r="34" spans="2:12" x14ac:dyDescent="0.25">
      <c r="B34" t="str">
        <v>Ches Bonnell</v>
      </c>
      <c r="C34" t="str">
        <v>Male</v>
      </c>
      <c r="D34" t="str">
        <v>Website</v>
      </c>
      <c r="E34" s="13">
        <v>43303</v>
      </c>
      <c r="F34" s="28">
        <v>88050</v>
      </c>
      <c r="K34" s="13"/>
    </row>
    <row r="35" spans="2:12" x14ac:dyDescent="0.25">
      <c r="B35" t="str">
        <v>Rafaelita Blaksland</v>
      </c>
      <c r="C35" t="str">
        <v>Female</v>
      </c>
      <c r="D35" t="str">
        <v>Sales</v>
      </c>
      <c r="E35" s="13">
        <v>43342</v>
      </c>
      <c r="F35" s="28">
        <v>109160</v>
      </c>
      <c r="K35" s="13"/>
    </row>
    <row r="36" spans="2:12" x14ac:dyDescent="0.25">
      <c r="K36" s="13"/>
    </row>
    <row r="37" spans="2:12" x14ac:dyDescent="0.25">
      <c r="B37" s="30" t="s">
        <v>86</v>
      </c>
      <c r="H37" t="s">
        <v>103</v>
      </c>
    </row>
    <row r="39" spans="2:12" x14ac:dyDescent="0.25">
      <c r="B39" t="s">
        <v>87</v>
      </c>
      <c r="C39" s="32" t="s">
        <v>74</v>
      </c>
      <c r="H39" t="s">
        <v>104</v>
      </c>
      <c r="I39" s="32" t="s">
        <v>56</v>
      </c>
      <c r="J39" s="32" t="s">
        <v>74</v>
      </c>
    </row>
    <row r="40" spans="2:12" x14ac:dyDescent="0.25">
      <c r="B40" t="s">
        <v>105</v>
      </c>
      <c r="C40" s="28" cm="1">
        <f t="array" ref="C40">SUM(_xlfn._xlws.FILTER(sales[Amount],sales[Geography]&lt;&gt;C39))</f>
        <v>335657</v>
      </c>
      <c r="H40" t="s">
        <v>59</v>
      </c>
      <c r="I40" s="46">
        <v>2000</v>
      </c>
      <c r="J40" s="46"/>
    </row>
    <row r="41" spans="2:12" x14ac:dyDescent="0.25">
      <c r="B41" t="s">
        <v>106</v>
      </c>
      <c r="C41" s="28">
        <f>SUMIFS(sales[Amount], sales[Geography],"&lt;&gt;India")</f>
        <v>335657</v>
      </c>
    </row>
    <row r="42" spans="2:12" x14ac:dyDescent="0.25">
      <c r="H42" t="s">
        <v>65</v>
      </c>
      <c r="I42">
        <f>SUM(_xlfn.ANCHORARRAY(K43))</f>
        <v>171479</v>
      </c>
      <c r="K42" t="s">
        <v>107</v>
      </c>
      <c r="L42" t="s">
        <v>51</v>
      </c>
    </row>
    <row r="43" spans="2:12" x14ac:dyDescent="0.25">
      <c r="B43" t="str" cm="1">
        <f t="array" ref="B43:F43">sales[#Headers]</f>
        <v>Sales Person</v>
      </c>
      <c r="C43" t="str">
        <v>Geography</v>
      </c>
      <c r="D43" t="str">
        <v>Product</v>
      </c>
      <c r="E43" t="str">
        <v>Amount</v>
      </c>
      <c r="F43" t="str">
        <v>Units</v>
      </c>
      <c r="H43" t="s">
        <v>67</v>
      </c>
      <c r="I43">
        <f>SUM(_xlfn.ANCHORARRAY(L43))</f>
        <v>5916</v>
      </c>
      <c r="K43" cm="1">
        <f t="array" ref="K43:K72">_xlfn._xlws.FILTER(sales[Amount],((sales[Geography]=I39)+(sales[Geography]=J39))*(sales[Amount]&gt;I40))</f>
        <v>6706</v>
      </c>
      <c r="L43" cm="1">
        <f t="array" ref="L43:L72">_xlfn._xlws.FILTER(sales[Units],((sales[Geography]=I39)+(sales[Geography]=J39))*(sales[Amount]&gt;I40))</f>
        <v>459</v>
      </c>
    </row>
    <row r="44" spans="2:12" x14ac:dyDescent="0.25">
      <c r="B44" t="str" cm="1">
        <f t="array" ref="B44:F121">_xlfn._xlws.FILTER(sales[],sales[Geography]&lt;&gt;C39)</f>
        <v>Ram Mahesh</v>
      </c>
      <c r="C44" t="str">
        <v>New Zealand</v>
      </c>
      <c r="D44" t="str">
        <v>70% Dark Bites</v>
      </c>
      <c r="E44">
        <v>1624</v>
      </c>
      <c r="F44">
        <v>114</v>
      </c>
      <c r="K44">
        <v>8869</v>
      </c>
      <c r="L44">
        <v>432</v>
      </c>
    </row>
    <row r="45" spans="2:12" x14ac:dyDescent="0.25">
      <c r="B45" t="str">
        <v>Brien Boise</v>
      </c>
      <c r="C45" t="str">
        <v>USA</v>
      </c>
      <c r="D45" t="str">
        <v>Choco Coated Almonds</v>
      </c>
      <c r="E45">
        <v>6706</v>
      </c>
      <c r="F45">
        <v>459</v>
      </c>
      <c r="K45">
        <v>5012</v>
      </c>
      <c r="L45">
        <v>210</v>
      </c>
    </row>
    <row r="46" spans="2:12" x14ac:dyDescent="0.25">
      <c r="B46" t="str">
        <v>Husein Augar</v>
      </c>
      <c r="C46" t="str">
        <v>USA</v>
      </c>
      <c r="D46" t="str">
        <v>Almond Choco</v>
      </c>
      <c r="E46">
        <v>959</v>
      </c>
      <c r="F46">
        <v>147</v>
      </c>
      <c r="K46">
        <v>2464</v>
      </c>
      <c r="L46">
        <v>234</v>
      </c>
    </row>
    <row r="47" spans="2:12" x14ac:dyDescent="0.25">
      <c r="B47" t="str">
        <v>Carla Molina</v>
      </c>
      <c r="C47" t="str">
        <v>Canada</v>
      </c>
      <c r="D47" t="str">
        <v>Drinking Coco</v>
      </c>
      <c r="E47">
        <v>9632</v>
      </c>
      <c r="F47">
        <v>288</v>
      </c>
      <c r="K47">
        <v>2114</v>
      </c>
      <c r="L47">
        <v>66</v>
      </c>
    </row>
    <row r="48" spans="2:12" x14ac:dyDescent="0.25">
      <c r="B48" t="str">
        <v>Curtice Advani</v>
      </c>
      <c r="C48" t="str">
        <v>UK</v>
      </c>
      <c r="D48" t="str">
        <v>White Choc</v>
      </c>
      <c r="E48">
        <v>2100</v>
      </c>
      <c r="F48">
        <v>414</v>
      </c>
      <c r="K48">
        <v>15610</v>
      </c>
      <c r="L48">
        <v>339</v>
      </c>
    </row>
    <row r="49" spans="2:12" x14ac:dyDescent="0.25">
      <c r="B49" t="str">
        <v>Ram Mahesh</v>
      </c>
      <c r="C49" t="str">
        <v>USA</v>
      </c>
      <c r="D49" t="str">
        <v>Peanut Butter Cubes</v>
      </c>
      <c r="E49">
        <v>8869</v>
      </c>
      <c r="F49">
        <v>432</v>
      </c>
      <c r="K49">
        <v>8155</v>
      </c>
      <c r="L49">
        <v>90</v>
      </c>
    </row>
    <row r="50" spans="2:12" x14ac:dyDescent="0.25">
      <c r="B50" t="str">
        <v>Curtice Advani</v>
      </c>
      <c r="C50" t="str">
        <v>Australia</v>
      </c>
      <c r="D50" t="str">
        <v>Smooth Sliky Salty</v>
      </c>
      <c r="E50">
        <v>2681</v>
      </c>
      <c r="F50">
        <v>54</v>
      </c>
      <c r="K50">
        <v>2114</v>
      </c>
      <c r="L50">
        <v>186</v>
      </c>
    </row>
    <row r="51" spans="2:12" x14ac:dyDescent="0.25">
      <c r="B51" t="str">
        <v>Brien Boise</v>
      </c>
      <c r="C51" t="str">
        <v>USA</v>
      </c>
      <c r="D51" t="str">
        <v>After Nines</v>
      </c>
      <c r="E51">
        <v>5012</v>
      </c>
      <c r="F51">
        <v>210</v>
      </c>
      <c r="K51">
        <v>3262</v>
      </c>
      <c r="L51">
        <v>75</v>
      </c>
    </row>
    <row r="52" spans="2:12" x14ac:dyDescent="0.25">
      <c r="B52" t="str">
        <v>Ches Bonnell</v>
      </c>
      <c r="C52" t="str">
        <v>Australia</v>
      </c>
      <c r="D52" t="str">
        <v>50% Dark Bites</v>
      </c>
      <c r="E52">
        <v>1281</v>
      </c>
      <c r="F52">
        <v>75</v>
      </c>
      <c r="K52">
        <v>2289</v>
      </c>
      <c r="L52">
        <v>135</v>
      </c>
    </row>
    <row r="53" spans="2:12" x14ac:dyDescent="0.25">
      <c r="B53" t="str">
        <v>Gigi Bohling</v>
      </c>
      <c r="C53" t="str">
        <v>New Zealand</v>
      </c>
      <c r="D53" t="str">
        <v>50% Dark Bites</v>
      </c>
      <c r="E53">
        <v>4991</v>
      </c>
      <c r="F53">
        <v>12</v>
      </c>
      <c r="K53">
        <v>6986</v>
      </c>
      <c r="L53">
        <v>21</v>
      </c>
    </row>
    <row r="54" spans="2:12" x14ac:dyDescent="0.25">
      <c r="B54" t="str">
        <v>Barr Faughny</v>
      </c>
      <c r="C54" t="str">
        <v>UK</v>
      </c>
      <c r="D54" t="str">
        <v>White Choc</v>
      </c>
      <c r="E54">
        <v>1785</v>
      </c>
      <c r="F54">
        <v>462</v>
      </c>
      <c r="K54">
        <v>2415</v>
      </c>
      <c r="L54">
        <v>255</v>
      </c>
    </row>
    <row r="55" spans="2:12" x14ac:dyDescent="0.25">
      <c r="B55" t="str">
        <v>Gunar Cockshoot</v>
      </c>
      <c r="C55" t="str">
        <v>New Zealand</v>
      </c>
      <c r="D55" t="str">
        <v>Eclairs</v>
      </c>
      <c r="E55">
        <v>3983</v>
      </c>
      <c r="F55">
        <v>144</v>
      </c>
      <c r="K55">
        <v>3339</v>
      </c>
      <c r="L55">
        <v>75</v>
      </c>
    </row>
    <row r="56" spans="2:12" x14ac:dyDescent="0.25">
      <c r="B56" t="str">
        <v>Husein Augar</v>
      </c>
      <c r="C56" t="str">
        <v>Australia</v>
      </c>
      <c r="D56" t="str">
        <v>Mint Chip Choco</v>
      </c>
      <c r="E56">
        <v>2646</v>
      </c>
      <c r="F56">
        <v>120</v>
      </c>
      <c r="K56">
        <v>5019</v>
      </c>
      <c r="L56">
        <v>156</v>
      </c>
    </row>
    <row r="57" spans="2:12" x14ac:dyDescent="0.25">
      <c r="B57" t="str">
        <v>Gunar Cockshoot</v>
      </c>
      <c r="C57" t="str">
        <v>USA</v>
      </c>
      <c r="D57" t="str">
        <v>White Choc</v>
      </c>
      <c r="E57">
        <v>2464</v>
      </c>
      <c r="F57">
        <v>234</v>
      </c>
      <c r="K57">
        <v>4760</v>
      </c>
      <c r="L57">
        <v>69</v>
      </c>
    </row>
    <row r="58" spans="2:12" x14ac:dyDescent="0.25">
      <c r="B58" t="str">
        <v>Gunar Cockshoot</v>
      </c>
      <c r="C58" t="str">
        <v>USA</v>
      </c>
      <c r="D58" t="str">
        <v>Manuka Honey Choco</v>
      </c>
      <c r="E58">
        <v>2114</v>
      </c>
      <c r="F58">
        <v>66</v>
      </c>
      <c r="K58">
        <v>7777</v>
      </c>
      <c r="L58">
        <v>504</v>
      </c>
    </row>
    <row r="59" spans="2:12" x14ac:dyDescent="0.25">
      <c r="B59" t="str">
        <v>Curtice Advani</v>
      </c>
      <c r="C59" t="str">
        <v>New Zealand</v>
      </c>
      <c r="D59" t="str">
        <v>Smooth Sliky Salty</v>
      </c>
      <c r="E59">
        <v>7693</v>
      </c>
      <c r="F59">
        <v>87</v>
      </c>
      <c r="K59">
        <v>4242</v>
      </c>
      <c r="L59">
        <v>207</v>
      </c>
    </row>
    <row r="60" spans="2:12" x14ac:dyDescent="0.25">
      <c r="B60" t="str">
        <v>Barr Faughny</v>
      </c>
      <c r="C60" t="str">
        <v>UK</v>
      </c>
      <c r="D60" t="str">
        <v>Orange Choco</v>
      </c>
      <c r="E60">
        <v>9443</v>
      </c>
      <c r="F60">
        <v>162</v>
      </c>
      <c r="K60">
        <v>2205</v>
      </c>
      <c r="L60">
        <v>138</v>
      </c>
    </row>
    <row r="61" spans="2:12" x14ac:dyDescent="0.25">
      <c r="B61" t="str">
        <v>Brien Boise</v>
      </c>
      <c r="C61" t="str">
        <v>Australia</v>
      </c>
      <c r="D61" t="str">
        <v>Fruit &amp; Nut Bars</v>
      </c>
      <c r="E61">
        <v>1701</v>
      </c>
      <c r="F61">
        <v>234</v>
      </c>
      <c r="K61">
        <v>2415</v>
      </c>
      <c r="L61">
        <v>15</v>
      </c>
    </row>
    <row r="62" spans="2:12" x14ac:dyDescent="0.25">
      <c r="B62" t="str">
        <v>Oby Sorrel</v>
      </c>
      <c r="C62" t="str">
        <v>Australia</v>
      </c>
      <c r="D62" t="str">
        <v>After Nines</v>
      </c>
      <c r="E62">
        <v>2205</v>
      </c>
      <c r="F62">
        <v>141</v>
      </c>
      <c r="K62">
        <v>4018</v>
      </c>
      <c r="L62">
        <v>162</v>
      </c>
    </row>
    <row r="63" spans="2:12" x14ac:dyDescent="0.25">
      <c r="B63" t="str">
        <v>Brien Boise</v>
      </c>
      <c r="C63" t="str">
        <v>New Zealand</v>
      </c>
      <c r="D63" t="str">
        <v>99% Dark &amp; Pure</v>
      </c>
      <c r="E63">
        <v>1771</v>
      </c>
      <c r="F63">
        <v>204</v>
      </c>
      <c r="K63">
        <v>2226</v>
      </c>
      <c r="L63">
        <v>48</v>
      </c>
    </row>
    <row r="64" spans="2:12" x14ac:dyDescent="0.25">
      <c r="B64" t="str">
        <v>Carla Molina</v>
      </c>
      <c r="C64" t="str">
        <v>USA</v>
      </c>
      <c r="D64" t="str">
        <v>Raspberry Choco</v>
      </c>
      <c r="E64">
        <v>2114</v>
      </c>
      <c r="F64">
        <v>186</v>
      </c>
      <c r="K64">
        <v>14329</v>
      </c>
      <c r="L64">
        <v>150</v>
      </c>
    </row>
    <row r="65" spans="2:12" x14ac:dyDescent="0.25">
      <c r="B65" t="str">
        <v>Carla Molina</v>
      </c>
      <c r="C65" t="str">
        <v>Canada</v>
      </c>
      <c r="D65" t="str">
        <v>Milk Bars</v>
      </c>
      <c r="E65">
        <v>10311</v>
      </c>
      <c r="F65">
        <v>231</v>
      </c>
      <c r="K65">
        <v>8463</v>
      </c>
      <c r="L65">
        <v>492</v>
      </c>
    </row>
    <row r="66" spans="2:12" x14ac:dyDescent="0.25">
      <c r="B66" t="str">
        <v>Gunar Cockshoot</v>
      </c>
      <c r="C66" t="str">
        <v>UK</v>
      </c>
      <c r="D66" t="str">
        <v>Mint Chip Choco</v>
      </c>
      <c r="E66">
        <v>21</v>
      </c>
      <c r="F66">
        <v>168</v>
      </c>
      <c r="K66">
        <v>2891</v>
      </c>
      <c r="L66">
        <v>102</v>
      </c>
    </row>
    <row r="67" spans="2:12" x14ac:dyDescent="0.25">
      <c r="B67" t="str">
        <v>Oby Sorrel</v>
      </c>
      <c r="C67" t="str">
        <v>USA</v>
      </c>
      <c r="D67" t="str">
        <v>Orange Choco</v>
      </c>
      <c r="E67">
        <v>1974</v>
      </c>
      <c r="F67">
        <v>195</v>
      </c>
      <c r="K67">
        <v>13391</v>
      </c>
      <c r="L67">
        <v>201</v>
      </c>
    </row>
    <row r="68" spans="2:12" x14ac:dyDescent="0.25">
      <c r="B68" t="str">
        <v>Gigi Bohling</v>
      </c>
      <c r="C68" t="str">
        <v>Canada</v>
      </c>
      <c r="D68" t="str">
        <v>Fruit &amp; Nut Bars</v>
      </c>
      <c r="E68">
        <v>6314</v>
      </c>
      <c r="F68">
        <v>15</v>
      </c>
      <c r="K68">
        <v>3808</v>
      </c>
      <c r="L68">
        <v>279</v>
      </c>
    </row>
    <row r="69" spans="2:12" x14ac:dyDescent="0.25">
      <c r="B69" t="str">
        <v>Oby Sorrel</v>
      </c>
      <c r="C69" t="str">
        <v>New Zealand</v>
      </c>
      <c r="D69" t="str">
        <v>Fruit &amp; Nut Bars</v>
      </c>
      <c r="E69">
        <v>4683</v>
      </c>
      <c r="F69">
        <v>30</v>
      </c>
      <c r="K69">
        <v>7455</v>
      </c>
      <c r="L69">
        <v>216</v>
      </c>
    </row>
    <row r="70" spans="2:12" x14ac:dyDescent="0.25">
      <c r="B70" t="str">
        <v>Carla Molina</v>
      </c>
      <c r="C70" t="str">
        <v>New Zealand</v>
      </c>
      <c r="D70" t="str">
        <v>85% Dark Bars</v>
      </c>
      <c r="E70">
        <v>6398</v>
      </c>
      <c r="F70">
        <v>102</v>
      </c>
      <c r="K70">
        <v>3108</v>
      </c>
      <c r="L70">
        <v>54</v>
      </c>
    </row>
    <row r="71" spans="2:12" x14ac:dyDescent="0.25">
      <c r="B71" t="str">
        <v>Barr Faughny</v>
      </c>
      <c r="C71" t="str">
        <v>USA</v>
      </c>
      <c r="D71" t="str">
        <v>99% Dark &amp; Pure</v>
      </c>
      <c r="E71">
        <v>553</v>
      </c>
      <c r="F71">
        <v>15</v>
      </c>
      <c r="K71">
        <v>12348</v>
      </c>
      <c r="L71">
        <v>234</v>
      </c>
    </row>
    <row r="72" spans="2:12" x14ac:dyDescent="0.25">
      <c r="B72" t="str">
        <v>Brien Boise</v>
      </c>
      <c r="C72" t="str">
        <v>UK</v>
      </c>
      <c r="D72" t="str">
        <v>70% Dark Bites</v>
      </c>
      <c r="E72">
        <v>7021</v>
      </c>
      <c r="F72">
        <v>183</v>
      </c>
      <c r="K72">
        <v>3689</v>
      </c>
      <c r="L72">
        <v>312</v>
      </c>
    </row>
    <row r="73" spans="2:12" x14ac:dyDescent="0.25">
      <c r="B73" t="str">
        <v>Ram Mahesh</v>
      </c>
      <c r="C73" t="str">
        <v>UK</v>
      </c>
      <c r="D73" t="str">
        <v>After Nines</v>
      </c>
      <c r="E73">
        <v>5817</v>
      </c>
      <c r="F73">
        <v>12</v>
      </c>
    </row>
    <row r="74" spans="2:12" x14ac:dyDescent="0.25">
      <c r="B74" t="str">
        <v>Carla Molina</v>
      </c>
      <c r="C74" t="str">
        <v>UK</v>
      </c>
      <c r="D74" t="str">
        <v>50% Dark Bites</v>
      </c>
      <c r="E74">
        <v>3976</v>
      </c>
      <c r="F74">
        <v>72</v>
      </c>
    </row>
    <row r="75" spans="2:12" x14ac:dyDescent="0.25">
      <c r="B75" t="str">
        <v>Curtice Advani</v>
      </c>
      <c r="C75" t="str">
        <v>Australia</v>
      </c>
      <c r="D75" t="str">
        <v>Organic Choco Syrup</v>
      </c>
      <c r="E75">
        <v>1134</v>
      </c>
      <c r="F75">
        <v>282</v>
      </c>
    </row>
    <row r="76" spans="2:12" x14ac:dyDescent="0.25">
      <c r="B76" t="str">
        <v>Barr Faughny</v>
      </c>
      <c r="C76" t="str">
        <v>UK</v>
      </c>
      <c r="D76" t="str">
        <v>Caramel Stuffed Bars</v>
      </c>
      <c r="E76">
        <v>6027</v>
      </c>
      <c r="F76">
        <v>144</v>
      </c>
    </row>
    <row r="77" spans="2:12" x14ac:dyDescent="0.25">
      <c r="B77" t="str">
        <v>Curtice Advani</v>
      </c>
      <c r="C77" t="str">
        <v>New Zealand</v>
      </c>
      <c r="D77" t="str">
        <v>Mint Chip Choco</v>
      </c>
      <c r="E77">
        <v>1904</v>
      </c>
      <c r="F77">
        <v>405</v>
      </c>
    </row>
    <row r="78" spans="2:12" x14ac:dyDescent="0.25">
      <c r="B78" t="str">
        <v>Barr Faughny</v>
      </c>
      <c r="C78" t="str">
        <v>Australia</v>
      </c>
      <c r="D78" t="str">
        <v>Fruit &amp; Nut Bars</v>
      </c>
      <c r="E78">
        <v>4417</v>
      </c>
      <c r="F78">
        <v>153</v>
      </c>
    </row>
    <row r="79" spans="2:12" x14ac:dyDescent="0.25">
      <c r="B79" t="str">
        <v>Gunar Cockshoot</v>
      </c>
      <c r="C79" t="str">
        <v>USA</v>
      </c>
      <c r="D79" t="str">
        <v>50% Dark Bites</v>
      </c>
      <c r="E79">
        <v>2415</v>
      </c>
      <c r="F79">
        <v>255</v>
      </c>
    </row>
    <row r="80" spans="2:12" x14ac:dyDescent="0.25">
      <c r="B80" t="str">
        <v>Barr Faughny</v>
      </c>
      <c r="C80" t="str">
        <v>New Zealand</v>
      </c>
      <c r="D80" t="str">
        <v>99% Dark &amp; Pure</v>
      </c>
      <c r="E80">
        <v>238</v>
      </c>
      <c r="F80">
        <v>18</v>
      </c>
    </row>
    <row r="81" spans="2:6" x14ac:dyDescent="0.25">
      <c r="B81" t="str">
        <v>Curtice Advani</v>
      </c>
      <c r="C81" t="str">
        <v>New Zealand</v>
      </c>
      <c r="D81" t="str">
        <v>Fruit &amp; Nut Bars</v>
      </c>
      <c r="E81">
        <v>4949</v>
      </c>
      <c r="F81">
        <v>189</v>
      </c>
    </row>
    <row r="82" spans="2:6" x14ac:dyDescent="0.25">
      <c r="B82" t="str">
        <v>Gigi Bohling</v>
      </c>
      <c r="C82" t="str">
        <v>Australia</v>
      </c>
      <c r="D82" t="str">
        <v>Choco Coated Almonds</v>
      </c>
      <c r="E82">
        <v>5075</v>
      </c>
      <c r="F82">
        <v>21</v>
      </c>
    </row>
    <row r="83" spans="2:6" x14ac:dyDescent="0.25">
      <c r="B83" t="str">
        <v>Gunar Cockshoot</v>
      </c>
      <c r="C83" t="str">
        <v>Canada</v>
      </c>
      <c r="D83" t="str">
        <v>Mint Chip Choco</v>
      </c>
      <c r="E83">
        <v>9198</v>
      </c>
      <c r="F83">
        <v>36</v>
      </c>
    </row>
    <row r="84" spans="2:6" x14ac:dyDescent="0.25">
      <c r="B84" t="str">
        <v>Gigi Bohling</v>
      </c>
      <c r="C84" t="str">
        <v>Canada</v>
      </c>
      <c r="D84" t="str">
        <v>Mint Chip Choco</v>
      </c>
      <c r="E84">
        <v>16184</v>
      </c>
      <c r="F84">
        <v>39</v>
      </c>
    </row>
    <row r="85" spans="2:6" x14ac:dyDescent="0.25">
      <c r="B85" t="str">
        <v>Curtice Advani</v>
      </c>
      <c r="C85" t="str">
        <v>Canada</v>
      </c>
      <c r="D85" t="str">
        <v>Spicy Special Slims</v>
      </c>
      <c r="E85">
        <v>497</v>
      </c>
      <c r="F85">
        <v>63</v>
      </c>
    </row>
    <row r="86" spans="2:6" x14ac:dyDescent="0.25">
      <c r="B86" t="str">
        <v>Barr Faughny</v>
      </c>
      <c r="C86" t="str">
        <v>Canada</v>
      </c>
      <c r="D86" t="str">
        <v>Manuka Honey Choco</v>
      </c>
      <c r="E86">
        <v>8211</v>
      </c>
      <c r="F86">
        <v>75</v>
      </c>
    </row>
    <row r="87" spans="2:6" x14ac:dyDescent="0.25">
      <c r="B87" t="str">
        <v>Barr Faughny</v>
      </c>
      <c r="C87" t="str">
        <v>Australia</v>
      </c>
      <c r="D87" t="str">
        <v>Caramel Stuffed Bars</v>
      </c>
      <c r="E87">
        <v>6580</v>
      </c>
      <c r="F87">
        <v>183</v>
      </c>
    </row>
    <row r="88" spans="2:6" x14ac:dyDescent="0.25">
      <c r="B88" t="str">
        <v>Carla Molina</v>
      </c>
      <c r="C88" t="str">
        <v>USA</v>
      </c>
      <c r="D88" t="str">
        <v>Milk Bars</v>
      </c>
      <c r="E88">
        <v>4760</v>
      </c>
      <c r="F88">
        <v>69</v>
      </c>
    </row>
    <row r="89" spans="2:6" x14ac:dyDescent="0.25">
      <c r="B89" t="str">
        <v>Ram Mahesh</v>
      </c>
      <c r="C89" t="str">
        <v>Canada</v>
      </c>
      <c r="D89" t="str">
        <v>White Choc</v>
      </c>
      <c r="E89">
        <v>5439</v>
      </c>
      <c r="F89">
        <v>30</v>
      </c>
    </row>
    <row r="90" spans="2:6" x14ac:dyDescent="0.25">
      <c r="B90" t="str">
        <v>Husein Augar</v>
      </c>
      <c r="C90" t="str">
        <v>New Zealand</v>
      </c>
      <c r="D90" t="str">
        <v>Manuka Honey Choco</v>
      </c>
      <c r="E90">
        <v>1085</v>
      </c>
      <c r="F90">
        <v>273</v>
      </c>
    </row>
    <row r="91" spans="2:6" x14ac:dyDescent="0.25">
      <c r="B91" t="str">
        <v>Gigi Bohling</v>
      </c>
      <c r="C91" t="str">
        <v>New Zealand</v>
      </c>
      <c r="D91" t="str">
        <v>Smooth Sliky Salty</v>
      </c>
      <c r="E91">
        <v>182</v>
      </c>
      <c r="F91">
        <v>48</v>
      </c>
    </row>
    <row r="92" spans="2:6" x14ac:dyDescent="0.25">
      <c r="B92" t="str">
        <v>Curtice Advani</v>
      </c>
      <c r="C92" t="str">
        <v>Canada</v>
      </c>
      <c r="D92" t="str">
        <v>Choco Coated Almonds</v>
      </c>
      <c r="E92">
        <v>6118</v>
      </c>
      <c r="F92">
        <v>9</v>
      </c>
    </row>
    <row r="93" spans="2:6" x14ac:dyDescent="0.25">
      <c r="B93" t="str">
        <v>Oby Sorrel</v>
      </c>
      <c r="C93" t="str">
        <v>Canada</v>
      </c>
      <c r="D93" t="str">
        <v>Fruit &amp; Nut Bars</v>
      </c>
      <c r="E93">
        <v>2317</v>
      </c>
      <c r="F93">
        <v>261</v>
      </c>
    </row>
    <row r="94" spans="2:6" x14ac:dyDescent="0.25">
      <c r="B94" t="str">
        <v>Curtice Advani</v>
      </c>
      <c r="C94" t="str">
        <v>Australia</v>
      </c>
      <c r="D94" t="str">
        <v>Mint Chip Choco</v>
      </c>
      <c r="E94">
        <v>938</v>
      </c>
      <c r="F94">
        <v>6</v>
      </c>
    </row>
    <row r="95" spans="2:6" x14ac:dyDescent="0.25">
      <c r="B95" t="str">
        <v>Brien Boise</v>
      </c>
      <c r="C95" t="str">
        <v>New Zealand</v>
      </c>
      <c r="D95" t="str">
        <v>Raspberry Choco</v>
      </c>
      <c r="E95">
        <v>9709</v>
      </c>
      <c r="F95">
        <v>30</v>
      </c>
    </row>
    <row r="96" spans="2:6" x14ac:dyDescent="0.25">
      <c r="B96" t="str">
        <v>Ches Bonnell</v>
      </c>
      <c r="C96" t="str">
        <v>New Zealand</v>
      </c>
      <c r="D96" t="str">
        <v>Eclairs</v>
      </c>
      <c r="E96">
        <v>4487</v>
      </c>
      <c r="F96">
        <v>111</v>
      </c>
    </row>
    <row r="97" spans="2:6" x14ac:dyDescent="0.25">
      <c r="B97" t="str">
        <v>Gigi Bohling</v>
      </c>
      <c r="C97" t="str">
        <v>USA</v>
      </c>
      <c r="D97" t="str">
        <v>Drinking Coco</v>
      </c>
      <c r="E97">
        <v>2415</v>
      </c>
      <c r="F97">
        <v>15</v>
      </c>
    </row>
    <row r="98" spans="2:6" x14ac:dyDescent="0.25">
      <c r="B98" t="str">
        <v>Oby Sorrel</v>
      </c>
      <c r="C98" t="str">
        <v>Australia</v>
      </c>
      <c r="D98" t="str">
        <v>50% Dark Bites</v>
      </c>
      <c r="E98">
        <v>5586</v>
      </c>
      <c r="F98">
        <v>525</v>
      </c>
    </row>
    <row r="99" spans="2:6" x14ac:dyDescent="0.25">
      <c r="B99" t="str">
        <v>Gunar Cockshoot</v>
      </c>
      <c r="C99" t="str">
        <v>Canada</v>
      </c>
      <c r="D99" t="str">
        <v>Fruit &amp; Nut Bars</v>
      </c>
      <c r="E99">
        <v>3773</v>
      </c>
      <c r="F99">
        <v>165</v>
      </c>
    </row>
    <row r="100" spans="2:6" x14ac:dyDescent="0.25">
      <c r="B100" t="str">
        <v>Carla Molina</v>
      </c>
      <c r="C100" t="str">
        <v>Canada</v>
      </c>
      <c r="D100" t="str">
        <v>Caramel Stuffed Bars</v>
      </c>
      <c r="E100">
        <v>854</v>
      </c>
      <c r="F100">
        <v>309</v>
      </c>
    </row>
    <row r="101" spans="2:6" x14ac:dyDescent="0.25">
      <c r="B101" t="str">
        <v>Curtice Advani</v>
      </c>
      <c r="C101" t="str">
        <v>Canada</v>
      </c>
      <c r="D101" t="str">
        <v>Eclairs</v>
      </c>
      <c r="E101">
        <v>4970</v>
      </c>
      <c r="F101">
        <v>156</v>
      </c>
    </row>
    <row r="102" spans="2:6" x14ac:dyDescent="0.25">
      <c r="B102" t="str">
        <v>Husein Augar</v>
      </c>
      <c r="C102" t="str">
        <v>USA</v>
      </c>
      <c r="D102" t="str">
        <v>Baker's Choco Chips</v>
      </c>
      <c r="E102">
        <v>98</v>
      </c>
      <c r="F102">
        <v>159</v>
      </c>
    </row>
    <row r="103" spans="2:6" x14ac:dyDescent="0.25">
      <c r="B103" t="str">
        <v>Gigi Bohling</v>
      </c>
      <c r="C103" t="str">
        <v>USA</v>
      </c>
      <c r="D103" t="str">
        <v>Raspberry Choco</v>
      </c>
      <c r="E103">
        <v>13391</v>
      </c>
      <c r="F103">
        <v>201</v>
      </c>
    </row>
    <row r="104" spans="2:6" x14ac:dyDescent="0.25">
      <c r="B104" t="str">
        <v>Brien Boise</v>
      </c>
      <c r="C104" t="str">
        <v>UK</v>
      </c>
      <c r="D104" t="str">
        <v>Smooth Sliky Salty</v>
      </c>
      <c r="E104">
        <v>8890</v>
      </c>
      <c r="F104">
        <v>210</v>
      </c>
    </row>
    <row r="105" spans="2:6" x14ac:dyDescent="0.25">
      <c r="B105" t="str">
        <v>Barr Faughny</v>
      </c>
      <c r="C105" t="str">
        <v>Australia</v>
      </c>
      <c r="D105" t="str">
        <v>Milk Bars</v>
      </c>
      <c r="E105">
        <v>56</v>
      </c>
      <c r="F105">
        <v>51</v>
      </c>
    </row>
    <row r="106" spans="2:6" x14ac:dyDescent="0.25">
      <c r="B106" t="str">
        <v>Gunar Cockshoot</v>
      </c>
      <c r="C106" t="str">
        <v>Canada</v>
      </c>
      <c r="D106" t="str">
        <v>White Choc</v>
      </c>
      <c r="E106">
        <v>3339</v>
      </c>
      <c r="F106">
        <v>39</v>
      </c>
    </row>
    <row r="107" spans="2:6" x14ac:dyDescent="0.25">
      <c r="B107" t="str">
        <v>Oby Sorrel</v>
      </c>
      <c r="C107" t="str">
        <v>USA</v>
      </c>
      <c r="D107" t="str">
        <v>Drinking Coco</v>
      </c>
      <c r="E107">
        <v>3808</v>
      </c>
      <c r="F107">
        <v>279</v>
      </c>
    </row>
    <row r="108" spans="2:6" x14ac:dyDescent="0.25">
      <c r="B108" t="str">
        <v>Oby Sorrel</v>
      </c>
      <c r="C108" t="str">
        <v>Australia</v>
      </c>
      <c r="D108" t="str">
        <v>Milk Bars</v>
      </c>
      <c r="E108">
        <v>63</v>
      </c>
      <c r="F108">
        <v>123</v>
      </c>
    </row>
    <row r="109" spans="2:6" x14ac:dyDescent="0.25">
      <c r="B109" t="str">
        <v>Barr Faughny</v>
      </c>
      <c r="C109" t="str">
        <v>UK</v>
      </c>
      <c r="D109" t="str">
        <v>Organic Choco Syrup</v>
      </c>
      <c r="E109">
        <v>7812</v>
      </c>
      <c r="F109">
        <v>81</v>
      </c>
    </row>
    <row r="110" spans="2:6" x14ac:dyDescent="0.25">
      <c r="B110" t="str">
        <v>Ram Mahesh</v>
      </c>
      <c r="C110" t="str">
        <v>New Zealand</v>
      </c>
      <c r="D110" t="str">
        <v>99% Dark &amp; Pure</v>
      </c>
      <c r="E110">
        <v>7693</v>
      </c>
      <c r="F110">
        <v>21</v>
      </c>
    </row>
    <row r="111" spans="2:6" x14ac:dyDescent="0.25">
      <c r="B111" t="str">
        <v>Gunar Cockshoot</v>
      </c>
      <c r="C111" t="str">
        <v>Canada</v>
      </c>
      <c r="D111" t="str">
        <v>Caramel Stuffed Bars</v>
      </c>
      <c r="E111">
        <v>973</v>
      </c>
      <c r="F111">
        <v>162</v>
      </c>
    </row>
    <row r="112" spans="2:6" x14ac:dyDescent="0.25">
      <c r="B112" t="str">
        <v>Oby Sorrel</v>
      </c>
      <c r="C112" t="str">
        <v>USA</v>
      </c>
      <c r="D112" t="str">
        <v>Spicy Special Slims</v>
      </c>
      <c r="E112">
        <v>567</v>
      </c>
      <c r="F112">
        <v>228</v>
      </c>
    </row>
    <row r="113" spans="2:6" x14ac:dyDescent="0.25">
      <c r="B113" t="str">
        <v>Oby Sorrel</v>
      </c>
      <c r="C113" t="str">
        <v>Canada</v>
      </c>
      <c r="D113" t="str">
        <v>Manuka Honey Choco</v>
      </c>
      <c r="E113">
        <v>2471</v>
      </c>
      <c r="F113">
        <v>342</v>
      </c>
    </row>
    <row r="114" spans="2:6" x14ac:dyDescent="0.25">
      <c r="B114" t="str">
        <v>Gigi Bohling</v>
      </c>
      <c r="C114" t="str">
        <v>Australia</v>
      </c>
      <c r="D114" t="str">
        <v>Milk Bars</v>
      </c>
      <c r="E114">
        <v>7189</v>
      </c>
      <c r="F114">
        <v>54</v>
      </c>
    </row>
    <row r="115" spans="2:6" x14ac:dyDescent="0.25">
      <c r="B115" t="str">
        <v>Carla Molina</v>
      </c>
      <c r="C115" t="str">
        <v>USA</v>
      </c>
      <c r="D115" t="str">
        <v>Caramel Stuffed Bars</v>
      </c>
      <c r="E115">
        <v>7455</v>
      </c>
      <c r="F115">
        <v>216</v>
      </c>
    </row>
    <row r="116" spans="2:6" x14ac:dyDescent="0.25">
      <c r="B116" t="str">
        <v>Curtice Advani</v>
      </c>
      <c r="C116" t="str">
        <v>Australia</v>
      </c>
      <c r="D116" t="str">
        <v>White Choc</v>
      </c>
      <c r="E116">
        <v>469</v>
      </c>
      <c r="F116">
        <v>75</v>
      </c>
    </row>
    <row r="117" spans="2:6" x14ac:dyDescent="0.25">
      <c r="B117" t="str">
        <v>Husein Augar</v>
      </c>
      <c r="C117" t="str">
        <v>New Zealand</v>
      </c>
      <c r="D117" t="str">
        <v>Fruit &amp; Nut Bars</v>
      </c>
      <c r="E117">
        <v>2737</v>
      </c>
      <c r="F117">
        <v>93</v>
      </c>
    </row>
    <row r="118" spans="2:6" x14ac:dyDescent="0.25">
      <c r="B118" t="str">
        <v>Husein Augar</v>
      </c>
      <c r="C118" t="str">
        <v>New Zealand</v>
      </c>
      <c r="D118" t="str">
        <v>White Choc</v>
      </c>
      <c r="E118">
        <v>4305</v>
      </c>
      <c r="F118">
        <v>156</v>
      </c>
    </row>
    <row r="119" spans="2:6" x14ac:dyDescent="0.25">
      <c r="B119" t="str">
        <v>Husein Augar</v>
      </c>
      <c r="C119" t="str">
        <v>Australia</v>
      </c>
      <c r="D119" t="str">
        <v>Eclairs</v>
      </c>
      <c r="E119">
        <v>2408</v>
      </c>
      <c r="F119">
        <v>9</v>
      </c>
    </row>
    <row r="120" spans="2:6" x14ac:dyDescent="0.25">
      <c r="B120" t="str">
        <v>Gunar Cockshoot</v>
      </c>
      <c r="C120" t="str">
        <v>Canada</v>
      </c>
      <c r="D120" t="str">
        <v>99% Dark &amp; Pure</v>
      </c>
      <c r="E120">
        <v>1281</v>
      </c>
      <c r="F120">
        <v>18</v>
      </c>
    </row>
    <row r="121" spans="2:6" x14ac:dyDescent="0.25">
      <c r="B121" t="str">
        <v>Ram Mahesh</v>
      </c>
      <c r="C121" t="str">
        <v>USA</v>
      </c>
      <c r="D121" t="str">
        <v>Choco Coated Almonds</v>
      </c>
      <c r="E121">
        <v>12348</v>
      </c>
      <c r="F121">
        <v>234</v>
      </c>
    </row>
  </sheetData>
  <mergeCells count="3">
    <mergeCell ref="B2:F2"/>
    <mergeCell ref="B26:C26"/>
    <mergeCell ref="I40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C5E0-552F-40E1-BAA0-3777FEDF9B18}">
  <dimension ref="A2:M91"/>
  <sheetViews>
    <sheetView showGridLines="0" workbookViewId="0">
      <selection activeCell="E15" sqref="E15"/>
    </sheetView>
  </sheetViews>
  <sheetFormatPr defaultRowHeight="15" x14ac:dyDescent="0.25"/>
  <cols>
    <col min="1" max="1" width="4.5703125" customWidth="1"/>
    <col min="3" max="3" width="19.7109375" bestFit="1" customWidth="1"/>
    <col min="4" max="4" width="12.42578125" bestFit="1" customWidth="1"/>
    <col min="5" max="5" width="21.85546875" bestFit="1" customWidth="1"/>
    <col min="9" max="9" width="19.7109375" bestFit="1" customWidth="1"/>
    <col min="10" max="10" width="10" bestFit="1" customWidth="1"/>
    <col min="11" max="11" width="14.28515625" bestFit="1" customWidth="1"/>
    <col min="12" max="12" width="13.85546875" bestFit="1" customWidth="1"/>
    <col min="13" max="13" width="9.7109375" bestFit="1" customWidth="1"/>
  </cols>
  <sheetData>
    <row r="2" spans="1:13" x14ac:dyDescent="0.25">
      <c r="A2" s="39">
        <v>1</v>
      </c>
      <c r="C2" t="str" cm="1">
        <f t="array" ref="C2:C10">_xlfn._xlws.FILTER(staff[Name],(staff[Department]="Sales")+(staff[Department]="Website"))</f>
        <v>Dennison Crosswaite</v>
      </c>
    </row>
    <row r="3" spans="1:13" x14ac:dyDescent="0.25">
      <c r="C3" t="str">
        <v>Gunar Cockshoot</v>
      </c>
    </row>
    <row r="4" spans="1:13" x14ac:dyDescent="0.25">
      <c r="C4" t="str">
        <v>Gigi Bohling</v>
      </c>
    </row>
    <row r="5" spans="1:13" x14ac:dyDescent="0.25">
      <c r="C5" t="str">
        <v>Kaine Padly</v>
      </c>
    </row>
    <row r="6" spans="1:13" x14ac:dyDescent="0.25">
      <c r="C6" t="str">
        <v>Ches Bonnell</v>
      </c>
    </row>
    <row r="7" spans="1:13" x14ac:dyDescent="0.25">
      <c r="C7" t="str">
        <v>Andria Kimpton</v>
      </c>
    </row>
    <row r="8" spans="1:13" x14ac:dyDescent="0.25">
      <c r="C8" t="str">
        <v>Brien Boise</v>
      </c>
    </row>
    <row r="9" spans="1:13" x14ac:dyDescent="0.25">
      <c r="C9" t="str">
        <v>Dotty Strutley</v>
      </c>
    </row>
    <row r="10" spans="1:13" x14ac:dyDescent="0.25">
      <c r="C10" t="str">
        <v>Rafaelita Blaksland</v>
      </c>
    </row>
    <row r="12" spans="1:13" x14ac:dyDescent="0.25">
      <c r="A12" s="39">
        <v>2</v>
      </c>
      <c r="C12" t="s">
        <v>5</v>
      </c>
      <c r="D12" s="13">
        <v>43101</v>
      </c>
      <c r="E12" t="s">
        <v>108</v>
      </c>
    </row>
    <row r="13" spans="1:13" x14ac:dyDescent="0.25">
      <c r="D13" s="13">
        <v>43466</v>
      </c>
      <c r="E13" t="s">
        <v>109</v>
      </c>
    </row>
    <row r="15" spans="1:13" x14ac:dyDescent="0.25">
      <c r="C15" s="40" t="str" cm="1">
        <f t="array" ref="C15:C30">_xlfn._xlws.FILTER(staff[Name],((staff[Date Joined]&gt;=D12)+(staff[Date Joined]&lt;=E12)))</f>
        <v>Barr Faughny</v>
      </c>
      <c r="E15" t="str" cm="1">
        <f t="array" ref="E15:E17">_xlfn._xlws.FILTER(staff[Name],(MONTH(staff[Date Joined])&lt;3)*((YEAR(staff[Date Joined])=2018)+(YEAR(staff[Date Joined])=2019)))</f>
        <v>Gunar Cockshoot</v>
      </c>
      <c r="M15" s="6"/>
    </row>
    <row r="16" spans="1:13" x14ac:dyDescent="0.25">
      <c r="C16" s="41" t="str">
        <v>Dennison Crosswaite</v>
      </c>
      <c r="E16" t="str">
        <v>Dotty Strutley</v>
      </c>
      <c r="L16" s="4"/>
      <c r="M16" s="5"/>
    </row>
    <row r="17" spans="1:13" x14ac:dyDescent="0.25">
      <c r="C17" s="41" t="str">
        <v>Gunar Cockshoot</v>
      </c>
      <c r="E17" t="str">
        <v>Beverie Moffet</v>
      </c>
      <c r="L17" s="4"/>
      <c r="M17" s="5"/>
    </row>
    <row r="18" spans="1:13" x14ac:dyDescent="0.25">
      <c r="C18" s="41" t="str">
        <v>Gigi Bohling</v>
      </c>
      <c r="L18" s="4"/>
      <c r="M18" s="5"/>
    </row>
    <row r="19" spans="1:13" x14ac:dyDescent="0.25">
      <c r="C19" s="41" t="str">
        <v>Curtice Advani</v>
      </c>
      <c r="L19" s="4"/>
      <c r="M19" s="5"/>
    </row>
    <row r="20" spans="1:13" x14ac:dyDescent="0.25">
      <c r="C20" s="41" t="str">
        <v>Kaine Padly</v>
      </c>
      <c r="L20" s="4"/>
      <c r="M20" s="5"/>
    </row>
    <row r="21" spans="1:13" x14ac:dyDescent="0.25">
      <c r="C21" s="41" t="str">
        <v>Ches Bonnell</v>
      </c>
      <c r="L21" s="4"/>
      <c r="M21" s="5"/>
    </row>
    <row r="22" spans="1:13" x14ac:dyDescent="0.25">
      <c r="C22" s="41" t="str">
        <v>Andria Kimpton</v>
      </c>
      <c r="L22" s="4"/>
      <c r="M22" s="5"/>
    </row>
    <row r="23" spans="1:13" x14ac:dyDescent="0.25">
      <c r="C23" s="41" t="str">
        <v>Brien Boise</v>
      </c>
      <c r="L23" s="4"/>
      <c r="M23" s="5"/>
    </row>
    <row r="24" spans="1:13" x14ac:dyDescent="0.25">
      <c r="C24" s="41" t="str">
        <v>Husein Augar</v>
      </c>
      <c r="L24" s="4"/>
      <c r="M24" s="5"/>
    </row>
    <row r="25" spans="1:13" x14ac:dyDescent="0.25">
      <c r="C25" s="41" t="str">
        <v>Jan Morforth</v>
      </c>
      <c r="L25" s="4"/>
      <c r="M25" s="5"/>
    </row>
    <row r="26" spans="1:13" x14ac:dyDescent="0.25">
      <c r="C26" s="41" t="str">
        <v>Dotty Strutley</v>
      </c>
      <c r="L26" s="4"/>
      <c r="M26" s="5"/>
    </row>
    <row r="27" spans="1:13" x14ac:dyDescent="0.25">
      <c r="C27" s="41" t="str">
        <v>Marney O'Breen</v>
      </c>
      <c r="L27" s="4"/>
      <c r="M27" s="5"/>
    </row>
    <row r="28" spans="1:13" x14ac:dyDescent="0.25">
      <c r="C28" s="41" t="str">
        <v>Rafaelita Blaksland</v>
      </c>
      <c r="L28" s="4"/>
      <c r="M28" s="5"/>
    </row>
    <row r="29" spans="1:13" x14ac:dyDescent="0.25">
      <c r="C29" s="41" t="str">
        <v>Beverie Moffet</v>
      </c>
      <c r="L29" s="4"/>
      <c r="M29" s="5"/>
    </row>
    <row r="30" spans="1:13" x14ac:dyDescent="0.25">
      <c r="C30" s="42" t="str">
        <v>Oby Sorrel</v>
      </c>
      <c r="L30" s="4"/>
      <c r="M30" s="5"/>
    </row>
    <row r="31" spans="1:13" x14ac:dyDescent="0.25">
      <c r="L31" s="4"/>
      <c r="M31" s="5"/>
    </row>
    <row r="32" spans="1:13" x14ac:dyDescent="0.25">
      <c r="A32" s="43">
        <v>3</v>
      </c>
      <c r="C32" t="str" cm="1">
        <f t="array" ref="C32:G32">sales[#Headers]</f>
        <v>Sales Person</v>
      </c>
      <c r="D32" t="str">
        <v>Geography</v>
      </c>
      <c r="E32" t="str">
        <v>Product</v>
      </c>
      <c r="F32" t="str">
        <v>Amount</v>
      </c>
      <c r="G32" t="str">
        <v>Units</v>
      </c>
    </row>
    <row r="33" spans="1:7" x14ac:dyDescent="0.25">
      <c r="C33" t="str" cm="1">
        <f t="array" ref="C33:G33">_xlfn._xlws.FILTER(sales[],(sales[Geography]="New Zealand")*(sales[Product]="50% Dark Bites"))</f>
        <v>Gigi Bohling</v>
      </c>
      <c r="D33" t="str">
        <v>New Zealand</v>
      </c>
      <c r="E33" t="str">
        <v>50% Dark Bites</v>
      </c>
      <c r="F33">
        <v>4991</v>
      </c>
      <c r="G33">
        <v>12</v>
      </c>
    </row>
    <row r="35" spans="1:7" x14ac:dyDescent="0.25">
      <c r="A35" s="39">
        <v>4</v>
      </c>
      <c r="C35" t="s">
        <v>88</v>
      </c>
      <c r="D35">
        <f>E37</f>
        <v>291228</v>
      </c>
    </row>
    <row r="37" spans="1:7" x14ac:dyDescent="0.25">
      <c r="C37" t="s">
        <v>110</v>
      </c>
      <c r="E37" cm="1">
        <f t="array" ref="E37">SUM(_xlfn._xlws.FILTER(sales[Amount],(sales[Geography]&lt;&gt;"India")*(sales[Geography]&lt;&gt;"Australia")))</f>
        <v>291228</v>
      </c>
    </row>
    <row r="39" spans="1:7" x14ac:dyDescent="0.25">
      <c r="A39" s="39">
        <v>5</v>
      </c>
      <c r="C39" t="s">
        <v>111</v>
      </c>
      <c r="E39" cm="1">
        <f t="array" ref="E39">AVERAGE(_xlfn._xlws.FILTER(sales[Amount],sales[Sales Person]="Gunar Cockshoot"))</f>
        <v>3395</v>
      </c>
    </row>
    <row r="41" spans="1:7" x14ac:dyDescent="0.25">
      <c r="C41" s="39" t="str" cm="1">
        <f t="array" ref="C41:G41">sales[#Headers]</f>
        <v>Sales Person</v>
      </c>
      <c r="D41" s="39" t="str">
        <v>Geography</v>
      </c>
      <c r="E41" s="39" t="str">
        <v>Product</v>
      </c>
      <c r="F41" s="39" t="str">
        <v>Amount</v>
      </c>
      <c r="G41" s="39" t="str">
        <v>Units</v>
      </c>
    </row>
    <row r="42" spans="1:7" x14ac:dyDescent="0.25">
      <c r="C42" t="str" cm="1">
        <f t="array" ref="C42:G91">_xlfn._xlws.FILTER(sales[],sales[Amount]&gt;E39)</f>
        <v>Brien Boise</v>
      </c>
      <c r="D42" t="str">
        <v>USA</v>
      </c>
      <c r="E42" t="str">
        <v>Choco Coated Almonds</v>
      </c>
      <c r="F42">
        <v>6706</v>
      </c>
      <c r="G42">
        <v>459</v>
      </c>
    </row>
    <row r="43" spans="1:7" x14ac:dyDescent="0.25">
      <c r="C43" t="str">
        <v>Carla Molina</v>
      </c>
      <c r="D43" t="str">
        <v>Canada</v>
      </c>
      <c r="E43" t="str">
        <v>Drinking Coco</v>
      </c>
      <c r="F43">
        <v>9632</v>
      </c>
      <c r="G43">
        <v>288</v>
      </c>
    </row>
    <row r="44" spans="1:7" x14ac:dyDescent="0.25">
      <c r="C44" t="str">
        <v>Ram Mahesh</v>
      </c>
      <c r="D44" t="str">
        <v>USA</v>
      </c>
      <c r="E44" t="str">
        <v>Peanut Butter Cubes</v>
      </c>
      <c r="F44">
        <v>8869</v>
      </c>
      <c r="G44">
        <v>432</v>
      </c>
    </row>
    <row r="45" spans="1:7" x14ac:dyDescent="0.25">
      <c r="C45" t="str">
        <v>Brien Boise</v>
      </c>
      <c r="D45" t="str">
        <v>USA</v>
      </c>
      <c r="E45" t="str">
        <v>After Nines</v>
      </c>
      <c r="F45">
        <v>5012</v>
      </c>
      <c r="G45">
        <v>210</v>
      </c>
    </row>
    <row r="46" spans="1:7" x14ac:dyDescent="0.25">
      <c r="C46" t="str">
        <v>Gigi Bohling</v>
      </c>
      <c r="D46" t="str">
        <v>New Zealand</v>
      </c>
      <c r="E46" t="str">
        <v>50% Dark Bites</v>
      </c>
      <c r="F46">
        <v>4991</v>
      </c>
      <c r="G46">
        <v>12</v>
      </c>
    </row>
    <row r="47" spans="1:7" x14ac:dyDescent="0.25">
      <c r="C47" t="str">
        <v>Gunar Cockshoot</v>
      </c>
      <c r="D47" t="str">
        <v>New Zealand</v>
      </c>
      <c r="E47" t="str">
        <v>Eclairs</v>
      </c>
      <c r="F47">
        <v>3983</v>
      </c>
      <c r="G47">
        <v>144</v>
      </c>
    </row>
    <row r="48" spans="1:7" x14ac:dyDescent="0.25">
      <c r="C48" t="str">
        <v>Curtice Advani</v>
      </c>
      <c r="D48" t="str">
        <v>New Zealand</v>
      </c>
      <c r="E48" t="str">
        <v>Smooth Sliky Salty</v>
      </c>
      <c r="F48">
        <v>7693</v>
      </c>
      <c r="G48">
        <v>87</v>
      </c>
    </row>
    <row r="49" spans="3:7" x14ac:dyDescent="0.25">
      <c r="C49" t="str">
        <v>Gigi Bohling</v>
      </c>
      <c r="D49" t="str">
        <v>India</v>
      </c>
      <c r="E49" t="str">
        <v>Orange Choco</v>
      </c>
      <c r="F49">
        <v>15610</v>
      </c>
      <c r="G49">
        <v>339</v>
      </c>
    </row>
    <row r="50" spans="3:7" x14ac:dyDescent="0.25">
      <c r="C50" t="str">
        <v>Barr Faughny</v>
      </c>
      <c r="D50" t="str">
        <v>UK</v>
      </c>
      <c r="E50" t="str">
        <v>Orange Choco</v>
      </c>
      <c r="F50">
        <v>9443</v>
      </c>
      <c r="G50">
        <v>162</v>
      </c>
    </row>
    <row r="51" spans="3:7" x14ac:dyDescent="0.25">
      <c r="C51" t="str">
        <v>Husein Augar</v>
      </c>
      <c r="D51" t="str">
        <v>India</v>
      </c>
      <c r="E51" t="str">
        <v>Fruit &amp; Nut Bars</v>
      </c>
      <c r="F51">
        <v>8155</v>
      </c>
      <c r="G51">
        <v>90</v>
      </c>
    </row>
    <row r="52" spans="3:7" x14ac:dyDescent="0.25">
      <c r="C52" t="str">
        <v>Carla Molina</v>
      </c>
      <c r="D52" t="str">
        <v>Canada</v>
      </c>
      <c r="E52" t="str">
        <v>Milk Bars</v>
      </c>
      <c r="F52">
        <v>10311</v>
      </c>
      <c r="G52">
        <v>231</v>
      </c>
    </row>
    <row r="53" spans="3:7" x14ac:dyDescent="0.25">
      <c r="C53" t="str">
        <v>Gigi Bohling</v>
      </c>
      <c r="D53" t="str">
        <v>Canada</v>
      </c>
      <c r="E53" t="str">
        <v>Fruit &amp; Nut Bars</v>
      </c>
      <c r="F53">
        <v>6314</v>
      </c>
      <c r="G53">
        <v>15</v>
      </c>
    </row>
    <row r="54" spans="3:7" x14ac:dyDescent="0.25">
      <c r="C54" t="str">
        <v>Oby Sorrel</v>
      </c>
      <c r="D54" t="str">
        <v>New Zealand</v>
      </c>
      <c r="E54" t="str">
        <v>Fruit &amp; Nut Bars</v>
      </c>
      <c r="F54">
        <v>4683</v>
      </c>
      <c r="G54">
        <v>30</v>
      </c>
    </row>
    <row r="55" spans="3:7" x14ac:dyDescent="0.25">
      <c r="C55" t="str">
        <v>Carla Molina</v>
      </c>
      <c r="D55" t="str">
        <v>New Zealand</v>
      </c>
      <c r="E55" t="str">
        <v>85% Dark Bars</v>
      </c>
      <c r="F55">
        <v>6398</v>
      </c>
      <c r="G55">
        <v>102</v>
      </c>
    </row>
    <row r="56" spans="3:7" x14ac:dyDescent="0.25">
      <c r="C56" t="str">
        <v>Brien Boise</v>
      </c>
      <c r="D56" t="str">
        <v>UK</v>
      </c>
      <c r="E56" t="str">
        <v>70% Dark Bites</v>
      </c>
      <c r="F56">
        <v>7021</v>
      </c>
      <c r="G56">
        <v>183</v>
      </c>
    </row>
    <row r="57" spans="3:7" x14ac:dyDescent="0.25">
      <c r="C57" t="str">
        <v>Ram Mahesh</v>
      </c>
      <c r="D57" t="str">
        <v>UK</v>
      </c>
      <c r="E57" t="str">
        <v>After Nines</v>
      </c>
      <c r="F57">
        <v>5817</v>
      </c>
      <c r="G57">
        <v>12</v>
      </c>
    </row>
    <row r="58" spans="3:7" x14ac:dyDescent="0.25">
      <c r="C58" t="str">
        <v>Carla Molina</v>
      </c>
      <c r="D58" t="str">
        <v>UK</v>
      </c>
      <c r="E58" t="str">
        <v>50% Dark Bites</v>
      </c>
      <c r="F58">
        <v>3976</v>
      </c>
      <c r="G58">
        <v>72</v>
      </c>
    </row>
    <row r="59" spans="3:7" x14ac:dyDescent="0.25">
      <c r="C59" t="str">
        <v>Barr Faughny</v>
      </c>
      <c r="D59" t="str">
        <v>UK</v>
      </c>
      <c r="E59" t="str">
        <v>Caramel Stuffed Bars</v>
      </c>
      <c r="F59">
        <v>6027</v>
      </c>
      <c r="G59">
        <v>144</v>
      </c>
    </row>
    <row r="60" spans="3:7" x14ac:dyDescent="0.25">
      <c r="C60" t="str">
        <v>Gigi Bohling</v>
      </c>
      <c r="D60" t="str">
        <v>India</v>
      </c>
      <c r="E60" t="str">
        <v>Organic Choco Syrup</v>
      </c>
      <c r="F60">
        <v>6986</v>
      </c>
      <c r="G60">
        <v>21</v>
      </c>
    </row>
    <row r="61" spans="3:7" x14ac:dyDescent="0.25">
      <c r="C61" t="str">
        <v>Barr Faughny</v>
      </c>
      <c r="D61" t="str">
        <v>Australia</v>
      </c>
      <c r="E61" t="str">
        <v>Fruit &amp; Nut Bars</v>
      </c>
      <c r="F61">
        <v>4417</v>
      </c>
      <c r="G61">
        <v>153</v>
      </c>
    </row>
    <row r="62" spans="3:7" x14ac:dyDescent="0.25">
      <c r="C62" t="str">
        <v>Curtice Advani</v>
      </c>
      <c r="D62" t="str">
        <v>New Zealand</v>
      </c>
      <c r="E62" t="str">
        <v>Fruit &amp; Nut Bars</v>
      </c>
      <c r="F62">
        <v>4949</v>
      </c>
      <c r="G62">
        <v>189</v>
      </c>
    </row>
    <row r="63" spans="3:7" x14ac:dyDescent="0.25">
      <c r="C63" t="str">
        <v>Gigi Bohling</v>
      </c>
      <c r="D63" t="str">
        <v>Australia</v>
      </c>
      <c r="E63" t="str">
        <v>Choco Coated Almonds</v>
      </c>
      <c r="F63">
        <v>5075</v>
      </c>
      <c r="G63">
        <v>21</v>
      </c>
    </row>
    <row r="64" spans="3:7" x14ac:dyDescent="0.25">
      <c r="C64" t="str">
        <v>Gunar Cockshoot</v>
      </c>
      <c r="D64" t="str">
        <v>Canada</v>
      </c>
      <c r="E64" t="str">
        <v>Mint Chip Choco</v>
      </c>
      <c r="F64">
        <v>9198</v>
      </c>
      <c r="G64">
        <v>36</v>
      </c>
    </row>
    <row r="65" spans="3:7" x14ac:dyDescent="0.25">
      <c r="C65" t="str">
        <v>Ram Mahesh</v>
      </c>
      <c r="D65" t="str">
        <v>India</v>
      </c>
      <c r="E65" t="str">
        <v>Eclairs</v>
      </c>
      <c r="F65">
        <v>5019</v>
      </c>
      <c r="G65">
        <v>156</v>
      </c>
    </row>
    <row r="66" spans="3:7" x14ac:dyDescent="0.25">
      <c r="C66" t="str">
        <v>Gigi Bohling</v>
      </c>
      <c r="D66" t="str">
        <v>Canada</v>
      </c>
      <c r="E66" t="str">
        <v>Mint Chip Choco</v>
      </c>
      <c r="F66">
        <v>16184</v>
      </c>
      <c r="G66">
        <v>39</v>
      </c>
    </row>
    <row r="67" spans="3:7" x14ac:dyDescent="0.25">
      <c r="C67" t="str">
        <v>Barr Faughny</v>
      </c>
      <c r="D67" t="str">
        <v>Canada</v>
      </c>
      <c r="E67" t="str">
        <v>Manuka Honey Choco</v>
      </c>
      <c r="F67">
        <v>8211</v>
      </c>
      <c r="G67">
        <v>75</v>
      </c>
    </row>
    <row r="68" spans="3:7" x14ac:dyDescent="0.25">
      <c r="C68" t="str">
        <v>Barr Faughny</v>
      </c>
      <c r="D68" t="str">
        <v>Australia</v>
      </c>
      <c r="E68" t="str">
        <v>Caramel Stuffed Bars</v>
      </c>
      <c r="F68">
        <v>6580</v>
      </c>
      <c r="G68">
        <v>183</v>
      </c>
    </row>
    <row r="69" spans="3:7" x14ac:dyDescent="0.25">
      <c r="C69" t="str">
        <v>Carla Molina</v>
      </c>
      <c r="D69" t="str">
        <v>USA</v>
      </c>
      <c r="E69" t="str">
        <v>Milk Bars</v>
      </c>
      <c r="F69">
        <v>4760</v>
      </c>
      <c r="G69">
        <v>69</v>
      </c>
    </row>
    <row r="70" spans="3:7" x14ac:dyDescent="0.25">
      <c r="C70" t="str">
        <v>Ram Mahesh</v>
      </c>
      <c r="D70" t="str">
        <v>Canada</v>
      </c>
      <c r="E70" t="str">
        <v>White Choc</v>
      </c>
      <c r="F70">
        <v>5439</v>
      </c>
      <c r="G70">
        <v>30</v>
      </c>
    </row>
    <row r="71" spans="3:7" x14ac:dyDescent="0.25">
      <c r="C71" t="str">
        <v>Gunar Cockshoot</v>
      </c>
      <c r="D71" t="str">
        <v>India</v>
      </c>
      <c r="E71" t="str">
        <v>Choco Coated Almonds</v>
      </c>
      <c r="F71">
        <v>7777</v>
      </c>
      <c r="G71">
        <v>504</v>
      </c>
    </row>
    <row r="72" spans="3:7" x14ac:dyDescent="0.25">
      <c r="C72" t="str">
        <v>Curtice Advani</v>
      </c>
      <c r="D72" t="str">
        <v>India</v>
      </c>
      <c r="E72" t="str">
        <v>Organic Choco Syrup</v>
      </c>
      <c r="F72">
        <v>4242</v>
      </c>
      <c r="G72">
        <v>207</v>
      </c>
    </row>
    <row r="73" spans="3:7" x14ac:dyDescent="0.25">
      <c r="C73" t="str">
        <v>Curtice Advani</v>
      </c>
      <c r="D73" t="str">
        <v>Canada</v>
      </c>
      <c r="E73" t="str">
        <v>Choco Coated Almonds</v>
      </c>
      <c r="F73">
        <v>6118</v>
      </c>
      <c r="G73">
        <v>9</v>
      </c>
    </row>
    <row r="74" spans="3:7" x14ac:dyDescent="0.25">
      <c r="C74" t="str">
        <v>Brien Boise</v>
      </c>
      <c r="D74" t="str">
        <v>New Zealand</v>
      </c>
      <c r="E74" t="str">
        <v>Raspberry Choco</v>
      </c>
      <c r="F74">
        <v>9709</v>
      </c>
      <c r="G74">
        <v>30</v>
      </c>
    </row>
    <row r="75" spans="3:7" x14ac:dyDescent="0.25">
      <c r="C75" t="str">
        <v>Ches Bonnell</v>
      </c>
      <c r="D75" t="str">
        <v>New Zealand</v>
      </c>
      <c r="E75" t="str">
        <v>Eclairs</v>
      </c>
      <c r="F75">
        <v>4487</v>
      </c>
      <c r="G75">
        <v>111</v>
      </c>
    </row>
    <row r="76" spans="3:7" x14ac:dyDescent="0.25">
      <c r="C76" t="str">
        <v>Ram Mahesh</v>
      </c>
      <c r="D76" t="str">
        <v>India</v>
      </c>
      <c r="E76" t="str">
        <v>99% Dark &amp; Pure</v>
      </c>
      <c r="F76">
        <v>4018</v>
      </c>
      <c r="G76">
        <v>162</v>
      </c>
    </row>
    <row r="77" spans="3:7" x14ac:dyDescent="0.25">
      <c r="C77" t="str">
        <v>Oby Sorrel</v>
      </c>
      <c r="D77" t="str">
        <v>Australia</v>
      </c>
      <c r="E77" t="str">
        <v>50% Dark Bites</v>
      </c>
      <c r="F77">
        <v>5586</v>
      </c>
      <c r="G77">
        <v>525</v>
      </c>
    </row>
    <row r="78" spans="3:7" x14ac:dyDescent="0.25">
      <c r="C78" t="str">
        <v>Husein Augar</v>
      </c>
      <c r="D78" t="str">
        <v>India</v>
      </c>
      <c r="E78" t="str">
        <v>Caramel Stuffed Bars</v>
      </c>
      <c r="F78">
        <v>14329</v>
      </c>
      <c r="G78">
        <v>150</v>
      </c>
    </row>
    <row r="79" spans="3:7" x14ac:dyDescent="0.25">
      <c r="C79" t="str">
        <v>Husein Augar</v>
      </c>
      <c r="D79" t="str">
        <v>India</v>
      </c>
      <c r="E79" t="str">
        <v>Orange Choco</v>
      </c>
      <c r="F79">
        <v>8463</v>
      </c>
      <c r="G79">
        <v>492</v>
      </c>
    </row>
    <row r="80" spans="3:7" x14ac:dyDescent="0.25">
      <c r="C80" t="str">
        <v>Gunar Cockshoot</v>
      </c>
      <c r="D80" t="str">
        <v>Canada</v>
      </c>
      <c r="E80" t="str">
        <v>Fruit &amp; Nut Bars</v>
      </c>
      <c r="F80">
        <v>3773</v>
      </c>
      <c r="G80">
        <v>165</v>
      </c>
    </row>
    <row r="81" spans="3:7" x14ac:dyDescent="0.25">
      <c r="C81" t="str">
        <v>Curtice Advani</v>
      </c>
      <c r="D81" t="str">
        <v>Canada</v>
      </c>
      <c r="E81" t="str">
        <v>Eclairs</v>
      </c>
      <c r="F81">
        <v>4970</v>
      </c>
      <c r="G81">
        <v>156</v>
      </c>
    </row>
    <row r="82" spans="3:7" x14ac:dyDescent="0.25">
      <c r="C82" t="str">
        <v>Gigi Bohling</v>
      </c>
      <c r="D82" t="str">
        <v>USA</v>
      </c>
      <c r="E82" t="str">
        <v>Raspberry Choco</v>
      </c>
      <c r="F82">
        <v>13391</v>
      </c>
      <c r="G82">
        <v>201</v>
      </c>
    </row>
    <row r="83" spans="3:7" x14ac:dyDescent="0.25">
      <c r="C83" t="str">
        <v>Brien Boise</v>
      </c>
      <c r="D83" t="str">
        <v>UK</v>
      </c>
      <c r="E83" t="str">
        <v>Smooth Sliky Salty</v>
      </c>
      <c r="F83">
        <v>8890</v>
      </c>
      <c r="G83">
        <v>210</v>
      </c>
    </row>
    <row r="84" spans="3:7" x14ac:dyDescent="0.25">
      <c r="C84" t="str">
        <v>Oby Sorrel</v>
      </c>
      <c r="D84" t="str">
        <v>USA</v>
      </c>
      <c r="E84" t="str">
        <v>Drinking Coco</v>
      </c>
      <c r="F84">
        <v>3808</v>
      </c>
      <c r="G84">
        <v>279</v>
      </c>
    </row>
    <row r="85" spans="3:7" x14ac:dyDescent="0.25">
      <c r="C85" t="str">
        <v>Barr Faughny</v>
      </c>
      <c r="D85" t="str">
        <v>UK</v>
      </c>
      <c r="E85" t="str">
        <v>Organic Choco Syrup</v>
      </c>
      <c r="F85">
        <v>7812</v>
      </c>
      <c r="G85">
        <v>81</v>
      </c>
    </row>
    <row r="86" spans="3:7" x14ac:dyDescent="0.25">
      <c r="C86" t="str">
        <v>Ram Mahesh</v>
      </c>
      <c r="D86" t="str">
        <v>New Zealand</v>
      </c>
      <c r="E86" t="str">
        <v>99% Dark &amp; Pure</v>
      </c>
      <c r="F86">
        <v>7693</v>
      </c>
      <c r="G86">
        <v>21</v>
      </c>
    </row>
    <row r="87" spans="3:7" x14ac:dyDescent="0.25">
      <c r="C87" t="str">
        <v>Gigi Bohling</v>
      </c>
      <c r="D87" t="str">
        <v>Australia</v>
      </c>
      <c r="E87" t="str">
        <v>Milk Bars</v>
      </c>
      <c r="F87">
        <v>7189</v>
      </c>
      <c r="G87">
        <v>54</v>
      </c>
    </row>
    <row r="88" spans="3:7" x14ac:dyDescent="0.25">
      <c r="C88" t="str">
        <v>Carla Molina</v>
      </c>
      <c r="D88" t="str">
        <v>USA</v>
      </c>
      <c r="E88" t="str">
        <v>Caramel Stuffed Bars</v>
      </c>
      <c r="F88">
        <v>7455</v>
      </c>
      <c r="G88">
        <v>216</v>
      </c>
    </row>
    <row r="89" spans="3:7" x14ac:dyDescent="0.25">
      <c r="C89" t="str">
        <v>Husein Augar</v>
      </c>
      <c r="D89" t="str">
        <v>New Zealand</v>
      </c>
      <c r="E89" t="str">
        <v>White Choc</v>
      </c>
      <c r="F89">
        <v>4305</v>
      </c>
      <c r="G89">
        <v>156</v>
      </c>
    </row>
    <row r="90" spans="3:7" x14ac:dyDescent="0.25">
      <c r="C90" t="str">
        <v>Ram Mahesh</v>
      </c>
      <c r="D90" t="str">
        <v>USA</v>
      </c>
      <c r="E90" t="str">
        <v>Choco Coated Almonds</v>
      </c>
      <c r="F90">
        <v>12348</v>
      </c>
      <c r="G90">
        <v>234</v>
      </c>
    </row>
    <row r="91" spans="3:7" x14ac:dyDescent="0.25">
      <c r="C91" t="str">
        <v>Gunar Cockshoot</v>
      </c>
      <c r="D91" t="str">
        <v>India</v>
      </c>
      <c r="E91" t="str">
        <v>Caramel Stuffed Bars</v>
      </c>
      <c r="F91">
        <v>3689</v>
      </c>
      <c r="G9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676C-A5BE-4F83-AE87-CC658D972536}">
  <dimension ref="A2:C18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  <col min="3" max="3" width="19.7109375" bestFit="1" customWidth="1"/>
  </cols>
  <sheetData>
    <row r="2" spans="1:3" x14ac:dyDescent="0.25">
      <c r="A2" t="s">
        <v>4</v>
      </c>
    </row>
    <row r="3" spans="1:3" x14ac:dyDescent="0.25">
      <c r="A3" s="36" t="s">
        <v>9</v>
      </c>
      <c r="C3" t="str" cm="1">
        <f t="array" ref="C3:C18">_xlfn.XLOOKUP(staff[Department],Dept[Department],staff[Name])</f>
        <v>Barr Faughny</v>
      </c>
    </row>
    <row r="4" spans="1:3" x14ac:dyDescent="0.25">
      <c r="A4" s="37" t="s">
        <v>13</v>
      </c>
      <c r="C4" t="str">
        <v>Dennison Crosswaite</v>
      </c>
    </row>
    <row r="5" spans="1:3" x14ac:dyDescent="0.25">
      <c r="A5" s="36" t="s">
        <v>13</v>
      </c>
      <c r="C5" t="str">
        <v>Dennison Crosswaite</v>
      </c>
    </row>
    <row r="6" spans="1:3" x14ac:dyDescent="0.25">
      <c r="A6" s="37" t="s">
        <v>16</v>
      </c>
      <c r="C6" t="str">
        <v>Gigi Bohling</v>
      </c>
    </row>
    <row r="7" spans="1:3" x14ac:dyDescent="0.25">
      <c r="A7" s="36" t="s">
        <v>18</v>
      </c>
      <c r="C7" t="str">
        <v>Curtice Advani</v>
      </c>
    </row>
    <row r="8" spans="1:3" x14ac:dyDescent="0.25">
      <c r="A8" s="37" t="s">
        <v>13</v>
      </c>
      <c r="C8" t="str">
        <v>Dennison Crosswaite</v>
      </c>
    </row>
    <row r="9" spans="1:3" x14ac:dyDescent="0.25">
      <c r="A9" s="36" t="s">
        <v>13</v>
      </c>
      <c r="C9" t="str">
        <v>Dennison Crosswaite</v>
      </c>
    </row>
    <row r="10" spans="1:3" x14ac:dyDescent="0.25">
      <c r="A10" s="37" t="s">
        <v>13</v>
      </c>
      <c r="C10" t="str">
        <v>Dennison Crosswaite</v>
      </c>
    </row>
    <row r="11" spans="1:3" x14ac:dyDescent="0.25">
      <c r="A11" s="36" t="s">
        <v>13</v>
      </c>
      <c r="C11" t="str">
        <v>Dennison Crosswaite</v>
      </c>
    </row>
    <row r="12" spans="1:3" x14ac:dyDescent="0.25">
      <c r="A12" s="37" t="s">
        <v>18</v>
      </c>
      <c r="C12" t="str">
        <v>Curtice Advani</v>
      </c>
    </row>
    <row r="13" spans="1:3" x14ac:dyDescent="0.25">
      <c r="A13" s="36" t="s">
        <v>18</v>
      </c>
      <c r="C13" t="str">
        <v>Curtice Advani</v>
      </c>
    </row>
    <row r="14" spans="1:3" x14ac:dyDescent="0.25">
      <c r="A14" s="37" t="s">
        <v>13</v>
      </c>
      <c r="C14" t="str">
        <v>Dennison Crosswaite</v>
      </c>
    </row>
    <row r="15" spans="1:3" x14ac:dyDescent="0.25">
      <c r="A15" s="36" t="s">
        <v>18</v>
      </c>
      <c r="C15" t="str">
        <v>Curtice Advani</v>
      </c>
    </row>
    <row r="16" spans="1:3" x14ac:dyDescent="0.25">
      <c r="A16" s="37" t="s">
        <v>16</v>
      </c>
      <c r="C16" t="str">
        <v>Gigi Bohling</v>
      </c>
    </row>
    <row r="17" spans="1:3" x14ac:dyDescent="0.25">
      <c r="A17" s="36" t="s">
        <v>18</v>
      </c>
      <c r="C17" t="str">
        <v>Curtice Advani</v>
      </c>
    </row>
    <row r="18" spans="1:3" x14ac:dyDescent="0.25">
      <c r="A18" s="38" t="s">
        <v>18</v>
      </c>
      <c r="C18" t="str">
        <v>Curtice Advani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</vt:lpstr>
      <vt:lpstr>FILTER 2</vt:lpstr>
      <vt:lpstr>FILTER Problems</vt:lpstr>
      <vt:lpstr>Practice</vt:lpstr>
      <vt:lpstr>Filter Soultions</vt:lpstr>
      <vt:lpstr>Xlookup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HP</cp:lastModifiedBy>
  <cp:revision/>
  <dcterms:created xsi:type="dcterms:W3CDTF">2021-03-14T20:21:32Z</dcterms:created>
  <dcterms:modified xsi:type="dcterms:W3CDTF">2023-04-16T06:15:02Z</dcterms:modified>
  <cp:category/>
  <cp:contentStatus/>
</cp:coreProperties>
</file>