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defaultThemeVersion="166925"/>
  <mc:AlternateContent xmlns:mc="http://schemas.openxmlformats.org/markup-compatibility/2006">
    <mc:Choice Requires="x15">
      <x15ac:absPath xmlns:x15ac="http://schemas.microsoft.com/office/spreadsheetml/2010/11/ac" url="C:\Users\HP\Desktop\Excel\"/>
    </mc:Choice>
  </mc:AlternateContent>
  <xr:revisionPtr revIDLastSave="0" documentId="13_ncr:1_{A27FAAA1-6869-41C1-ABC7-92A1ED4B56CF}" xr6:coauthVersionLast="36" xr6:coauthVersionMax="47" xr10:uidLastSave="{00000000-0000-0000-0000-000000000000}"/>
  <bookViews>
    <workbookView xWindow="0" yWindow="0" windowWidth="20490" windowHeight="7245" tabRatio="789" xr2:uid="{26D4546B-D2A1-4444-8EAF-A6228F96F0C1}"/>
  </bookViews>
  <sheets>
    <sheet name="Data" sheetId="1" r:id="rId1"/>
    <sheet name="QS" sheetId="2" r:id="rId2"/>
    <sheet name="EX" sheetId="3" r:id="rId3"/>
    <sheet name="SBC(Formulas)" sheetId="7" r:id="rId4"/>
    <sheet name="SBC(Pivots)" sheetId="6" r:id="rId5"/>
    <sheet name="($)PerUnit" sheetId="9" r:id="rId6"/>
    <sheet name="AD" sheetId="10" r:id="rId7"/>
    <sheet name="BCA" sheetId="11" r:id="rId8"/>
    <sheet name="PBP" sheetId="13" r:id="rId9"/>
    <sheet name="DCLSR" sheetId="14" r:id="rId10"/>
    <sheet name="OEQ" sheetId="15" r:id="rId11"/>
  </sheets>
  <definedNames>
    <definedName name="_xlnm._FilterDatabase" localSheetId="0" hidden="1">Data!$C$11:$G$11</definedName>
    <definedName name="_xlnm._FilterDatabase" localSheetId="1" hidden="1">QS!$B$5:$D$9</definedName>
    <definedName name="_xlnm._FilterDatabase" localSheetId="3" hidden="1">'SBC(Formulas)'!$C$4:$G$10</definedName>
    <definedName name="_xlchart.v1.0" hidden="1">AD!$T$5:$T$304</definedName>
    <definedName name="_xlchart.v1.1" hidden="1">AD!$R$5:$R$304</definedName>
    <definedName name="_xlchart.v1.2" hidden="1">AD!$T$5:$T$304</definedName>
    <definedName name="_xlcn.WorksheetConnection_beginnerDAcourseblank.xlsxMyTable1" hidden="1">MyTable[]</definedName>
    <definedName name="Slicer_Geography">#N/A</definedName>
    <definedName name="Slicer_Geography1">#N/A</definedName>
    <definedName name="Slicer_Sales_Person">#N/A</definedName>
  </definedNames>
  <calcPr calcId="191029"/>
  <pivotCaches>
    <pivotCache cacheId="0" r:id="rId12"/>
    <pivotCache cacheId="1" r:id="rId13"/>
    <pivotCache cacheId="2" r:id="rId14"/>
    <pivotCache cacheId="3" r:id="rId15"/>
    <pivotCache cacheId="4" r:id="rId16"/>
  </pivotCaches>
  <extLst>
    <ext xmlns:x14="http://schemas.microsoft.com/office/spreadsheetml/2009/9/main" uri="{876F7934-8845-4945-9796-88D515C7AA90}">
      <x14:pivotCaches>
        <pivotCache cacheId="5" r:id="rId17"/>
        <pivotCache cacheId="6"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yTable" name="MyTable" connection="WorksheetConnection_beginner-DA-course-blank.xlsx!MyTable"/>
        </x15:modelTables>
      </x15:dataModel>
    </ext>
  </extLst>
</workbook>
</file>

<file path=xl/calcChain.xml><?xml version="1.0" encoding="utf-8"?>
<calcChain xmlns="http://schemas.openxmlformats.org/spreadsheetml/2006/main">
  <c r="I9" i="14" l="1"/>
  <c r="H9" i="14"/>
  <c r="G9" i="14"/>
  <c r="C8" i="14"/>
  <c r="H12" i="1"/>
  <c r="H10" i="14" l="1"/>
  <c r="H11" i="14"/>
  <c r="H12" i="14"/>
  <c r="H13" i="14"/>
  <c r="H14" i="14"/>
  <c r="H15" i="14"/>
  <c r="H16" i="14"/>
  <c r="H17" i="14"/>
  <c r="H18" i="14"/>
  <c r="G10" i="14" l="1"/>
  <c r="I10" i="14" s="1"/>
  <c r="G11" i="14"/>
  <c r="I11" i="14" s="1"/>
  <c r="G12" i="14"/>
  <c r="I12" i="14" s="1"/>
  <c r="G13" i="14"/>
  <c r="I13" i="14" s="1"/>
  <c r="G14" i="14"/>
  <c r="I14" i="14" s="1"/>
  <c r="G15" i="14"/>
  <c r="I15" i="14" s="1"/>
  <c r="G16" i="14"/>
  <c r="I16" i="14" s="1"/>
  <c r="G17" i="14"/>
  <c r="I17" i="14" s="1"/>
  <c r="G18" i="14"/>
  <c r="I18" i="14" s="1"/>
  <c r="C14" i="14" l="1"/>
  <c r="D14" i="14"/>
  <c r="D12" i="14" l="1"/>
  <c r="C12" i="14"/>
  <c r="D11" i="14"/>
  <c r="C11" i="14"/>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C13" i="14" l="1"/>
  <c r="D13" i="14"/>
  <c r="G5" i="7"/>
  <c r="F5" i="7" s="1"/>
  <c r="M10" i="7" l="1"/>
  <c r="L10" i="7"/>
  <c r="M9" i="7"/>
  <c r="L9" i="7"/>
  <c r="M8" i="7"/>
  <c r="L8" i="7"/>
  <c r="M7" i="7"/>
  <c r="L7" i="7"/>
  <c r="M6" i="7"/>
  <c r="L6" i="7"/>
  <c r="M5" i="7"/>
  <c r="L5" i="7"/>
  <c r="G8" i="7"/>
  <c r="F8" i="7" s="1"/>
  <c r="G6" i="7"/>
  <c r="F6" i="7" s="1"/>
  <c r="G9" i="7"/>
  <c r="F9" i="7" s="1"/>
  <c r="G10" i="7"/>
  <c r="F10" i="7" s="1"/>
  <c r="G7" i="7"/>
  <c r="F7" i="7" s="1"/>
  <c r="D8" i="7"/>
  <c r="E8" i="7" s="1"/>
  <c r="D6" i="7"/>
  <c r="E6" i="7" s="1"/>
  <c r="D9" i="7"/>
  <c r="E9" i="7" s="1"/>
  <c r="D10" i="7"/>
  <c r="E10" i="7" s="1"/>
  <c r="D5" i="7"/>
  <c r="E5" i="7" s="1"/>
  <c r="D7" i="7"/>
  <c r="E7" i="7" s="1"/>
  <c r="G5" i="2" l="1"/>
  <c r="D13" i="2"/>
  <c r="D12" i="2"/>
  <c r="C13" i="2"/>
  <c r="C12" i="2"/>
  <c r="D8" i="2"/>
  <c r="D9" i="2"/>
  <c r="C9" i="2"/>
  <c r="C8" i="2"/>
  <c r="D7" i="2"/>
  <c r="C7" i="2"/>
  <c r="D6" i="2"/>
  <c r="C6" i="2"/>
  <c r="D10" i="2" l="1"/>
  <c r="C1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8D2586-34B1-451A-B833-A9688E4BADE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C32ED4C-9551-4A1C-B421-8B0D51CD2F60}" name="WorksheetConnection_beginner-DA-course-blank.xlsx!MyTable" type="102" refreshedVersion="6" minRefreshableVersion="5">
    <extLst>
      <ext xmlns:x15="http://schemas.microsoft.com/office/spreadsheetml/2010/11/main" uri="{DE250136-89BD-433C-8126-D09CA5730AF9}">
        <x15:connection id="MyTable" autoDelete="1">
          <x15:rangePr sourceName="_xlcn.WorksheetConnection_beginnerDAcourseblank.xlsxMyTable1"/>
        </x15:connection>
      </ext>
    </extLst>
  </connection>
</connections>
</file>

<file path=xl/sharedStrings.xml><?xml version="1.0" encoding="utf-8"?>
<sst xmlns="http://schemas.openxmlformats.org/spreadsheetml/2006/main" count="2946" uniqueCount="102">
  <si>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</si>
  <si>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</si>
  <si>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</si>
  <si>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</si>
  <si>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</si>
  <si>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</si>
  <si>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</si>
  <si>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</si>
  <si>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</si>
  <si>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</si>
  <si>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</si>
  <si>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</si>
  <si>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</si>
  <si>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</si>
  <si>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</si>
  <si>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</si>
  <si>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</si>
  <si>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</si>
  <si>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</si>
  <si>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</si>
  <si>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</si>
  <si>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</si>
  <si>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</si>
  <si>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</si>
  <si>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</si>
  <si>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</si>
  <si>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</si>
  <si>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</si>
  <si>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</si>
  <si>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</si>
  <si>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</si>
  <si>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</si>
  <si>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</si>
  <si>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</si>
  <si>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</si>
  <si>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</si>
  <si>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</si>
  <si>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</si>
  <si>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</si>
  <si>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</si>
  <si>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</si>
  <si>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</si>
  <si>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</si>
  <si>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</si>
  <si>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</si>
  <si>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</si>
  <si>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</si>
  <si>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</si>
  <si>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</si>
  <si>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</si>
  <si>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</si>
  <si>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</si>
  <si>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</si>
  <si>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</si>
  <si>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</si>
  <si>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 xml:space="preserve">Average </t>
  </si>
  <si>
    <t>Amounts</t>
  </si>
  <si>
    <t xml:space="preserve">Median </t>
  </si>
  <si>
    <t>Min</t>
  </si>
  <si>
    <t>Max</t>
  </si>
  <si>
    <t>Range</t>
  </si>
  <si>
    <t>First Q</t>
  </si>
  <si>
    <t>Third Q</t>
  </si>
  <si>
    <t>No. of rows</t>
  </si>
  <si>
    <t>QUICK STATISTICS</t>
  </si>
  <si>
    <t>Exploratory Data Analysis (EDA) with conditional formatting</t>
  </si>
  <si>
    <t>Sales by Country report with formulas</t>
  </si>
  <si>
    <t>Country</t>
  </si>
  <si>
    <t>Sales by Country report with Pivots</t>
  </si>
  <si>
    <t>Sum of Amount</t>
  </si>
  <si>
    <t>Row Labels</t>
  </si>
  <si>
    <t>Sum of Units</t>
  </si>
  <si>
    <t xml:space="preserve"> </t>
  </si>
  <si>
    <t>Unit</t>
  </si>
  <si>
    <t xml:space="preserve">Amount </t>
  </si>
  <si>
    <t>Top 5 products with $ per unit</t>
  </si>
  <si>
    <t>QS</t>
  </si>
  <si>
    <t>Grand Total</t>
  </si>
  <si>
    <t>Sales per Unit</t>
  </si>
  <si>
    <t>Anomaly detection in your data</t>
  </si>
  <si>
    <t>Best in category analysis</t>
  </si>
  <si>
    <t>Top 5</t>
  </si>
  <si>
    <t>Bottom 5</t>
  </si>
  <si>
    <t>Profits By Product (Using Product Table)</t>
  </si>
  <si>
    <t>Cost</t>
  </si>
  <si>
    <t>Total Profit</t>
  </si>
  <si>
    <t>Dynamic country level sales report</t>
  </si>
  <si>
    <t>Pick a Country</t>
  </si>
  <si>
    <t>Quick Summary</t>
  </si>
  <si>
    <t>No. of Transactions</t>
  </si>
  <si>
    <t>Sales</t>
  </si>
  <si>
    <t xml:space="preserve">Cost </t>
  </si>
  <si>
    <t>Profit</t>
  </si>
  <si>
    <t>Quantity</t>
  </si>
  <si>
    <t>Total</t>
  </si>
  <si>
    <t>Average</t>
  </si>
  <si>
    <t xml:space="preserve">By Sales Person </t>
  </si>
  <si>
    <t xml:space="preserve">Amounts </t>
  </si>
  <si>
    <t>✅❎</t>
  </si>
  <si>
    <t xml:space="preserve"> Which products to discontinue (Open ended questions)</t>
  </si>
  <si>
    <t>Profit %</t>
  </si>
  <si>
    <t xml:space="preserve">Beginner Excel Data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</si>
</sst>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164" formatCode="\$#,##0.00;\(\$#,##0.00\);\$#,##0.00"/>
    <numFmt numFmtId="165" formatCode="\$#,##0;\(\$#,##0\);\$#,##0"/>
    <numFmt numFmtId="166" formatCode="&quot;$&quot;#,##0"/>
    <numFmt numFmtId="167" formatCode="0.0%;\-0.0%;0.0%"/>
  </numFmts>
  <fonts count="10" x14ac:knownFonts="1">
    <font>
      <sz val="11"/>
      <color theme="1"/>
      <name val="Calibri"/>
      <family val="2"/>
      <scheme val="minor"/>
    </font>
    <font>
      <sz val="28"/>
      <color theme="1"/>
      <name val="Segoe UI Light"/>
      <family val="2"/>
    </font>
    <font>
      <b/>
      <sz val="11"/>
      <color theme="1"/>
      <name val="Calibri"/>
      <family val="2"/>
      <scheme val="minor"/>
    </font>
    <font>
      <sz val="20"/>
      <color theme="1"/>
      <name val="Calibri"/>
      <family val="2"/>
      <scheme val="minor"/>
    </font>
    <font>
      <sz val="11"/>
      <color rgb="FFFF0000"/>
      <name val="Calibri"/>
      <family val="2"/>
      <scheme val="minor"/>
    </font>
    <font>
      <sz val="11"/>
      <name val="Calibri"/>
      <family val="2"/>
      <scheme val="minor"/>
    </font>
    <font>
      <sz val="20"/>
      <name val="Calibri"/>
      <family val="2"/>
      <scheme val="minor"/>
    </font>
    <font>
      <sz val="11"/>
      <color theme="3" tint="0.39997558519241921"/>
      <name val="Calibri"/>
      <family val="2"/>
      <scheme val="minor"/>
    </font>
    <font>
      <sz val="11"/>
      <color theme="1"/>
      <name val="Calibri"/>
      <family val="2"/>
      <scheme val="minor"/>
    </font>
    <font>
      <sz val="22"/>
      <color theme="1"/>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5" tint="0.59999389629810485"/>
        <bgColor indexed="64"/>
      </patternFill>
    </fill>
  </fills>
  <borders count="7">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style="thin">
        <color auto="1"/>
      </left>
      <right style="thin">
        <color auto="1"/>
      </right>
      <top style="thin">
        <color auto="1"/>
      </top>
      <bottom style="thin">
        <color auto="1"/>
      </bottom>
      <diagonal/>
    </border>
    <border>
      <left/>
      <right/>
      <top style="thin">
        <color theme="4" tint="0.59996337778862885"/>
      </top>
      <bottom style="thin">
        <color theme="4" tint="0.59996337778862885"/>
      </bottom>
      <diagonal/>
    </border>
    <border>
      <left/>
      <right/>
      <top/>
      <bottom style="thin">
        <color auto="1"/>
      </bottom>
      <diagonal/>
    </border>
    <border>
      <left/>
      <right/>
      <top style="thin">
        <color auto="1"/>
      </top>
      <bottom style="thin">
        <color auto="1"/>
      </bottom>
      <diagonal/>
    </border>
  </borders>
  <cellStyleXfs count="2">
    <xf numFmtId="0" fontId="0" fillId="0" borderId="0"/>
    <xf numFmtId="44" fontId="8" fillId="0" borderId="0" applyFont="0" applyFill="0" applyBorder="0" applyAlignment="0" applyProtection="0"/>
  </cellStyleXfs>
  <cellXfs count="47">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0" borderId="2" xfId="0" applyFont="1"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right"/>
    </xf>
    <xf numFmtId="0" fontId="2" fillId="5" borderId="4" xfId="0" applyFont="1" applyFill="1" applyBorder="1"/>
    <xf numFmtId="0" fontId="2" fillId="5" borderId="4" xfId="0" applyFont="1" applyFill="1" applyBorder="1" applyAlignment="1">
      <alignment horizontal="right"/>
    </xf>
    <xf numFmtId="0" fontId="0" fillId="5" borderId="4" xfId="0" applyFill="1" applyBorder="1"/>
    <xf numFmtId="0" fontId="0" fillId="0" borderId="4" xfId="0" applyFont="1" applyBorder="1"/>
    <xf numFmtId="6" fontId="0" fillId="0" borderId="4" xfId="0" applyNumberFormat="1" applyBorder="1"/>
    <xf numFmtId="3" fontId="7" fillId="0" borderId="4" xfId="0" applyNumberFormat="1" applyFont="1" applyBorder="1"/>
    <xf numFmtId="0" fontId="0" fillId="0" borderId="4" xfId="0" applyFont="1" applyFill="1" applyBorder="1"/>
    <xf numFmtId="0" fontId="0" fillId="0" borderId="2" xfId="0" applyFont="1" applyFill="1" applyBorder="1"/>
    <xf numFmtId="0" fontId="0" fillId="0" borderId="3" xfId="0" applyBorder="1"/>
    <xf numFmtId="164" fontId="0" fillId="0" borderId="0" xfId="0" applyNumberFormat="1"/>
    <xf numFmtId="6" fontId="0" fillId="0" borderId="0" xfId="0" applyNumberFormat="1" applyAlignment="1">
      <alignment horizontal="right"/>
    </xf>
    <xf numFmtId="3" fontId="0" fillId="0" borderId="0" xfId="0" applyNumberFormat="1" applyAlignment="1">
      <alignment horizontal="right"/>
    </xf>
    <xf numFmtId="0" fontId="0" fillId="0" borderId="0" xfId="0" applyAlignment="1">
      <alignment horizontal="left" indent="1"/>
    </xf>
    <xf numFmtId="165" fontId="0" fillId="0" borderId="0" xfId="0" applyNumberFormat="1"/>
    <xf numFmtId="0" fontId="0" fillId="6" borderId="0" xfId="0" applyFill="1"/>
    <xf numFmtId="0" fontId="0" fillId="6" borderId="5" xfId="0" applyFill="1" applyBorder="1"/>
    <xf numFmtId="0" fontId="0" fillId="0" borderId="6" xfId="0" applyBorder="1"/>
    <xf numFmtId="166" fontId="0" fillId="0" borderId="6" xfId="0" applyNumberFormat="1" applyBorder="1"/>
    <xf numFmtId="166" fontId="0" fillId="0" borderId="6" xfId="1" applyNumberFormat="1" applyFont="1" applyBorder="1"/>
    <xf numFmtId="3" fontId="0" fillId="0" borderId="6" xfId="0" applyNumberFormat="1" applyBorder="1"/>
    <xf numFmtId="0" fontId="0" fillId="6" borderId="0" xfId="0" applyFill="1" applyAlignment="1">
      <alignment horizontal="center" vertical="center"/>
    </xf>
    <xf numFmtId="0" fontId="0" fillId="0" borderId="6" xfId="0" applyBorder="1" applyAlignment="1">
      <alignment horizontal="center"/>
    </xf>
    <xf numFmtId="0" fontId="0" fillId="6" borderId="3" xfId="0" applyFill="1" applyBorder="1"/>
    <xf numFmtId="167" fontId="0" fillId="0" borderId="0" xfId="0" applyNumberFormat="1"/>
    <xf numFmtId="0" fontId="3" fillId="4" borderId="0" xfId="0" applyFont="1" applyFill="1" applyAlignment="1">
      <alignment horizontal="center"/>
    </xf>
    <xf numFmtId="0" fontId="0" fillId="4" borderId="0" xfId="0" applyFill="1" applyAlignment="1">
      <alignment horizontal="center"/>
    </xf>
    <xf numFmtId="0" fontId="6" fillId="4" borderId="0" xfId="0" applyFont="1" applyFill="1" applyAlignment="1">
      <alignment horizontal="center"/>
    </xf>
    <xf numFmtId="0" fontId="4" fillId="4" borderId="0" xfId="0" applyFont="1" applyFill="1" applyAlignment="1">
      <alignment horizontal="center"/>
    </xf>
    <xf numFmtId="0" fontId="5" fillId="4" borderId="0" xfId="0" applyFont="1" applyFill="1" applyAlignment="1">
      <alignment horizontal="center"/>
    </xf>
    <xf numFmtId="0" fontId="9" fillId="4" borderId="0" xfId="0" applyFont="1" applyFill="1" applyAlignment="1">
      <alignment horizontal="center"/>
    </xf>
  </cellXfs>
  <cellStyles count="2">
    <cellStyle name="Currency" xfId="1" builtinId="4"/>
    <cellStyle name="Normal" xfId="0" builtinId="0"/>
  </cellStyles>
  <dxfs count="16">
    <dxf>
      <numFmt numFmtId="3" formatCode="#,##0"/>
      <alignment horizontal="right" vertical="bottom" textRotation="0" wrapText="0" indent="0" justifyLastLine="0" shrinkToFit="0" readingOrder="0"/>
    </dxf>
    <dxf>
      <numFmt numFmtId="10" formatCode="&quot;$&quot;#,##0_);[Red]\(&quot;$&quot;#,##0\)"/>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color rgb="FF9C0006"/>
      </font>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983818897637795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AD!$T$5:$T$304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yVal>
          <c:smooth val="0"/>
          <c:extLst>
            <c:ext xmlns:c16="http://schemas.microsoft.com/office/drawing/2014/chart" uri="{C3380CC4-5D6E-409C-BE32-E72D297353CC}">
              <c16:uniqueId val="{00000000-91C8-4242-B193-72BB3D32FD13}"/>
            </c:ext>
          </c:extLst>
        </c:ser>
        <c:dLbls>
          <c:showLegendKey val="0"/>
          <c:showVal val="0"/>
          <c:showCatName val="0"/>
          <c:showSerName val="0"/>
          <c:showPercent val="0"/>
          <c:showBubbleSize val="0"/>
        </c:dLbls>
        <c:axId val="944206943"/>
        <c:axId val="949714847"/>
      </c:scatterChart>
      <c:valAx>
        <c:axId val="9442069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714847"/>
        <c:crosses val="autoZero"/>
        <c:crossBetween val="midCat"/>
      </c:valAx>
      <c:valAx>
        <c:axId val="9497148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206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C94D43DA-E21D-4DC4-8D7B-8F7F3C5CE867}">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plotArea>
      <cx:plotAreaRegion>
        <cx:series layoutId="boxWhisker" uniqueId="{7E120CB7-E51A-472E-98FD-9E1F5FA3C4E4}">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66674</xdr:colOff>
      <xdr:row>3</xdr:row>
      <xdr:rowOff>9524</xdr:rowOff>
    </xdr:from>
    <xdr:to>
      <xdr:col>13</xdr:col>
      <xdr:colOff>523875</xdr:colOff>
      <xdr:row>12</xdr:row>
      <xdr:rowOff>9525</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1D4B9AA6-C689-4FEA-BFB5-E1EF2506288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686424" y="581024"/>
              <a:ext cx="3505201" cy="1714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2</xdr:row>
      <xdr:rowOff>176212</xdr:rowOff>
    </xdr:from>
    <xdr:to>
      <xdr:col>4</xdr:col>
      <xdr:colOff>514350</xdr:colOff>
      <xdr:row>17</xdr:row>
      <xdr:rowOff>61912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6943B1E-DB8C-419E-AF6F-7760D54939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624" y="557212"/>
              <a:ext cx="2552701"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152400</xdr:colOff>
      <xdr:row>2</xdr:row>
      <xdr:rowOff>128587</xdr:rowOff>
    </xdr:from>
    <xdr:to>
      <xdr:col>14</xdr:col>
      <xdr:colOff>457200</xdr:colOff>
      <xdr:row>18</xdr:row>
      <xdr:rowOff>123825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F419670-4A90-41BE-89D7-5231061564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067175" y="509587"/>
              <a:ext cx="4572000" cy="30432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342900</xdr:colOff>
      <xdr:row>18</xdr:row>
      <xdr:rowOff>138112</xdr:rowOff>
    </xdr:from>
    <xdr:to>
      <xdr:col>10</xdr:col>
      <xdr:colOff>38100</xdr:colOff>
      <xdr:row>33</xdr:row>
      <xdr:rowOff>23812</xdr:rowOff>
    </xdr:to>
    <xdr:graphicFrame macro="">
      <xdr:nvGraphicFramePr>
        <xdr:cNvPr id="5" name="Chart 4">
          <a:extLst>
            <a:ext uri="{FF2B5EF4-FFF2-40B4-BE49-F238E27FC236}">
              <a16:creationId xmlns:a16="http://schemas.microsoft.com/office/drawing/2014/main" id="{F8C910BE-88C7-418B-9F8C-477E74262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266700</xdr:colOff>
      <xdr:row>3</xdr:row>
      <xdr:rowOff>95251</xdr:rowOff>
    </xdr:from>
    <xdr:to>
      <xdr:col>7</xdr:col>
      <xdr:colOff>590550</xdr:colOff>
      <xdr:row>14</xdr:row>
      <xdr:rowOff>38101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BF2D29D8-F622-4D48-A45A-148B75C776E1}"/>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238625" y="666751"/>
              <a:ext cx="1828800" cy="2038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66675</xdr:colOff>
      <xdr:row>5</xdr:row>
      <xdr:rowOff>76201</xdr:rowOff>
    </xdr:from>
    <xdr:to>
      <xdr:col>12</xdr:col>
      <xdr:colOff>66675</xdr:colOff>
      <xdr:row>15</xdr:row>
      <xdr:rowOff>171451</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2618C5B4-2E39-460B-BDE9-DC28AFFC8251}"/>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7029450" y="1028701"/>
              <a:ext cx="1828800" cy="2000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26.601844444442" createdVersion="6" refreshedVersion="6" minRefreshableVersion="3" recordCount="300" xr:uid="{9314B448-66E0-4CC7-896A-39E8F2A92C2A}">
  <cacheSource type="worksheet">
    <worksheetSource name="MyTable"/>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8949313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27.739719907404" backgroundQuery="1" createdVersion="6" refreshedVersion="6" minRefreshableVersion="3" recordCount="0" supportSubquery="1" supportAdvancedDrill="1" xr:uid="{6E67EEFA-9F59-46B7-803D-D2EC56D211FE}">
  <cacheSource type="external" connectionId="1"/>
  <cacheFields count="3">
    <cacheField name="[MyTable].[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MyTable].[Geography].[Geography]" caption="Geography" numFmtId="0" hierarchy="1" level="1">
      <sharedItems containsSemiMixedTypes="0" containsNonDate="0" containsString="0"/>
    </cacheField>
  </cacheFields>
  <cacheHierarchies count="15">
    <cacheHierarchy uniqueName="[MyTable].[Sales Person]" caption="Sales Person" attribute="1" defaultMemberUniqueName="[MyTable].[Sales Person].[All]" allUniqueName="[MyTable].[Sales Person].[All]" dimensionUniqueName="[MyTable]" displayFolder="" count="0" memberValueDatatype="130" unbalanced="0"/>
    <cacheHierarchy uniqueName="[MyTable].[Geography]" caption="Geography" attribute="1" defaultMemberUniqueName="[MyTable].[Geography].[All]" allUniqueName="[MyTable].[Geography].[All]" dimensionUniqueName="[MyTable]" displayFolder="" count="2" memberValueDatatype="130" unbalanced="0">
      <fieldsUsage count="2">
        <fieldUsage x="-1"/>
        <fieldUsage x="2"/>
      </fieldsUsage>
    </cacheHierarchy>
    <cacheHierarchy uniqueName="[MyTable].[Product]" caption="Product" attribute="1" defaultMemberUniqueName="[MyTable].[Product].[All]" allUniqueName="[MyTable].[Product].[All]" dimensionUniqueName="[MyTable]" displayFolder="" count="2" memberValueDatatype="130" unbalanced="0">
      <fieldsUsage count="2">
        <fieldUsage x="-1"/>
        <fieldUsage x="0"/>
      </fieldsUsage>
    </cacheHierarchy>
    <cacheHierarchy uniqueName="[MyTable].[Amount]" caption="Amount" attribute="1" defaultMemberUniqueName="[MyTable].[Amount].[All]" allUniqueName="[MyTable].[Amount].[All]" dimensionUniqueName="[MyTable]" displayFolder="" count="0" memberValueDatatype="20" unbalanced="0"/>
    <cacheHierarchy uniqueName="[MyTable].[Units]" caption="Units" attribute="1" defaultMemberUniqueName="[MyTable].[Units].[All]" allUniqueName="[MyTable].[Units].[All]" dimensionUniqueName="[MyTable]" displayFolder="" count="0" memberValueDatatype="20" unbalanced="0"/>
    <cacheHierarchy uniqueName="[MyTable].[Cost per unit]" caption="Cost per unit" attribute="1" defaultMemberUniqueName="[MyTable].[Cost per unit].[All]" allUniqueName="[MyTable].[Cost per unit].[All]" dimensionUniqueName="[MyTable]" displayFolder="" count="0" memberValueDatatype="5" unbalanced="0"/>
    <cacheHierarchy uniqueName="[MyTable].[Cost]" caption="Cost" attribute="1" defaultMemberUniqueName="[MyTable].[Cost].[All]" allUniqueName="[MyTable].[Cost].[All]" dimensionUniqueName="[MyTable]" displayFolder="" count="0" memberValueDatatype="5" unbalanced="0"/>
    <cacheHierarchy uniqueName="[Measures].[Sum of Amount]" caption="Sum of Amount" measure="1" displayFolder="" measureGroup="MyTable" count="0">
      <extLst>
        <ext xmlns:x15="http://schemas.microsoft.com/office/spreadsheetml/2010/11/main" uri="{B97F6D7D-B522-45F9-BDA1-12C45D357490}">
          <x15:cacheHierarchy aggregatedColumn="3"/>
        </ext>
      </extLst>
    </cacheHierarchy>
    <cacheHierarchy uniqueName="[Measures].[Sum of Units]" caption="Sum of Units" measure="1" displayFolder="" measureGroup="MyTable" count="0">
      <extLst>
        <ext xmlns:x15="http://schemas.microsoft.com/office/spreadsheetml/2010/11/main" uri="{B97F6D7D-B522-45F9-BDA1-12C45D357490}">
          <x15:cacheHierarchy aggregatedColumn="4"/>
        </ext>
      </extLst>
    </cacheHierarchy>
    <cacheHierarchy uniqueName="[Measures].[Sum of Cost]" caption="Sum of Cost" measure="1" displayFolder="" measureGroup="MyTable"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MyTable" count="0"/>
    <cacheHierarchy uniqueName="[Measures].[Total Profit]" caption="Total Profit" measure="1" displayFolder="" measureGroup="MyTable" count="0" oneField="1">
      <fieldsUsage count="1">
        <fieldUsage x="1"/>
      </fieldsUsage>
    </cacheHierarchy>
    <cacheHierarchy uniqueName="[Measures].[Profit %]" caption="Profit %" measure="1" displayFolder="" measureGroup="MyTable" count="0"/>
    <cacheHierarchy uniqueName="[Measures].[__XL_Count MyTable]" caption="__XL_Count MyTable" measure="1" displayFolder="" measureGroup="MyTable" count="0" hidden="1"/>
    <cacheHierarchy uniqueName="[Measures].[__No measures defined]" caption="__No measures defined" measure="1" displayFolder="" count="0" hidden="1"/>
  </cacheHierarchies>
  <kpis count="0"/>
  <dimensions count="2">
    <dimension measure="1" name="Measures" uniqueName="[Measures]" caption="Measures"/>
    <dimension name="MyTable" uniqueName="[MyTable]" caption="MyTable"/>
  </dimensions>
  <measureGroups count="1">
    <measureGroup name="MyTable" caption="My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27.739723379629" backgroundQuery="1" createdVersion="6" refreshedVersion="6" minRefreshableVersion="3" recordCount="0" supportSubquery="1" supportAdvancedDrill="1" xr:uid="{89E0D466-4DAC-40A6-A2A6-C79BC67296D9}">
  <cacheSource type="external" connectionId="1"/>
  <cacheFields count="2">
    <cacheField name="[MyTable].[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ales per Unit]" caption="Sales per Unit" numFmtId="0" hierarchy="10" level="32767"/>
  </cacheFields>
  <cacheHierarchies count="15">
    <cacheHierarchy uniqueName="[MyTable].[Sales Person]" caption="Sales Person" attribute="1" defaultMemberUniqueName="[MyTable].[Sales Person].[All]" allUniqueName="[MyTable].[Sales Person].[All]" dimensionUniqueName="[MyTable]" displayFolder="" count="0" memberValueDatatype="130" unbalanced="0"/>
    <cacheHierarchy uniqueName="[MyTable].[Geography]" caption="Geography" attribute="1" defaultMemberUniqueName="[MyTable].[Geography].[All]" allUniqueName="[MyTable].[Geography].[All]" dimensionUniqueName="[MyTable]" displayFolder="" count="0" memberValueDatatype="130" unbalanced="0"/>
    <cacheHierarchy uniqueName="[MyTable].[Product]" caption="Product" attribute="1" defaultMemberUniqueName="[MyTable].[Product].[All]" allUniqueName="[MyTable].[Product].[All]" dimensionUniqueName="[MyTable]" displayFolder="" count="2" memberValueDatatype="130" unbalanced="0">
      <fieldsUsage count="2">
        <fieldUsage x="-1"/>
        <fieldUsage x="0"/>
      </fieldsUsage>
    </cacheHierarchy>
    <cacheHierarchy uniqueName="[MyTable].[Amount]" caption="Amount" attribute="1" defaultMemberUniqueName="[MyTable].[Amount].[All]" allUniqueName="[MyTable].[Amount].[All]" dimensionUniqueName="[MyTable]" displayFolder="" count="0" memberValueDatatype="20" unbalanced="0"/>
    <cacheHierarchy uniqueName="[MyTable].[Units]" caption="Units" attribute="1" defaultMemberUniqueName="[MyTable].[Units].[All]" allUniqueName="[MyTable].[Units].[All]" dimensionUniqueName="[MyTable]" displayFolder="" count="0" memberValueDatatype="20" unbalanced="0"/>
    <cacheHierarchy uniqueName="[MyTable].[Cost per unit]" caption="Cost per unit" attribute="1" defaultMemberUniqueName="[MyTable].[Cost per unit].[All]" allUniqueName="[MyTable].[Cost per unit].[All]" dimensionUniqueName="[MyTable]" displayFolder="" count="0" memberValueDatatype="5" unbalanced="0"/>
    <cacheHierarchy uniqueName="[MyTable].[Cost]" caption="Cost" attribute="1" defaultMemberUniqueName="[MyTable].[Cost].[All]" allUniqueName="[MyTable].[Cost].[All]" dimensionUniqueName="[MyTable]" displayFolder="" count="0" memberValueDatatype="5" unbalanced="0"/>
    <cacheHierarchy uniqueName="[Measures].[Sum of Amount]" caption="Sum of Amount" measure="1" displayFolder="" measureGroup="MyTable" count="0">
      <extLst>
        <ext xmlns:x15="http://schemas.microsoft.com/office/spreadsheetml/2010/11/main" uri="{B97F6D7D-B522-45F9-BDA1-12C45D357490}">
          <x15:cacheHierarchy aggregatedColumn="3"/>
        </ext>
      </extLst>
    </cacheHierarchy>
    <cacheHierarchy uniqueName="[Measures].[Sum of Units]" caption="Sum of Units" measure="1" displayFolder="" measureGroup="MyTable" count="0">
      <extLst>
        <ext xmlns:x15="http://schemas.microsoft.com/office/spreadsheetml/2010/11/main" uri="{B97F6D7D-B522-45F9-BDA1-12C45D357490}">
          <x15:cacheHierarchy aggregatedColumn="4"/>
        </ext>
      </extLst>
    </cacheHierarchy>
    <cacheHierarchy uniqueName="[Measures].[Sum of Cost]" caption="Sum of Cost" measure="1" displayFolder="" measureGroup="MyTable"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MyTable" count="0" oneField="1">
      <fieldsUsage count="1">
        <fieldUsage x="1"/>
      </fieldsUsage>
    </cacheHierarchy>
    <cacheHierarchy uniqueName="[Measures].[Total Profit]" caption="Total Profit" measure="1" displayFolder="" measureGroup="MyTable" count="0"/>
    <cacheHierarchy uniqueName="[Measures].[Profit %]" caption="Profit %" measure="1" displayFolder="" measureGroup="MyTable" count="0"/>
    <cacheHierarchy uniqueName="[Measures].[__XL_Count MyTable]" caption="__XL_Count MyTable" measure="1" displayFolder="" measureGroup="MyTable" count="0" hidden="1"/>
    <cacheHierarchy uniqueName="[Measures].[__No measures defined]" caption="__No measures defined" measure="1" displayFolder="" count="0" hidden="1"/>
  </cacheHierarchies>
  <kpis count="0"/>
  <dimensions count="2">
    <dimension measure="1" name="Measures" uniqueName="[Measures]" caption="Measures"/>
    <dimension name="MyTable" uniqueName="[MyTable]" caption="MyTable"/>
  </dimensions>
  <measureGroups count="1">
    <measureGroup name="MyTable" caption="My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27.739724768522" backgroundQuery="1" createdVersion="6" refreshedVersion="6" minRefreshableVersion="3" recordCount="0" supportSubquery="1" supportAdvancedDrill="1" xr:uid="{18F90055-5031-4425-8300-57D1C7B24A00}">
  <cacheSource type="external" connectionId="1"/>
  <cacheFields count="2">
    <cacheField name="[MyTable].[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MyTable].[Sales Person]" caption="Sales Person" attribute="1" defaultMemberUniqueName="[MyTable].[Sales Person].[All]" allUniqueName="[MyTable].[Sales Person].[All]" dimensionUniqueName="[MyTable]" displayFolder="" count="0" memberValueDatatype="130" unbalanced="0"/>
    <cacheHierarchy uniqueName="[MyTable].[Geography]" caption="Geography" attribute="1" defaultMemberUniqueName="[MyTable].[Geography].[All]" allUniqueName="[MyTable].[Geography].[All]" dimensionUniqueName="[MyTable]" displayFolder="" count="0" memberValueDatatype="130" unbalanced="0"/>
    <cacheHierarchy uniqueName="[MyTable].[Product]" caption="Product" attribute="1" defaultMemberUniqueName="[MyTable].[Product].[All]" allUniqueName="[MyTable].[Product].[All]" dimensionUniqueName="[MyTable]" displayFolder="" count="2" memberValueDatatype="130" unbalanced="0">
      <fieldsUsage count="2">
        <fieldUsage x="-1"/>
        <fieldUsage x="0"/>
      </fieldsUsage>
    </cacheHierarchy>
    <cacheHierarchy uniqueName="[MyTable].[Amount]" caption="Amount" attribute="1" defaultMemberUniqueName="[MyTable].[Amount].[All]" allUniqueName="[MyTable].[Amount].[All]" dimensionUniqueName="[MyTable]" displayFolder="" count="0" memberValueDatatype="20" unbalanced="0"/>
    <cacheHierarchy uniqueName="[MyTable].[Units]" caption="Units" attribute="1" defaultMemberUniqueName="[MyTable].[Units].[All]" allUniqueName="[MyTable].[Units].[All]" dimensionUniqueName="[MyTable]" displayFolder="" count="0" memberValueDatatype="20" unbalanced="0"/>
    <cacheHierarchy uniqueName="[MyTable].[Cost per unit]" caption="Cost per unit" attribute="1" defaultMemberUniqueName="[MyTable].[Cost per unit].[All]" allUniqueName="[MyTable].[Cost per unit].[All]" dimensionUniqueName="[MyTable]" displayFolder="" count="0" memberValueDatatype="5" unbalanced="0"/>
    <cacheHierarchy uniqueName="[MyTable].[Cost]" caption="Cost" attribute="1" defaultMemberUniqueName="[MyTable].[Cost].[All]" allUniqueName="[MyTable].[Cost].[All]" dimensionUniqueName="[MyTable]" displayFolder="" count="0" memberValueDatatype="5" unbalanced="0"/>
    <cacheHierarchy uniqueName="[Measures].[Sum of Amount]" caption="Sum of Amount" measure="1" displayFolder="" measureGroup="MyTable" count="0">
      <extLst>
        <ext xmlns:x15="http://schemas.microsoft.com/office/spreadsheetml/2010/11/main" uri="{B97F6D7D-B522-45F9-BDA1-12C45D357490}">
          <x15:cacheHierarchy aggregatedColumn="3"/>
        </ext>
      </extLst>
    </cacheHierarchy>
    <cacheHierarchy uniqueName="[Measures].[Sum of Units]" caption="Sum of Units" measure="1" displayFolder="" measureGroup="MyTable" count="0">
      <extLst>
        <ext xmlns:x15="http://schemas.microsoft.com/office/spreadsheetml/2010/11/main" uri="{B97F6D7D-B522-45F9-BDA1-12C45D357490}">
          <x15:cacheHierarchy aggregatedColumn="4"/>
        </ext>
      </extLst>
    </cacheHierarchy>
    <cacheHierarchy uniqueName="[Measures].[Sum of Cost]" caption="Sum of Cost" measure="1" displayFolder="" measureGroup="MyTable"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MyTable" count="0" oneField="1">
      <fieldsUsage count="1">
        <fieldUsage x="1"/>
      </fieldsUsage>
    </cacheHierarchy>
    <cacheHierarchy uniqueName="[Measures].[Total Profit]" caption="Total Profit" measure="1" displayFolder="" measureGroup="MyTable" count="0"/>
    <cacheHierarchy uniqueName="[Measures].[Profit %]" caption="Profit %" measure="1" displayFolder="" measureGroup="MyTable" count="0"/>
    <cacheHierarchy uniqueName="[Measures].[__XL_Count MyTable]" caption="__XL_Count MyTable" measure="1" displayFolder="" measureGroup="MyTable" count="0" hidden="1"/>
    <cacheHierarchy uniqueName="[Measures].[__No measures defined]" caption="__No measures defined" measure="1" displayFolder="" count="0" hidden="1"/>
  </cacheHierarchies>
  <kpis count="0"/>
  <dimensions count="2">
    <dimension measure="1" name="Measures" uniqueName="[Measures]" caption="Measures"/>
    <dimension name="MyTable" uniqueName="[MyTable]" caption="MyTable"/>
  </dimensions>
  <measureGroups count="1">
    <measureGroup name="MyTable" caption="My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27.740089583334" backgroundQuery="1" createdVersion="6" refreshedVersion="6" minRefreshableVersion="3" recordCount="0" supportSubquery="1" supportAdvancedDrill="1" xr:uid="{17E763EB-456A-4AF5-B83E-889BD09D6BBD}">
  <cacheSource type="external" connectionId="1"/>
  <cacheFields count="6">
    <cacheField name="[MyTable].[Product].[Product]" caption="Product" numFmtId="0" hierarchy="2" level="1">
      <sharedItems count="20">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MyTable].[Geography].[Geography]" caption="Geography" numFmtId="0" hierarchy="1" level="1">
      <sharedItems containsSemiMixedTypes="0" containsNonDate="0" containsString="0"/>
    </cacheField>
  </cacheFields>
  <cacheHierarchies count="15">
    <cacheHierarchy uniqueName="[MyTable].[Sales Person]" caption="Sales Person" attribute="1" defaultMemberUniqueName="[MyTable].[Sales Person].[All]" allUniqueName="[MyTable].[Sales Person].[All]" dimensionUniqueName="[MyTable]" displayFolder="" count="0" memberValueDatatype="130" unbalanced="0"/>
    <cacheHierarchy uniqueName="[MyTable].[Geography]" caption="Geography" attribute="1" defaultMemberUniqueName="[MyTable].[Geography].[All]" allUniqueName="[MyTable].[Geography].[All]" dimensionUniqueName="[MyTable]" displayFolder="" count="2" memberValueDatatype="130" unbalanced="0">
      <fieldsUsage count="2">
        <fieldUsage x="-1"/>
        <fieldUsage x="5"/>
      </fieldsUsage>
    </cacheHierarchy>
    <cacheHierarchy uniqueName="[MyTable].[Product]" caption="Product" attribute="1" defaultMemberUniqueName="[MyTable].[Product].[All]" allUniqueName="[MyTable].[Product].[All]" dimensionUniqueName="[MyTable]" displayFolder="" count="2" memberValueDatatype="130" unbalanced="0">
      <fieldsUsage count="2">
        <fieldUsage x="-1"/>
        <fieldUsage x="0"/>
      </fieldsUsage>
    </cacheHierarchy>
    <cacheHierarchy uniqueName="[MyTable].[Amount]" caption="Amount" attribute="1" defaultMemberUniqueName="[MyTable].[Amount].[All]" allUniqueName="[MyTable].[Amount].[All]" dimensionUniqueName="[MyTable]" displayFolder="" count="0" memberValueDatatype="20" unbalanced="0"/>
    <cacheHierarchy uniqueName="[MyTable].[Units]" caption="Units" attribute="1" defaultMemberUniqueName="[MyTable].[Units].[All]" allUniqueName="[MyTable].[Units].[All]" dimensionUniqueName="[MyTable]" displayFolder="" count="0" memberValueDatatype="20" unbalanced="0"/>
    <cacheHierarchy uniqueName="[MyTable].[Cost per unit]" caption="Cost per unit" attribute="1" defaultMemberUniqueName="[MyTable].[Cost per unit].[All]" allUniqueName="[MyTable].[Cost per unit].[All]" dimensionUniqueName="[MyTable]" displayFolder="" count="0" memberValueDatatype="5" unbalanced="0"/>
    <cacheHierarchy uniqueName="[MyTable].[Cost]" caption="Cost" attribute="1" defaultMemberUniqueName="[MyTable].[Cost].[All]" allUniqueName="[MyTable].[Cost].[All]" dimensionUniqueName="[MyTable]" displayFolder="" count="0" memberValueDatatype="5" unbalanced="0"/>
    <cacheHierarchy uniqueName="[Measures].[Sum of Amount]" caption="Sum of Amount" measure="1" displayFolder="" measureGroup="MyTable"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MyTable"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MyTable"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MyTable" count="0"/>
    <cacheHierarchy uniqueName="[Measures].[Total Profit]" caption="Total Profit" measure="1" displayFolder="" measureGroup="MyTable" count="0" oneField="1">
      <fieldsUsage count="1">
        <fieldUsage x="3"/>
      </fieldsUsage>
    </cacheHierarchy>
    <cacheHierarchy uniqueName="[Measures].[Profit %]" caption="Profit %" measure="1" displayFolder="" measureGroup="MyTable" count="0" oneField="1">
      <fieldsUsage count="1">
        <fieldUsage x="4"/>
      </fieldsUsage>
    </cacheHierarchy>
    <cacheHierarchy uniqueName="[Measures].[__XL_Count MyTable]" caption="__XL_Count MyTable" measure="1" displayFolder="" measureGroup="MyTable" count="0" hidden="1"/>
    <cacheHierarchy uniqueName="[Measures].[__No measures defined]" caption="__No measures defined" measure="1" displayFolder="" count="0" hidden="1"/>
  </cacheHierarchies>
  <kpis count="0"/>
  <dimensions count="2">
    <dimension measure="1" name="Measures" uniqueName="[Measures]" caption="Measures"/>
    <dimension name="MyTable" uniqueName="[MyTable]" caption="MyTable"/>
  </dimensions>
  <measureGroups count="1">
    <measureGroup name="MyTable" caption="My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27.739716435186" backgroundQuery="1" createdVersion="3" refreshedVersion="6" minRefreshableVersion="3" recordCount="0" supportSubquery="1" supportAdvancedDrill="1" xr:uid="{97A0BC62-67B2-4DF3-833D-9485DAA008EA}">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MyTable].[Sales Person]" caption="Sales Person" attribute="1" defaultMemberUniqueName="[MyTable].[Sales Person].[All]" allUniqueName="[MyTable].[Sales Person].[All]" dimensionUniqueName="[MyTable]" displayFolder="" count="0" memberValueDatatype="130" unbalanced="0"/>
    <cacheHierarchy uniqueName="[MyTable].[Geography]" caption="Geography" attribute="1" defaultMemberUniqueName="[MyTable].[Geography].[All]" allUniqueName="[MyTable].[Geography].[All]" dimensionUniqueName="[MyTable]" displayFolder="" count="2" memberValueDatatype="130" unbalanced="0"/>
    <cacheHierarchy uniqueName="[MyTable].[Product]" caption="Product" attribute="1" defaultMemberUniqueName="[MyTable].[Product].[All]" allUniqueName="[MyTable].[Product].[All]" dimensionUniqueName="[MyTable]" displayFolder="" count="0" memberValueDatatype="130" unbalanced="0"/>
    <cacheHierarchy uniqueName="[MyTable].[Amount]" caption="Amount" attribute="1" defaultMemberUniqueName="[MyTable].[Amount].[All]" allUniqueName="[MyTable].[Amount].[All]" dimensionUniqueName="[MyTable]" displayFolder="" count="0" memberValueDatatype="20" unbalanced="0"/>
    <cacheHierarchy uniqueName="[MyTable].[Units]" caption="Units" attribute="1" defaultMemberUniqueName="[MyTable].[Units].[All]" allUniqueName="[MyTable].[Units].[All]" dimensionUniqueName="[MyTable]" displayFolder="" count="0" memberValueDatatype="20" unbalanced="0"/>
    <cacheHierarchy uniqueName="[MyTable].[Cost per unit]" caption="Cost per unit" attribute="1" defaultMemberUniqueName="[MyTable].[Cost per unit].[All]" allUniqueName="[MyTable].[Cost per unit].[All]" dimensionUniqueName="[MyTable]" displayFolder="" count="0" memberValueDatatype="5" unbalanced="0"/>
    <cacheHierarchy uniqueName="[MyTable].[Cost]" caption="Cost" attribute="1" defaultMemberUniqueName="[MyTable].[Cost].[All]" allUniqueName="[MyTable].[Cost].[All]" dimensionUniqueName="[MyTable]" displayFolder="" count="0" memberValueDatatype="5" unbalanced="0"/>
    <cacheHierarchy uniqueName="[Measures].[Sum of Amount]" caption="Sum of Amount" measure="1" displayFolder="" measureGroup="MyTable" count="0">
      <extLst>
        <ext xmlns:x15="http://schemas.microsoft.com/office/spreadsheetml/2010/11/main" uri="{B97F6D7D-B522-45F9-BDA1-12C45D357490}">
          <x15:cacheHierarchy aggregatedColumn="3"/>
        </ext>
      </extLst>
    </cacheHierarchy>
    <cacheHierarchy uniqueName="[Measures].[Sum of Units]" caption="Sum of Units" measure="1" displayFolder="" measureGroup="MyTable" count="0">
      <extLst>
        <ext xmlns:x15="http://schemas.microsoft.com/office/spreadsheetml/2010/11/main" uri="{B97F6D7D-B522-45F9-BDA1-12C45D357490}">
          <x15:cacheHierarchy aggregatedColumn="4"/>
        </ext>
      </extLst>
    </cacheHierarchy>
    <cacheHierarchy uniqueName="[Measures].[Sum of Cost]" caption="Sum of Cost" measure="1" displayFolder="" measureGroup="MyTable"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MyTable" count="0"/>
    <cacheHierarchy uniqueName="[Measures].[Total Profit]" caption="Total Profit" measure="1" displayFolder="" measureGroup="MyTable" count="0"/>
    <cacheHierarchy uniqueName="[Measures].[Profit %]" caption="Profit %" measure="1" displayFolder="" measureGroup="MyTable" count="0"/>
    <cacheHierarchy uniqueName="[Measures].[__XL_Count MyTable]" caption="__XL_Count MyTable" measure="1" displayFolder="" measureGroup="My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02162714"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27.739719097219" backgroundQuery="1" createdVersion="3" refreshedVersion="6" minRefreshableVersion="3" recordCount="0" supportSubquery="1" supportAdvancedDrill="1" xr:uid="{737625E1-9999-4D6D-A2C1-AEB749F09D3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MyTable].[Sales Person]" caption="Sales Person" attribute="1" defaultMemberUniqueName="[MyTable].[Sales Person].[All]" allUniqueName="[MyTable].[Sales Person].[All]" dimensionUniqueName="[MyTable]" displayFolder="" count="0" memberValueDatatype="130" unbalanced="0"/>
    <cacheHierarchy uniqueName="[MyTable].[Geography]" caption="Geography" attribute="1" defaultMemberUniqueName="[MyTable].[Geography].[All]" allUniqueName="[MyTable].[Geography].[All]" dimensionUniqueName="[MyTable]" displayFolder="" count="2" memberValueDatatype="130" unbalanced="0"/>
    <cacheHierarchy uniqueName="[MyTable].[Product]" caption="Product" attribute="1" defaultMemberUniqueName="[MyTable].[Product].[All]" allUniqueName="[MyTable].[Product].[All]" dimensionUniqueName="[MyTable]" displayFolder="" count="0" memberValueDatatype="130" unbalanced="0"/>
    <cacheHierarchy uniqueName="[MyTable].[Amount]" caption="Amount" attribute="1" defaultMemberUniqueName="[MyTable].[Amount].[All]" allUniqueName="[MyTable].[Amount].[All]" dimensionUniqueName="[MyTable]" displayFolder="" count="0" memberValueDatatype="20" unbalanced="0"/>
    <cacheHierarchy uniqueName="[MyTable].[Units]" caption="Units" attribute="1" defaultMemberUniqueName="[MyTable].[Units].[All]" allUniqueName="[MyTable].[Units].[All]" dimensionUniqueName="[MyTable]" displayFolder="" count="0" memberValueDatatype="20" unbalanced="0"/>
    <cacheHierarchy uniqueName="[MyTable].[Cost per unit]" caption="Cost per unit" attribute="1" defaultMemberUniqueName="[MyTable].[Cost per unit].[All]" allUniqueName="[MyTable].[Cost per unit].[All]" dimensionUniqueName="[MyTable]" displayFolder="" count="0" memberValueDatatype="5" unbalanced="0"/>
    <cacheHierarchy uniqueName="[MyTable].[Cost]" caption="Cost" attribute="1" defaultMemberUniqueName="[MyTable].[Cost].[All]" allUniqueName="[MyTable].[Cost].[All]" dimensionUniqueName="[MyTable]" displayFolder="" count="0" memberValueDatatype="5" unbalanced="0"/>
    <cacheHierarchy uniqueName="[Measures].[Sum of Amount]" caption="Sum of Amount" measure="1" displayFolder="" measureGroup="MyTable" count="0">
      <extLst>
        <ext xmlns:x15="http://schemas.microsoft.com/office/spreadsheetml/2010/11/main" uri="{B97F6D7D-B522-45F9-BDA1-12C45D357490}">
          <x15:cacheHierarchy aggregatedColumn="3"/>
        </ext>
      </extLst>
    </cacheHierarchy>
    <cacheHierarchy uniqueName="[Measures].[Sum of Units]" caption="Sum of Units" measure="1" displayFolder="" measureGroup="MyTable" count="0">
      <extLst>
        <ext xmlns:x15="http://schemas.microsoft.com/office/spreadsheetml/2010/11/main" uri="{B97F6D7D-B522-45F9-BDA1-12C45D357490}">
          <x15:cacheHierarchy aggregatedColumn="4"/>
        </ext>
      </extLst>
    </cacheHierarchy>
    <cacheHierarchy uniqueName="[Measures].[Sum of Cost]" caption="Sum of Cost" measure="1" displayFolder="" measureGroup="MyTable"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MyTable" count="0"/>
    <cacheHierarchy uniqueName="[Measures].[Total Profit]" caption="Total Profit" measure="1" displayFolder="" measureGroup="MyTable" count="0"/>
    <cacheHierarchy uniqueName="[Measures].[Profit %]" caption="Profit %" measure="1" displayFolder="" measureGroup="MyTable" count="0"/>
    <cacheHierarchy uniqueName="[Measures].[__XL_Count MyTable]" caption="__XL_Count MyTable" measure="1" displayFolder="" measureGroup="My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3498101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321D7F-666B-450F-967F-3982468EA9F6}"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C6:F12" firstHeaderRow="0" firstDataRow="1" firstDataCol="1"/>
  <pivotFields count="5">
    <pivotField showAll="0">
      <items count="11">
        <item h="1" x="7"/>
        <item h="1" x="1"/>
        <item x="3"/>
        <item h="1" x="5"/>
        <item h="1"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items count="23">
        <item h="1" x="8"/>
        <item h="1" x="0"/>
        <item h="1" x="17"/>
        <item h="1" x="15"/>
        <item h="1" x="7"/>
        <item h="1" x="2"/>
        <item h="1" x="21"/>
        <item h="1" x="19"/>
        <item h="1" x="1"/>
        <item h="1" x="3"/>
        <item h="1" x="9"/>
        <item h="1" x="14"/>
        <item h="1" x="12"/>
        <item h="1" x="11"/>
        <item h="1" x="10"/>
        <item x="13"/>
        <item h="1" x="18"/>
        <item h="1" x="5"/>
        <item h="1" x="16"/>
        <item h="1" x="6"/>
        <item h="1" x="20"/>
        <item h="1" x="4"/>
        <item t="default"/>
      </items>
    </pivotField>
    <pivotField dataField="1" numFmtId="6" showAll="0"/>
    <pivotField dataField="1" numFmtId="3" showAll="0"/>
  </pivotFields>
  <rowFields count="1">
    <field x="1"/>
  </rowFields>
  <rowItems count="6">
    <i>
      <x v="1"/>
    </i>
    <i>
      <x v="3"/>
    </i>
    <i>
      <x v="2"/>
    </i>
    <i>
      <x v="5"/>
    </i>
    <i>
      <x/>
    </i>
    <i>
      <x v="4"/>
    </i>
  </rowItems>
  <colFields count="1">
    <field x="-2"/>
  </colFields>
  <colItems count="3">
    <i>
      <x/>
    </i>
    <i i="1">
      <x v="1"/>
    </i>
    <i i="2">
      <x v="2"/>
    </i>
  </colItems>
  <dataFields count="3">
    <dataField name="Sum of Amount" fld="3" baseField="0" baseItem="0"/>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2F1471-C497-452C-A13E-44F11F21F7B3}" name="PivotTable1"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C4:D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4"/>
    </i>
    <i>
      <x v="3"/>
    </i>
    <i>
      <x/>
    </i>
    <i>
      <x v="2"/>
    </i>
    <i>
      <x v="1"/>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MyTable">
        <x15:activeTabTopLevelEntity name="[My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EABA6B-FB8A-4FCA-A44E-5B60E8BEEE82}" name="PivotTable5" cacheId="2"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F4:G26" firstHeaderRow="1" firstDataRow="1" firstDataCol="1"/>
  <pivotFields count="2">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2">
    <i>
      <x v="18"/>
    </i>
    <i>
      <x v="17"/>
    </i>
    <i>
      <x v="2"/>
    </i>
    <i>
      <x v="6"/>
    </i>
    <i>
      <x v="4"/>
    </i>
    <i>
      <x v="8"/>
    </i>
    <i>
      <x v="11"/>
    </i>
    <i>
      <x v="9"/>
    </i>
    <i>
      <x v="20"/>
    </i>
    <i>
      <x v="14"/>
    </i>
    <i>
      <x v="10"/>
    </i>
    <i>
      <x v="21"/>
    </i>
    <i>
      <x v="13"/>
    </i>
    <i>
      <x v="15"/>
    </i>
    <i>
      <x v="1"/>
    </i>
    <i>
      <x v="19"/>
    </i>
    <i>
      <x v="16"/>
    </i>
    <i>
      <x v="3"/>
    </i>
    <i>
      <x v="7"/>
    </i>
    <i>
      <x v="5"/>
    </i>
    <i>
      <x/>
    </i>
    <i>
      <x v="12"/>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MyTable">
        <x15:activeTabTopLevelEntity name="[My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26E84D-DBF1-4A72-8CB9-C206CF05B7D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4:D1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BBE781-B73F-4237-9E41-98E035E86598}"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4:H1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A9180F-B416-4858-A8E4-D44B68136AA6}"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C27" firstHeaderRow="1" firstDataRow="1" firstDataCol="1"/>
  <pivotFields count="3">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MyTable">
        <x15:activeTabTopLevelEntity name="[My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492C55-64AE-4117-AF4C-7D03CCF410FB}" name="PivotTable2"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4:F24" firstHeaderRow="0" firstDataRow="1" firstDataCol="1"/>
  <pivotFields count="6">
    <pivotField axis="axisRow" allDrilled="1" subtotalTop="0" showAll="0" sortType="a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0">
    <i>
      <x v="9"/>
    </i>
    <i>
      <x v="10"/>
    </i>
    <i>
      <x v="12"/>
    </i>
    <i>
      <x v="15"/>
    </i>
    <i>
      <x v="14"/>
    </i>
    <i>
      <x v="2"/>
    </i>
    <i>
      <x v="3"/>
    </i>
    <i>
      <x v="11"/>
    </i>
    <i>
      <x/>
    </i>
    <i>
      <x v="4"/>
    </i>
    <i>
      <x v="8"/>
    </i>
    <i>
      <x v="17"/>
    </i>
    <i>
      <x v="1"/>
    </i>
    <i>
      <x v="16"/>
    </i>
    <i>
      <x v="6"/>
    </i>
    <i>
      <x v="7"/>
    </i>
    <i>
      <x v="18"/>
    </i>
    <i>
      <x v="19"/>
    </i>
    <i>
      <x v="13"/>
    </i>
    <i>
      <x v="5"/>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outline="0" collapsedLevelsAreSubtotals="1" fieldPosition="0">
          <references count="1">
            <reference field="4294967294" count="1" selected="0">
              <x v="3"/>
            </reference>
          </references>
        </pivotArea>
      </pivotAreas>
    </conditionalFormat>
  </conditionalFormats>
  <pivotHierarchies count="15">
    <pivotHierarchy dragToData="1"/>
    <pivotHierarchy multipleItemSelectionAllowed="1" dragToData="1">
      <members count="1" level="1">
        <member name="[MyTable].[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MyTable">
        <x15:activeTabTopLevelEntity name="[My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4BD6D2F5-DEBC-44D0-9255-1A411AE3790D}" sourceName="Sales Person">
  <pivotTables>
    <pivotTable tabId="6" name="PivotTable1"/>
  </pivotTables>
  <data>
    <tabular pivotCacheId="894931391">
      <items count="10">
        <i x="7"/>
        <i x="1"/>
        <i x="3" s="1"/>
        <i x="5"/>
        <i x="4"/>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49B82102-2932-4457-A3E1-496050A6B3DB}" sourceName="[MyTable].[Geography]">
  <pivotTables>
    <pivotTable tabId="13" name="PivotTable1"/>
  </pivotTables>
  <data>
    <olap pivotCacheId="1134981013">
      <levels count="2">
        <level uniqueName="[MyTable].[Geography].[(All)]" sourceCaption="(All)" count="0"/>
        <level uniqueName="[MyTable].[Geography].[Geography]" sourceCaption="Geography" count="6">
          <ranges>
            <range startItem="0">
              <i n="[MyTable].[Geography].&amp;[Australia]" c="Australia"/>
              <i n="[MyTable].[Geography].&amp;[Canada]" c="Canada"/>
              <i n="[MyTable].[Geography].&amp;[India]" c="India"/>
              <i n="[MyTable].[Geography].&amp;[New Zealand]" c="New Zealand"/>
              <i n="[MyTable].[Geography].&amp;[UK]" c="UK"/>
              <i n="[MyTable].[Geography].&amp;[USA]" c="USA"/>
            </range>
          </ranges>
        </level>
      </levels>
      <selections count="1">
        <selection n="[MyTable].[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20B9C7F4-BA19-46D7-8DD1-CF92363C62C9}" sourceName="[MyTable].[Geography]">
  <pivotTables>
    <pivotTable tabId="15" name="PivotTable2"/>
  </pivotTables>
  <data>
    <olap pivotCacheId="1102162714">
      <levels count="2">
        <level uniqueName="[MyTable].[Geography].[(All)]" sourceCaption="(All)" count="0"/>
        <level uniqueName="[MyTable].[Geography].[Geography]" sourceCaption="Geography" count="6">
          <ranges>
            <range startItem="0">
              <i n="[MyTable].[Geography].&amp;[Australia]" c="Australia"/>
              <i n="[MyTable].[Geography].&amp;[Canada]" c="Canada"/>
              <i n="[MyTable].[Geography].&amp;[India]" c="India"/>
              <i n="[MyTable].[Geography].&amp;[New Zealand]" c="New Zealand"/>
              <i n="[MyTable].[Geography].&amp;[UK]" c="UK"/>
              <i n="[MyTable].[Geography].&amp;[USA]" c="USA"/>
            </range>
          </ranges>
        </level>
      </levels>
      <selections count="1">
        <selection n="[MyTable].[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9C62568-F362-47FF-AFFA-68ABB30D0DEE}"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DE79DCFB-2C16-4643-8511-549BB741A11A}"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DF6B5057-B6FA-4ED3-A066-D80D86815DBF}"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E70B7A-BD53-437F-9FA0-ABA172392D6F}" name="MyTable" displayName="MyTable" ref="C11:I311" totalsRowShown="0" headerRowDxfId="14">
  <tableColumns count="7">
    <tableColumn id="1" xr3:uid="{8DF2D5F5-C102-4C93-A661-36714ABEE13E}" name="Sales Person"/>
    <tableColumn id="2" xr3:uid="{94792473-7A88-4AB4-8B2D-735786D075B7}" name="Geography"/>
    <tableColumn id="3" xr3:uid="{AEB5927B-F07B-45A9-AF33-7391F6D3666B}" name="Product"/>
    <tableColumn id="4" xr3:uid="{82E2C339-D142-4856-B377-99EED763D6D2}" name="Amount" dataDxfId="13"/>
    <tableColumn id="5" xr3:uid="{D9B72CC2-6550-4777-955D-5158DB4C997C}" name="Units" dataDxfId="12"/>
    <tableColumn id="6" xr3:uid="{FFBB829A-C051-4FA4-B908-79CF04FAF448}" name="Cost per unit" dataDxfId="11">
      <calculatedColumnFormula>VLOOKUP(E12,$Z$12:$AA$33,2,FALSE)</calculatedColumnFormula>
    </tableColumn>
    <tableColumn id="7" xr3:uid="{48085DB1-68A1-4C8B-B63A-6E8B0AD37001}" name="Cost" dataDxfId="10">
      <calculatedColumnFormula>MyTable[[#This Row],[Cost per unit]]*MyTable[[#This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840476-70A7-4AF6-9057-85D19ACDB1D0}" name="MyTable5" displayName="MyTable5" ref="B4:F304" totalsRowShown="0" headerRowDxfId="6">
  <sortState ref="B5:F304">
    <sortCondition sortBy="fontColor" ref="E4:E304" dxfId="5"/>
  </sortState>
  <tableColumns count="5">
    <tableColumn id="1" xr3:uid="{104F9B19-A1FA-4CB3-94B2-3606E80D2715}" name="Sales Person"/>
    <tableColumn id="2" xr3:uid="{9F8B4B03-B3FD-45BB-8113-A49E24702DDD}" name="Geography"/>
    <tableColumn id="3" xr3:uid="{8999E9C3-0250-4014-A011-4611D9EA908F}" name="Product"/>
    <tableColumn id="4" xr3:uid="{0F750E9B-C116-49FE-B12F-E4BCCE50B9A6}" name="Amount" dataDxfId="4"/>
    <tableColumn id="5" xr3:uid="{349BB708-8108-4AF8-9BDD-EC28B0F5D863}"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EE1CBB2-54B0-479C-B3F6-669937977853}" name="MyTable6" displayName="MyTable6" ref="Q4:U304" totalsRowShown="0" headerRowDxfId="2">
  <tableColumns count="5">
    <tableColumn id="1" xr3:uid="{BE0CC7C9-7923-4F0C-9D2F-C22267755F04}" name="Sales Person"/>
    <tableColumn id="2" xr3:uid="{F6CCB182-335C-44A6-ACAE-6E3376381F39}" name="Geography"/>
    <tableColumn id="3" xr3:uid="{0B5F1F4B-A5B9-4A46-BE1A-3BF795C6A4BF}" name="Product"/>
    <tableColumn id="4" xr3:uid="{E2AA4A09-6415-4199-8B63-4E271FBFE3D2}" name="Amount" dataDxfId="1"/>
    <tableColumn id="5" xr3:uid="{8E3DFF2A-1267-4E47-93D8-5A16DCA925C3}"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abSelected="1" topLeftCell="D1" zoomScale="115" zoomScaleNormal="115" workbookViewId="0">
      <selection activeCell="L13" sqref="L13"/>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8" width="12.28515625" bestFit="1" customWidth="1"/>
    <col min="9" max="9" width="12.28515625"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3" t="s">
        <v>101</v>
      </c>
    </row>
    <row r="11" spans="1:27" x14ac:dyDescent="0.25">
      <c r="C11" s="6" t="s">
        <v>11</v>
      </c>
      <c r="D11" s="6" t="s">
        <v>12</v>
      </c>
      <c r="E11" s="6" t="s">
        <v>0</v>
      </c>
      <c r="F11" s="10" t="s">
        <v>1</v>
      </c>
      <c r="G11" s="10" t="s">
        <v>49</v>
      </c>
      <c r="H11" s="6" t="s">
        <v>50</v>
      </c>
      <c r="I11" s="10" t="s">
        <v>84</v>
      </c>
      <c r="K11" s="9" t="s">
        <v>42</v>
      </c>
      <c r="L11" s="2"/>
      <c r="Z11" t="s">
        <v>0</v>
      </c>
      <c r="AA11" t="s">
        <v>50</v>
      </c>
    </row>
    <row r="12" spans="1:27" x14ac:dyDescent="0.25">
      <c r="C12" t="s">
        <v>40</v>
      </c>
      <c r="D12" t="s">
        <v>37</v>
      </c>
      <c r="E12" t="s">
        <v>30</v>
      </c>
      <c r="F12" s="4">
        <v>1624</v>
      </c>
      <c r="G12" s="5">
        <v>114</v>
      </c>
      <c r="H12">
        <f>VLOOKUP(E12,$Z$12:$AA$33,2,FALSE)</f>
        <v>14.49</v>
      </c>
      <c r="I12">
        <f>MyTable[[#This Row],[Cost per unit]]*MyTable[[#This Row],[Units]]</f>
        <v>1651.8600000000001</v>
      </c>
      <c r="K12" s="7">
        <v>1</v>
      </c>
      <c r="L12" s="8" t="s">
        <v>43</v>
      </c>
      <c r="Z12" t="s">
        <v>13</v>
      </c>
      <c r="AA12" s="11">
        <v>9.33</v>
      </c>
    </row>
    <row r="13" spans="1:27" x14ac:dyDescent="0.25">
      <c r="C13" t="s">
        <v>8</v>
      </c>
      <c r="D13" t="s">
        <v>35</v>
      </c>
      <c r="E13" t="s">
        <v>32</v>
      </c>
      <c r="F13" s="4">
        <v>6706</v>
      </c>
      <c r="G13" s="5">
        <v>459</v>
      </c>
      <c r="H13">
        <f t="shared" ref="H13:H75" si="0">VLOOKUP(E13,$Z$12:$AA$33,2,FALSE)</f>
        <v>8.65</v>
      </c>
      <c r="I13">
        <f>MyTable[[#This Row],[Cost per unit]]*MyTable[[#This Row],[Units]]</f>
        <v>3970.3500000000004</v>
      </c>
      <c r="K13" s="7">
        <v>2</v>
      </c>
      <c r="L13" s="8" t="s">
        <v>52</v>
      </c>
      <c r="Z13" t="s">
        <v>14</v>
      </c>
      <c r="AA13" s="11">
        <v>11.7</v>
      </c>
    </row>
    <row r="14" spans="1:27" x14ac:dyDescent="0.25">
      <c r="C14" t="s">
        <v>9</v>
      </c>
      <c r="D14" t="s">
        <v>35</v>
      </c>
      <c r="E14" t="s">
        <v>4</v>
      </c>
      <c r="F14" s="4">
        <v>959</v>
      </c>
      <c r="G14" s="5">
        <v>147</v>
      </c>
      <c r="H14">
        <f t="shared" si="0"/>
        <v>11.88</v>
      </c>
      <c r="I14">
        <f>MyTable[[#This Row],[Cost per unit]]*MyTable[[#This Row],[Units]]</f>
        <v>1746.3600000000001</v>
      </c>
      <c r="K14" s="7">
        <v>3</v>
      </c>
      <c r="L14" s="8" t="s">
        <v>44</v>
      </c>
      <c r="Z14" t="s">
        <v>4</v>
      </c>
      <c r="AA14" s="11">
        <v>11.88</v>
      </c>
    </row>
    <row r="15" spans="1:27" x14ac:dyDescent="0.25">
      <c r="C15" t="s">
        <v>41</v>
      </c>
      <c r="D15" t="s">
        <v>36</v>
      </c>
      <c r="E15" t="s">
        <v>18</v>
      </c>
      <c r="F15" s="4">
        <v>9632</v>
      </c>
      <c r="G15" s="5">
        <v>288</v>
      </c>
      <c r="H15">
        <f t="shared" si="0"/>
        <v>6.47</v>
      </c>
      <c r="I15">
        <f>MyTable[[#This Row],[Cost per unit]]*MyTable[[#This Row],[Units]]</f>
        <v>1863.36</v>
      </c>
      <c r="K15" s="7">
        <v>4</v>
      </c>
      <c r="L15" s="8" t="s">
        <v>45</v>
      </c>
      <c r="Z15" t="s">
        <v>15</v>
      </c>
      <c r="AA15" s="11">
        <v>11.73</v>
      </c>
    </row>
    <row r="16" spans="1:27" x14ac:dyDescent="0.25">
      <c r="C16" t="s">
        <v>6</v>
      </c>
      <c r="D16" t="s">
        <v>39</v>
      </c>
      <c r="E16" t="s">
        <v>25</v>
      </c>
      <c r="F16" s="4">
        <v>2100</v>
      </c>
      <c r="G16" s="5">
        <v>414</v>
      </c>
      <c r="H16">
        <f t="shared" si="0"/>
        <v>13.15</v>
      </c>
      <c r="I16">
        <f>MyTable[[#This Row],[Cost per unit]]*MyTable[[#This Row],[Units]]</f>
        <v>5444.1</v>
      </c>
      <c r="K16" s="7">
        <v>5</v>
      </c>
      <c r="L16" s="8" t="s">
        <v>53</v>
      </c>
      <c r="Z16" t="s">
        <v>16</v>
      </c>
      <c r="AA16" s="11">
        <v>8.7899999999999991</v>
      </c>
    </row>
    <row r="17" spans="3:27" x14ac:dyDescent="0.25">
      <c r="C17" t="s">
        <v>40</v>
      </c>
      <c r="D17" t="s">
        <v>35</v>
      </c>
      <c r="E17" t="s">
        <v>33</v>
      </c>
      <c r="F17" s="4">
        <v>8869</v>
      </c>
      <c r="G17" s="5">
        <v>432</v>
      </c>
      <c r="H17">
        <f t="shared" si="0"/>
        <v>12.37</v>
      </c>
      <c r="I17">
        <f>MyTable[[#This Row],[Cost per unit]]*MyTable[[#This Row],[Units]]</f>
        <v>5343.8399999999992</v>
      </c>
      <c r="K17" s="7">
        <v>6</v>
      </c>
      <c r="L17" s="8" t="s">
        <v>54</v>
      </c>
      <c r="Z17" t="s">
        <v>17</v>
      </c>
      <c r="AA17" s="11">
        <v>3.11</v>
      </c>
    </row>
    <row r="18" spans="3:27" x14ac:dyDescent="0.25">
      <c r="C18" t="s">
        <v>6</v>
      </c>
      <c r="D18" t="s">
        <v>38</v>
      </c>
      <c r="E18" t="s">
        <v>31</v>
      </c>
      <c r="F18" s="4">
        <v>2681</v>
      </c>
      <c r="G18" s="5">
        <v>54</v>
      </c>
      <c r="H18">
        <f t="shared" si="0"/>
        <v>5.79</v>
      </c>
      <c r="I18">
        <f>MyTable[[#This Row],[Cost per unit]]*MyTable[[#This Row],[Units]]</f>
        <v>312.66000000000003</v>
      </c>
      <c r="K18" s="7">
        <v>7</v>
      </c>
      <c r="L18" s="8" t="s">
        <v>48</v>
      </c>
      <c r="Z18" t="s">
        <v>18</v>
      </c>
      <c r="AA18" s="11">
        <v>6.47</v>
      </c>
    </row>
    <row r="19" spans="3:27" x14ac:dyDescent="0.25">
      <c r="C19" t="s">
        <v>8</v>
      </c>
      <c r="D19" t="s">
        <v>35</v>
      </c>
      <c r="E19" t="s">
        <v>22</v>
      </c>
      <c r="F19" s="4">
        <v>5012</v>
      </c>
      <c r="G19" s="5">
        <v>210</v>
      </c>
      <c r="H19">
        <f t="shared" si="0"/>
        <v>9.77</v>
      </c>
      <c r="I19">
        <f>MyTable[[#This Row],[Cost per unit]]*MyTable[[#This Row],[Units]]</f>
        <v>2051.6999999999998</v>
      </c>
      <c r="K19" s="7">
        <v>8</v>
      </c>
      <c r="L19" s="8" t="s">
        <v>51</v>
      </c>
      <c r="Z19" t="s">
        <v>19</v>
      </c>
      <c r="AA19" s="11">
        <v>7.64</v>
      </c>
    </row>
    <row r="20" spans="3:27" x14ac:dyDescent="0.25">
      <c r="C20" t="s">
        <v>7</v>
      </c>
      <c r="D20" t="s">
        <v>38</v>
      </c>
      <c r="E20" t="s">
        <v>14</v>
      </c>
      <c r="F20" s="4">
        <v>1281</v>
      </c>
      <c r="G20" s="5">
        <v>75</v>
      </c>
      <c r="H20">
        <f t="shared" si="0"/>
        <v>11.7</v>
      </c>
      <c r="I20">
        <f>MyTable[[#This Row],[Cost per unit]]*MyTable[[#This Row],[Units]]</f>
        <v>877.5</v>
      </c>
      <c r="K20" s="7">
        <v>9</v>
      </c>
      <c r="L20" s="8" t="s">
        <v>46</v>
      </c>
      <c r="Z20" t="s">
        <v>20</v>
      </c>
      <c r="AA20" s="11">
        <v>10.62</v>
      </c>
    </row>
    <row r="21" spans="3:27" x14ac:dyDescent="0.25">
      <c r="C21" t="s">
        <v>5</v>
      </c>
      <c r="D21" t="s">
        <v>37</v>
      </c>
      <c r="E21" t="s">
        <v>14</v>
      </c>
      <c r="F21" s="4">
        <v>4991</v>
      </c>
      <c r="G21" s="5">
        <v>12</v>
      </c>
      <c r="H21">
        <f t="shared" si="0"/>
        <v>11.7</v>
      </c>
      <c r="I21">
        <f>MyTable[[#This Row],[Cost per unit]]*MyTable[[#This Row],[Units]]</f>
        <v>140.39999999999998</v>
      </c>
      <c r="K21" s="7">
        <v>10</v>
      </c>
      <c r="L21" s="8" t="s">
        <v>47</v>
      </c>
      <c r="Z21" t="s">
        <v>21</v>
      </c>
      <c r="AA21" s="11">
        <v>9</v>
      </c>
    </row>
    <row r="22" spans="3:27" x14ac:dyDescent="0.25">
      <c r="C22" t="s">
        <v>2</v>
      </c>
      <c r="D22" t="s">
        <v>39</v>
      </c>
      <c r="E22" t="s">
        <v>25</v>
      </c>
      <c r="F22" s="4">
        <v>1785</v>
      </c>
      <c r="G22" s="5">
        <v>462</v>
      </c>
      <c r="H22">
        <f t="shared" si="0"/>
        <v>13.15</v>
      </c>
      <c r="I22">
        <f>MyTable[[#This Row],[Cost per unit]]*MyTable[[#This Row],[Units]]</f>
        <v>6075.3</v>
      </c>
      <c r="Z22" t="s">
        <v>22</v>
      </c>
      <c r="AA22" s="11">
        <v>9.77</v>
      </c>
    </row>
    <row r="23" spans="3:27" x14ac:dyDescent="0.25">
      <c r="C23" t="s">
        <v>3</v>
      </c>
      <c r="D23" t="s">
        <v>37</v>
      </c>
      <c r="E23" t="s">
        <v>17</v>
      </c>
      <c r="F23" s="4">
        <v>3983</v>
      </c>
      <c r="G23" s="5">
        <v>144</v>
      </c>
      <c r="H23">
        <f t="shared" si="0"/>
        <v>3.11</v>
      </c>
      <c r="I23">
        <f>MyTable[[#This Row],[Cost per unit]]*MyTable[[#This Row],[Units]]</f>
        <v>447.84</v>
      </c>
      <c r="Z23" t="s">
        <v>23</v>
      </c>
      <c r="AA23" s="11">
        <v>6.49</v>
      </c>
    </row>
    <row r="24" spans="3:27" x14ac:dyDescent="0.25">
      <c r="C24" t="s">
        <v>9</v>
      </c>
      <c r="D24" t="s">
        <v>38</v>
      </c>
      <c r="E24" t="s">
        <v>16</v>
      </c>
      <c r="F24" s="4">
        <v>2646</v>
      </c>
      <c r="G24" s="5">
        <v>120</v>
      </c>
      <c r="H24">
        <f t="shared" si="0"/>
        <v>8.7899999999999991</v>
      </c>
      <c r="I24">
        <f>MyTable[[#This Row],[Cost per unit]]*MyTable[[#This Row],[Units]]</f>
        <v>1054.8</v>
      </c>
      <c r="Z24" t="s">
        <v>24</v>
      </c>
      <c r="AA24" s="11">
        <v>4.97</v>
      </c>
    </row>
    <row r="25" spans="3:27" x14ac:dyDescent="0.25">
      <c r="C25" t="s">
        <v>2</v>
      </c>
      <c r="D25" t="s">
        <v>34</v>
      </c>
      <c r="E25" t="s">
        <v>13</v>
      </c>
      <c r="F25" s="4">
        <v>252</v>
      </c>
      <c r="G25" s="5">
        <v>54</v>
      </c>
      <c r="H25">
        <f t="shared" si="0"/>
        <v>9.33</v>
      </c>
      <c r="I25">
        <f>MyTable[[#This Row],[Cost per unit]]*MyTable[[#This Row],[Units]]</f>
        <v>503.82</v>
      </c>
      <c r="Z25" t="s">
        <v>25</v>
      </c>
      <c r="AA25" s="11">
        <v>13.15</v>
      </c>
    </row>
    <row r="26" spans="3:27" x14ac:dyDescent="0.25">
      <c r="C26" t="s">
        <v>3</v>
      </c>
      <c r="D26" t="s">
        <v>35</v>
      </c>
      <c r="E26" t="s">
        <v>25</v>
      </c>
      <c r="F26" s="4">
        <v>2464</v>
      </c>
      <c r="G26" s="5">
        <v>234</v>
      </c>
      <c r="H26">
        <f t="shared" si="0"/>
        <v>13.15</v>
      </c>
      <c r="I26">
        <f>MyTable[[#This Row],[Cost per unit]]*MyTable[[#This Row],[Units]]</f>
        <v>3077.1</v>
      </c>
      <c r="Z26" t="s">
        <v>26</v>
      </c>
      <c r="AA26" s="11">
        <v>5.6</v>
      </c>
    </row>
    <row r="27" spans="3:27" x14ac:dyDescent="0.25">
      <c r="C27" t="s">
        <v>3</v>
      </c>
      <c r="D27" t="s">
        <v>35</v>
      </c>
      <c r="E27" t="s">
        <v>29</v>
      </c>
      <c r="F27" s="4">
        <v>2114</v>
      </c>
      <c r="G27" s="5">
        <v>66</v>
      </c>
      <c r="H27">
        <f t="shared" si="0"/>
        <v>7.16</v>
      </c>
      <c r="I27">
        <f>MyTable[[#This Row],[Cost per unit]]*MyTable[[#This Row],[Units]]</f>
        <v>472.56</v>
      </c>
      <c r="Z27" t="s">
        <v>27</v>
      </c>
      <c r="AA27" s="11">
        <v>16.73</v>
      </c>
    </row>
    <row r="28" spans="3:27" x14ac:dyDescent="0.25">
      <c r="C28" t="s">
        <v>6</v>
      </c>
      <c r="D28" t="s">
        <v>37</v>
      </c>
      <c r="E28" t="s">
        <v>31</v>
      </c>
      <c r="F28" s="4">
        <v>7693</v>
      </c>
      <c r="G28" s="5">
        <v>87</v>
      </c>
      <c r="H28">
        <f t="shared" si="0"/>
        <v>5.79</v>
      </c>
      <c r="I28">
        <f>MyTable[[#This Row],[Cost per unit]]*MyTable[[#This Row],[Units]]</f>
        <v>503.73</v>
      </c>
      <c r="Z28" t="s">
        <v>28</v>
      </c>
      <c r="AA28" s="11">
        <v>10.38</v>
      </c>
    </row>
    <row r="29" spans="3:27" x14ac:dyDescent="0.25">
      <c r="C29" t="s">
        <v>5</v>
      </c>
      <c r="D29" t="s">
        <v>34</v>
      </c>
      <c r="E29" t="s">
        <v>20</v>
      </c>
      <c r="F29" s="4">
        <v>15610</v>
      </c>
      <c r="G29" s="5">
        <v>339</v>
      </c>
      <c r="H29">
        <f t="shared" si="0"/>
        <v>10.62</v>
      </c>
      <c r="I29">
        <f>MyTable[[#This Row],[Cost per unit]]*MyTable[[#This Row],[Units]]</f>
        <v>3600.18</v>
      </c>
      <c r="Z29" t="s">
        <v>29</v>
      </c>
      <c r="AA29" s="11">
        <v>7.16</v>
      </c>
    </row>
    <row r="30" spans="3:27" x14ac:dyDescent="0.25">
      <c r="C30" t="s">
        <v>41</v>
      </c>
      <c r="D30" t="s">
        <v>34</v>
      </c>
      <c r="E30" t="s">
        <v>22</v>
      </c>
      <c r="F30" s="4">
        <v>336</v>
      </c>
      <c r="G30" s="5">
        <v>144</v>
      </c>
      <c r="H30">
        <f t="shared" si="0"/>
        <v>9.77</v>
      </c>
      <c r="I30">
        <f>MyTable[[#This Row],[Cost per unit]]*MyTable[[#This Row],[Units]]</f>
        <v>1406.8799999999999</v>
      </c>
      <c r="Z30" t="s">
        <v>30</v>
      </c>
      <c r="AA30" s="11">
        <v>14.49</v>
      </c>
    </row>
    <row r="31" spans="3:27" x14ac:dyDescent="0.25">
      <c r="C31" t="s">
        <v>2</v>
      </c>
      <c r="D31" t="s">
        <v>39</v>
      </c>
      <c r="E31" t="s">
        <v>20</v>
      </c>
      <c r="F31" s="4">
        <v>9443</v>
      </c>
      <c r="G31" s="5">
        <v>162</v>
      </c>
      <c r="H31">
        <f t="shared" si="0"/>
        <v>10.62</v>
      </c>
      <c r="I31">
        <f>MyTable[[#This Row],[Cost per unit]]*MyTable[[#This Row],[Units]]</f>
        <v>1720.4399999999998</v>
      </c>
      <c r="Z31" t="s">
        <v>31</v>
      </c>
      <c r="AA31" s="11">
        <v>5.79</v>
      </c>
    </row>
    <row r="32" spans="3:27" x14ac:dyDescent="0.25">
      <c r="C32" t="s">
        <v>9</v>
      </c>
      <c r="D32" t="s">
        <v>34</v>
      </c>
      <c r="E32" t="s">
        <v>23</v>
      </c>
      <c r="F32" s="4">
        <v>8155</v>
      </c>
      <c r="G32" s="5">
        <v>90</v>
      </c>
      <c r="H32">
        <f t="shared" si="0"/>
        <v>6.49</v>
      </c>
      <c r="I32">
        <f>MyTable[[#This Row],[Cost per unit]]*MyTable[[#This Row],[Units]]</f>
        <v>584.1</v>
      </c>
      <c r="Z32" t="s">
        <v>32</v>
      </c>
      <c r="AA32" s="11">
        <v>8.65</v>
      </c>
    </row>
    <row r="33" spans="3:27" x14ac:dyDescent="0.25">
      <c r="C33" t="s">
        <v>8</v>
      </c>
      <c r="D33" t="s">
        <v>38</v>
      </c>
      <c r="E33" t="s">
        <v>23</v>
      </c>
      <c r="F33" s="4">
        <v>1701</v>
      </c>
      <c r="G33" s="5">
        <v>234</v>
      </c>
      <c r="H33">
        <f t="shared" si="0"/>
        <v>6.49</v>
      </c>
      <c r="I33">
        <f>MyTable[[#This Row],[Cost per unit]]*MyTable[[#This Row],[Units]]</f>
        <v>1518.66</v>
      </c>
      <c r="Z33" t="s">
        <v>33</v>
      </c>
      <c r="AA33" s="11">
        <v>12.37</v>
      </c>
    </row>
    <row r="34" spans="3:27" x14ac:dyDescent="0.25">
      <c r="C34" t="s">
        <v>10</v>
      </c>
      <c r="D34" t="s">
        <v>38</v>
      </c>
      <c r="E34" t="s">
        <v>22</v>
      </c>
      <c r="F34" s="4">
        <v>2205</v>
      </c>
      <c r="G34" s="5">
        <v>141</v>
      </c>
      <c r="H34">
        <f t="shared" si="0"/>
        <v>9.77</v>
      </c>
      <c r="I34">
        <f>MyTable[[#This Row],[Cost per unit]]*MyTable[[#This Row],[Units]]</f>
        <v>1377.57</v>
      </c>
    </row>
    <row r="35" spans="3:27" x14ac:dyDescent="0.25">
      <c r="C35" t="s">
        <v>8</v>
      </c>
      <c r="D35" t="s">
        <v>37</v>
      </c>
      <c r="E35" t="s">
        <v>19</v>
      </c>
      <c r="F35" s="4">
        <v>1771</v>
      </c>
      <c r="G35" s="5">
        <v>204</v>
      </c>
      <c r="H35">
        <f t="shared" si="0"/>
        <v>7.64</v>
      </c>
      <c r="I35">
        <f>MyTable[[#This Row],[Cost per unit]]*MyTable[[#This Row],[Units]]</f>
        <v>1558.56</v>
      </c>
    </row>
    <row r="36" spans="3:27" x14ac:dyDescent="0.25">
      <c r="C36" t="s">
        <v>41</v>
      </c>
      <c r="D36" t="s">
        <v>35</v>
      </c>
      <c r="E36" t="s">
        <v>15</v>
      </c>
      <c r="F36" s="4">
        <v>2114</v>
      </c>
      <c r="G36" s="5">
        <v>186</v>
      </c>
      <c r="H36">
        <f t="shared" si="0"/>
        <v>11.73</v>
      </c>
      <c r="I36">
        <f>MyTable[[#This Row],[Cost per unit]]*MyTable[[#This Row],[Units]]</f>
        <v>2181.7800000000002</v>
      </c>
    </row>
    <row r="37" spans="3:27" x14ac:dyDescent="0.25">
      <c r="C37" t="s">
        <v>41</v>
      </c>
      <c r="D37" t="s">
        <v>36</v>
      </c>
      <c r="E37" t="s">
        <v>13</v>
      </c>
      <c r="F37" s="4">
        <v>10311</v>
      </c>
      <c r="G37" s="5">
        <v>231</v>
      </c>
      <c r="H37">
        <f t="shared" si="0"/>
        <v>9.33</v>
      </c>
      <c r="I37">
        <f>MyTable[[#This Row],[Cost per unit]]*MyTable[[#This Row],[Units]]</f>
        <v>2155.23</v>
      </c>
    </row>
    <row r="38" spans="3:27" x14ac:dyDescent="0.25">
      <c r="C38" t="s">
        <v>3</v>
      </c>
      <c r="D38" t="s">
        <v>39</v>
      </c>
      <c r="E38" t="s">
        <v>16</v>
      </c>
      <c r="F38" s="4">
        <v>21</v>
      </c>
      <c r="G38" s="5">
        <v>168</v>
      </c>
      <c r="H38">
        <f t="shared" si="0"/>
        <v>8.7899999999999991</v>
      </c>
      <c r="I38">
        <f>MyTable[[#This Row],[Cost per unit]]*MyTable[[#This Row],[Units]]</f>
        <v>1476.7199999999998</v>
      </c>
    </row>
    <row r="39" spans="3:27" x14ac:dyDescent="0.25">
      <c r="C39" t="s">
        <v>10</v>
      </c>
      <c r="D39" t="s">
        <v>35</v>
      </c>
      <c r="E39" t="s">
        <v>20</v>
      </c>
      <c r="F39" s="4">
        <v>1974</v>
      </c>
      <c r="G39" s="5">
        <v>195</v>
      </c>
      <c r="H39">
        <f t="shared" si="0"/>
        <v>10.62</v>
      </c>
      <c r="I39">
        <f>MyTable[[#This Row],[Cost per unit]]*MyTable[[#This Row],[Units]]</f>
        <v>2070.8999999999996</v>
      </c>
    </row>
    <row r="40" spans="3:27" x14ac:dyDescent="0.25">
      <c r="C40" t="s">
        <v>5</v>
      </c>
      <c r="D40" t="s">
        <v>36</v>
      </c>
      <c r="E40" t="s">
        <v>23</v>
      </c>
      <c r="F40" s="4">
        <v>6314</v>
      </c>
      <c r="G40" s="5">
        <v>15</v>
      </c>
      <c r="H40">
        <f t="shared" si="0"/>
        <v>6.49</v>
      </c>
      <c r="I40">
        <f>MyTable[[#This Row],[Cost per unit]]*MyTable[[#This Row],[Units]]</f>
        <v>97.350000000000009</v>
      </c>
    </row>
    <row r="41" spans="3:27" x14ac:dyDescent="0.25">
      <c r="C41" t="s">
        <v>10</v>
      </c>
      <c r="D41" t="s">
        <v>37</v>
      </c>
      <c r="E41" t="s">
        <v>23</v>
      </c>
      <c r="F41" s="4">
        <v>4683</v>
      </c>
      <c r="G41" s="5">
        <v>30</v>
      </c>
      <c r="H41">
        <f t="shared" si="0"/>
        <v>6.49</v>
      </c>
      <c r="I41">
        <f>MyTable[[#This Row],[Cost per unit]]*MyTable[[#This Row],[Units]]</f>
        <v>194.70000000000002</v>
      </c>
    </row>
    <row r="42" spans="3:27" x14ac:dyDescent="0.25">
      <c r="C42" t="s">
        <v>41</v>
      </c>
      <c r="D42" t="s">
        <v>37</v>
      </c>
      <c r="E42" t="s">
        <v>24</v>
      </c>
      <c r="F42" s="4">
        <v>6398</v>
      </c>
      <c r="G42" s="5">
        <v>102</v>
      </c>
      <c r="H42">
        <f t="shared" si="0"/>
        <v>4.97</v>
      </c>
      <c r="I42">
        <f>MyTable[[#This Row],[Cost per unit]]*MyTable[[#This Row],[Units]]</f>
        <v>506.94</v>
      </c>
    </row>
    <row r="43" spans="3:27" x14ac:dyDescent="0.25">
      <c r="C43" t="s">
        <v>2</v>
      </c>
      <c r="D43" t="s">
        <v>35</v>
      </c>
      <c r="E43" t="s">
        <v>19</v>
      </c>
      <c r="F43" s="4">
        <v>553</v>
      </c>
      <c r="G43" s="5">
        <v>15</v>
      </c>
      <c r="H43">
        <f t="shared" si="0"/>
        <v>7.64</v>
      </c>
      <c r="I43">
        <f>MyTable[[#This Row],[Cost per unit]]*MyTable[[#This Row],[Units]]</f>
        <v>114.6</v>
      </c>
    </row>
    <row r="44" spans="3:27" x14ac:dyDescent="0.25">
      <c r="C44" t="s">
        <v>8</v>
      </c>
      <c r="D44" t="s">
        <v>39</v>
      </c>
      <c r="E44" t="s">
        <v>30</v>
      </c>
      <c r="F44" s="4">
        <v>7021</v>
      </c>
      <c r="G44" s="5">
        <v>183</v>
      </c>
      <c r="H44">
        <f t="shared" si="0"/>
        <v>14.49</v>
      </c>
      <c r="I44">
        <f>MyTable[[#This Row],[Cost per unit]]*MyTable[[#This Row],[Units]]</f>
        <v>2651.67</v>
      </c>
    </row>
    <row r="45" spans="3:27" x14ac:dyDescent="0.25">
      <c r="C45" t="s">
        <v>40</v>
      </c>
      <c r="D45" t="s">
        <v>39</v>
      </c>
      <c r="E45" t="s">
        <v>22</v>
      </c>
      <c r="F45" s="4">
        <v>5817</v>
      </c>
      <c r="G45" s="5">
        <v>12</v>
      </c>
      <c r="H45">
        <f t="shared" si="0"/>
        <v>9.77</v>
      </c>
      <c r="I45">
        <f>MyTable[[#This Row],[Cost per unit]]*MyTable[[#This Row],[Units]]</f>
        <v>117.24</v>
      </c>
    </row>
    <row r="46" spans="3:27" x14ac:dyDescent="0.25">
      <c r="C46" t="s">
        <v>41</v>
      </c>
      <c r="D46" t="s">
        <v>39</v>
      </c>
      <c r="E46" t="s">
        <v>14</v>
      </c>
      <c r="F46" s="4">
        <v>3976</v>
      </c>
      <c r="G46" s="5">
        <v>72</v>
      </c>
      <c r="H46">
        <f t="shared" si="0"/>
        <v>11.7</v>
      </c>
      <c r="I46">
        <f>MyTable[[#This Row],[Cost per unit]]*MyTable[[#This Row],[Units]]</f>
        <v>842.4</v>
      </c>
    </row>
    <row r="47" spans="3:27" x14ac:dyDescent="0.25">
      <c r="C47" t="s">
        <v>6</v>
      </c>
      <c r="D47" t="s">
        <v>38</v>
      </c>
      <c r="E47" t="s">
        <v>27</v>
      </c>
      <c r="F47" s="4">
        <v>1134</v>
      </c>
      <c r="G47" s="5">
        <v>282</v>
      </c>
      <c r="H47">
        <f t="shared" si="0"/>
        <v>16.73</v>
      </c>
      <c r="I47">
        <f>MyTable[[#This Row],[Cost per unit]]*MyTable[[#This Row],[Units]]</f>
        <v>4717.8599999999997</v>
      </c>
    </row>
    <row r="48" spans="3:27" x14ac:dyDescent="0.25">
      <c r="C48" t="s">
        <v>2</v>
      </c>
      <c r="D48" t="s">
        <v>39</v>
      </c>
      <c r="E48" t="s">
        <v>28</v>
      </c>
      <c r="F48" s="4">
        <v>6027</v>
      </c>
      <c r="G48" s="5">
        <v>144</v>
      </c>
      <c r="H48">
        <f t="shared" si="0"/>
        <v>10.38</v>
      </c>
      <c r="I48">
        <f>MyTable[[#This Row],[Cost per unit]]*MyTable[[#This Row],[Units]]</f>
        <v>1494.72</v>
      </c>
    </row>
    <row r="49" spans="3:9" x14ac:dyDescent="0.25">
      <c r="C49" t="s">
        <v>6</v>
      </c>
      <c r="D49" t="s">
        <v>37</v>
      </c>
      <c r="E49" t="s">
        <v>16</v>
      </c>
      <c r="F49" s="4">
        <v>1904</v>
      </c>
      <c r="G49" s="5">
        <v>405</v>
      </c>
      <c r="H49">
        <f t="shared" si="0"/>
        <v>8.7899999999999991</v>
      </c>
      <c r="I49">
        <f>MyTable[[#This Row],[Cost per unit]]*MyTable[[#This Row],[Units]]</f>
        <v>3559.95</v>
      </c>
    </row>
    <row r="50" spans="3:9" x14ac:dyDescent="0.25">
      <c r="C50" t="s">
        <v>7</v>
      </c>
      <c r="D50" t="s">
        <v>34</v>
      </c>
      <c r="E50" t="s">
        <v>32</v>
      </c>
      <c r="F50" s="4">
        <v>3262</v>
      </c>
      <c r="G50" s="5">
        <v>75</v>
      </c>
      <c r="H50">
        <f t="shared" si="0"/>
        <v>8.65</v>
      </c>
      <c r="I50">
        <f>MyTable[[#This Row],[Cost per unit]]*MyTable[[#This Row],[Units]]</f>
        <v>648.75</v>
      </c>
    </row>
    <row r="51" spans="3:9" x14ac:dyDescent="0.25">
      <c r="C51" t="s">
        <v>40</v>
      </c>
      <c r="D51" t="s">
        <v>34</v>
      </c>
      <c r="E51" t="s">
        <v>27</v>
      </c>
      <c r="F51" s="4">
        <v>2289</v>
      </c>
      <c r="G51" s="5">
        <v>135</v>
      </c>
      <c r="H51">
        <f t="shared" si="0"/>
        <v>16.73</v>
      </c>
      <c r="I51">
        <f>MyTable[[#This Row],[Cost per unit]]*MyTable[[#This Row],[Units]]</f>
        <v>2258.5500000000002</v>
      </c>
    </row>
    <row r="52" spans="3:9" x14ac:dyDescent="0.25">
      <c r="C52" t="s">
        <v>5</v>
      </c>
      <c r="D52" t="s">
        <v>34</v>
      </c>
      <c r="E52" t="s">
        <v>27</v>
      </c>
      <c r="F52" s="4">
        <v>6986</v>
      </c>
      <c r="G52" s="5">
        <v>21</v>
      </c>
      <c r="H52">
        <f t="shared" si="0"/>
        <v>16.73</v>
      </c>
      <c r="I52">
        <f>MyTable[[#This Row],[Cost per unit]]*MyTable[[#This Row],[Units]]</f>
        <v>351.33</v>
      </c>
    </row>
    <row r="53" spans="3:9" x14ac:dyDescent="0.25">
      <c r="C53" t="s">
        <v>2</v>
      </c>
      <c r="D53" t="s">
        <v>38</v>
      </c>
      <c r="E53" t="s">
        <v>23</v>
      </c>
      <c r="F53" s="4">
        <v>4417</v>
      </c>
      <c r="G53" s="5">
        <v>153</v>
      </c>
      <c r="H53">
        <f t="shared" si="0"/>
        <v>6.49</v>
      </c>
      <c r="I53">
        <f>MyTable[[#This Row],[Cost per unit]]*MyTable[[#This Row],[Units]]</f>
        <v>992.97</v>
      </c>
    </row>
    <row r="54" spans="3:9" x14ac:dyDescent="0.25">
      <c r="C54" t="s">
        <v>6</v>
      </c>
      <c r="D54" t="s">
        <v>34</v>
      </c>
      <c r="E54" t="s">
        <v>15</v>
      </c>
      <c r="F54" s="4">
        <v>1442</v>
      </c>
      <c r="G54" s="5">
        <v>15</v>
      </c>
      <c r="H54">
        <f t="shared" si="0"/>
        <v>11.73</v>
      </c>
      <c r="I54">
        <f>MyTable[[#This Row],[Cost per unit]]*MyTable[[#This Row],[Units]]</f>
        <v>175.95000000000002</v>
      </c>
    </row>
    <row r="55" spans="3:9" x14ac:dyDescent="0.25">
      <c r="C55" t="s">
        <v>3</v>
      </c>
      <c r="D55" t="s">
        <v>35</v>
      </c>
      <c r="E55" t="s">
        <v>14</v>
      </c>
      <c r="F55" s="4">
        <v>2415</v>
      </c>
      <c r="G55" s="5">
        <v>255</v>
      </c>
      <c r="H55">
        <f t="shared" si="0"/>
        <v>11.7</v>
      </c>
      <c r="I55">
        <f>MyTable[[#This Row],[Cost per unit]]*MyTable[[#This Row],[Units]]</f>
        <v>2983.5</v>
      </c>
    </row>
    <row r="56" spans="3:9" x14ac:dyDescent="0.25">
      <c r="C56" t="s">
        <v>2</v>
      </c>
      <c r="D56" t="s">
        <v>37</v>
      </c>
      <c r="E56" t="s">
        <v>19</v>
      </c>
      <c r="F56" s="4">
        <v>238</v>
      </c>
      <c r="G56" s="5">
        <v>18</v>
      </c>
      <c r="H56">
        <f t="shared" si="0"/>
        <v>7.64</v>
      </c>
      <c r="I56">
        <f>MyTable[[#This Row],[Cost per unit]]*MyTable[[#This Row],[Units]]</f>
        <v>137.51999999999998</v>
      </c>
    </row>
    <row r="57" spans="3:9" x14ac:dyDescent="0.25">
      <c r="C57" t="s">
        <v>6</v>
      </c>
      <c r="D57" t="s">
        <v>37</v>
      </c>
      <c r="E57" t="s">
        <v>23</v>
      </c>
      <c r="F57" s="4">
        <v>4949</v>
      </c>
      <c r="G57" s="5">
        <v>189</v>
      </c>
      <c r="H57">
        <f t="shared" si="0"/>
        <v>6.49</v>
      </c>
      <c r="I57">
        <f>MyTable[[#This Row],[Cost per unit]]*MyTable[[#This Row],[Units]]</f>
        <v>1226.6100000000001</v>
      </c>
    </row>
    <row r="58" spans="3:9" x14ac:dyDescent="0.25">
      <c r="C58" t="s">
        <v>5</v>
      </c>
      <c r="D58" t="s">
        <v>38</v>
      </c>
      <c r="E58" t="s">
        <v>32</v>
      </c>
      <c r="F58" s="4">
        <v>5075</v>
      </c>
      <c r="G58" s="5">
        <v>21</v>
      </c>
      <c r="H58">
        <f t="shared" si="0"/>
        <v>8.65</v>
      </c>
      <c r="I58">
        <f>MyTable[[#This Row],[Cost per unit]]*MyTable[[#This Row],[Units]]</f>
        <v>181.65</v>
      </c>
    </row>
    <row r="59" spans="3:9" x14ac:dyDescent="0.25">
      <c r="C59" t="s">
        <v>3</v>
      </c>
      <c r="D59" t="s">
        <v>36</v>
      </c>
      <c r="E59" t="s">
        <v>16</v>
      </c>
      <c r="F59" s="4">
        <v>9198</v>
      </c>
      <c r="G59" s="5">
        <v>36</v>
      </c>
      <c r="H59">
        <f t="shared" si="0"/>
        <v>8.7899999999999991</v>
      </c>
      <c r="I59">
        <f>MyTable[[#This Row],[Cost per unit]]*MyTable[[#This Row],[Units]]</f>
        <v>316.43999999999994</v>
      </c>
    </row>
    <row r="60" spans="3:9" x14ac:dyDescent="0.25">
      <c r="C60" t="s">
        <v>6</v>
      </c>
      <c r="D60" t="s">
        <v>34</v>
      </c>
      <c r="E60" t="s">
        <v>29</v>
      </c>
      <c r="F60" s="4">
        <v>3339</v>
      </c>
      <c r="G60" s="5">
        <v>75</v>
      </c>
      <c r="H60">
        <f t="shared" si="0"/>
        <v>7.16</v>
      </c>
      <c r="I60">
        <f>MyTable[[#This Row],[Cost per unit]]*MyTable[[#This Row],[Units]]</f>
        <v>537</v>
      </c>
    </row>
    <row r="61" spans="3:9" x14ac:dyDescent="0.25">
      <c r="C61" t="s">
        <v>40</v>
      </c>
      <c r="D61" t="s">
        <v>34</v>
      </c>
      <c r="E61" t="s">
        <v>17</v>
      </c>
      <c r="F61" s="4">
        <v>5019</v>
      </c>
      <c r="G61" s="5">
        <v>156</v>
      </c>
      <c r="H61">
        <f t="shared" si="0"/>
        <v>3.11</v>
      </c>
      <c r="I61">
        <f>MyTable[[#This Row],[Cost per unit]]*MyTable[[#This Row],[Units]]</f>
        <v>485.15999999999997</v>
      </c>
    </row>
    <row r="62" spans="3:9" x14ac:dyDescent="0.25">
      <c r="C62" t="s">
        <v>5</v>
      </c>
      <c r="D62" t="s">
        <v>36</v>
      </c>
      <c r="E62" t="s">
        <v>16</v>
      </c>
      <c r="F62" s="4">
        <v>16184</v>
      </c>
      <c r="G62" s="5">
        <v>39</v>
      </c>
      <c r="H62">
        <f t="shared" si="0"/>
        <v>8.7899999999999991</v>
      </c>
      <c r="I62">
        <f>MyTable[[#This Row],[Cost per unit]]*MyTable[[#This Row],[Units]]</f>
        <v>342.80999999999995</v>
      </c>
    </row>
    <row r="63" spans="3:9" x14ac:dyDescent="0.25">
      <c r="C63" t="s">
        <v>6</v>
      </c>
      <c r="D63" t="s">
        <v>36</v>
      </c>
      <c r="E63" t="s">
        <v>21</v>
      </c>
      <c r="F63" s="4">
        <v>497</v>
      </c>
      <c r="G63" s="5">
        <v>63</v>
      </c>
      <c r="H63">
        <f t="shared" si="0"/>
        <v>9</v>
      </c>
      <c r="I63">
        <f>MyTable[[#This Row],[Cost per unit]]*MyTable[[#This Row],[Units]]</f>
        <v>567</v>
      </c>
    </row>
    <row r="64" spans="3:9" x14ac:dyDescent="0.25">
      <c r="C64" t="s">
        <v>2</v>
      </c>
      <c r="D64" t="s">
        <v>36</v>
      </c>
      <c r="E64" t="s">
        <v>29</v>
      </c>
      <c r="F64" s="4">
        <v>8211</v>
      </c>
      <c r="G64" s="5">
        <v>75</v>
      </c>
      <c r="H64">
        <f t="shared" si="0"/>
        <v>7.16</v>
      </c>
      <c r="I64">
        <f>MyTable[[#This Row],[Cost per unit]]*MyTable[[#This Row],[Units]]</f>
        <v>537</v>
      </c>
    </row>
    <row r="65" spans="3:9" x14ac:dyDescent="0.25">
      <c r="C65" t="s">
        <v>2</v>
      </c>
      <c r="D65" t="s">
        <v>38</v>
      </c>
      <c r="E65" t="s">
        <v>28</v>
      </c>
      <c r="F65" s="4">
        <v>6580</v>
      </c>
      <c r="G65" s="5">
        <v>183</v>
      </c>
      <c r="H65">
        <f t="shared" si="0"/>
        <v>10.38</v>
      </c>
      <c r="I65">
        <f>MyTable[[#This Row],[Cost per unit]]*MyTable[[#This Row],[Units]]</f>
        <v>1899.5400000000002</v>
      </c>
    </row>
    <row r="66" spans="3:9" x14ac:dyDescent="0.25">
      <c r="C66" t="s">
        <v>41</v>
      </c>
      <c r="D66" t="s">
        <v>35</v>
      </c>
      <c r="E66" t="s">
        <v>13</v>
      </c>
      <c r="F66" s="4">
        <v>4760</v>
      </c>
      <c r="G66" s="5">
        <v>69</v>
      </c>
      <c r="H66">
        <f t="shared" si="0"/>
        <v>9.33</v>
      </c>
      <c r="I66">
        <f>MyTable[[#This Row],[Cost per unit]]*MyTable[[#This Row],[Units]]</f>
        <v>643.77</v>
      </c>
    </row>
    <row r="67" spans="3:9" x14ac:dyDescent="0.25">
      <c r="C67" t="s">
        <v>40</v>
      </c>
      <c r="D67" t="s">
        <v>36</v>
      </c>
      <c r="E67" t="s">
        <v>25</v>
      </c>
      <c r="F67" s="4">
        <v>5439</v>
      </c>
      <c r="G67" s="5">
        <v>30</v>
      </c>
      <c r="H67">
        <f t="shared" si="0"/>
        <v>13.15</v>
      </c>
      <c r="I67">
        <f>MyTable[[#This Row],[Cost per unit]]*MyTable[[#This Row],[Units]]</f>
        <v>394.5</v>
      </c>
    </row>
    <row r="68" spans="3:9" x14ac:dyDescent="0.25">
      <c r="C68" t="s">
        <v>41</v>
      </c>
      <c r="D68" t="s">
        <v>34</v>
      </c>
      <c r="E68" t="s">
        <v>17</v>
      </c>
      <c r="F68" s="4">
        <v>1463</v>
      </c>
      <c r="G68" s="5">
        <v>39</v>
      </c>
      <c r="H68">
        <f t="shared" si="0"/>
        <v>3.11</v>
      </c>
      <c r="I68">
        <f>MyTable[[#This Row],[Cost per unit]]*MyTable[[#This Row],[Units]]</f>
        <v>121.28999999999999</v>
      </c>
    </row>
    <row r="69" spans="3:9" x14ac:dyDescent="0.25">
      <c r="C69" t="s">
        <v>3</v>
      </c>
      <c r="D69" t="s">
        <v>34</v>
      </c>
      <c r="E69" t="s">
        <v>32</v>
      </c>
      <c r="F69" s="4">
        <v>7777</v>
      </c>
      <c r="G69" s="5">
        <v>504</v>
      </c>
      <c r="H69">
        <f t="shared" si="0"/>
        <v>8.65</v>
      </c>
      <c r="I69">
        <f>MyTable[[#This Row],[Cost per unit]]*MyTable[[#This Row],[Units]]</f>
        <v>4359.6000000000004</v>
      </c>
    </row>
    <row r="70" spans="3:9" x14ac:dyDescent="0.25">
      <c r="C70" t="s">
        <v>9</v>
      </c>
      <c r="D70" t="s">
        <v>37</v>
      </c>
      <c r="E70" t="s">
        <v>29</v>
      </c>
      <c r="F70" s="4">
        <v>1085</v>
      </c>
      <c r="G70" s="5">
        <v>273</v>
      </c>
      <c r="H70">
        <f t="shared" si="0"/>
        <v>7.16</v>
      </c>
      <c r="I70">
        <f>MyTable[[#This Row],[Cost per unit]]*MyTable[[#This Row],[Units]]</f>
        <v>1954.68</v>
      </c>
    </row>
    <row r="71" spans="3:9" x14ac:dyDescent="0.25">
      <c r="C71" t="s">
        <v>5</v>
      </c>
      <c r="D71" t="s">
        <v>37</v>
      </c>
      <c r="E71" t="s">
        <v>31</v>
      </c>
      <c r="F71" s="4">
        <v>182</v>
      </c>
      <c r="G71" s="5">
        <v>48</v>
      </c>
      <c r="H71">
        <f t="shared" si="0"/>
        <v>5.79</v>
      </c>
      <c r="I71">
        <f>MyTable[[#This Row],[Cost per unit]]*MyTable[[#This Row],[Units]]</f>
        <v>277.92</v>
      </c>
    </row>
    <row r="72" spans="3:9" x14ac:dyDescent="0.25">
      <c r="C72" t="s">
        <v>6</v>
      </c>
      <c r="D72" t="s">
        <v>34</v>
      </c>
      <c r="E72" t="s">
        <v>27</v>
      </c>
      <c r="F72" s="4">
        <v>4242</v>
      </c>
      <c r="G72" s="5">
        <v>207</v>
      </c>
      <c r="H72">
        <f t="shared" si="0"/>
        <v>16.73</v>
      </c>
      <c r="I72">
        <f>MyTable[[#This Row],[Cost per unit]]*MyTable[[#This Row],[Units]]</f>
        <v>3463.11</v>
      </c>
    </row>
    <row r="73" spans="3:9" x14ac:dyDescent="0.25">
      <c r="C73" t="s">
        <v>6</v>
      </c>
      <c r="D73" t="s">
        <v>36</v>
      </c>
      <c r="E73" t="s">
        <v>32</v>
      </c>
      <c r="F73" s="4">
        <v>6118</v>
      </c>
      <c r="G73" s="5">
        <v>9</v>
      </c>
      <c r="H73">
        <f t="shared" si="0"/>
        <v>8.65</v>
      </c>
      <c r="I73">
        <f>MyTable[[#This Row],[Cost per unit]]*MyTable[[#This Row],[Units]]</f>
        <v>77.850000000000009</v>
      </c>
    </row>
    <row r="74" spans="3:9" x14ac:dyDescent="0.25">
      <c r="C74" t="s">
        <v>10</v>
      </c>
      <c r="D74" t="s">
        <v>36</v>
      </c>
      <c r="E74" t="s">
        <v>23</v>
      </c>
      <c r="F74" s="4">
        <v>2317</v>
      </c>
      <c r="G74" s="5">
        <v>261</v>
      </c>
      <c r="H74">
        <f t="shared" si="0"/>
        <v>6.49</v>
      </c>
      <c r="I74">
        <f>MyTable[[#This Row],[Cost per unit]]*MyTable[[#This Row],[Units]]</f>
        <v>1693.89</v>
      </c>
    </row>
    <row r="75" spans="3:9" x14ac:dyDescent="0.25">
      <c r="C75" t="s">
        <v>6</v>
      </c>
      <c r="D75" t="s">
        <v>38</v>
      </c>
      <c r="E75" t="s">
        <v>16</v>
      </c>
      <c r="F75" s="4">
        <v>938</v>
      </c>
      <c r="G75" s="5">
        <v>6</v>
      </c>
      <c r="H75">
        <f t="shared" si="0"/>
        <v>8.7899999999999991</v>
      </c>
      <c r="I75">
        <f>MyTable[[#This Row],[Cost per unit]]*MyTable[[#This Row],[Units]]</f>
        <v>52.739999999999995</v>
      </c>
    </row>
    <row r="76" spans="3:9" x14ac:dyDescent="0.25">
      <c r="C76" t="s">
        <v>8</v>
      </c>
      <c r="D76" t="s">
        <v>37</v>
      </c>
      <c r="E76" t="s">
        <v>15</v>
      </c>
      <c r="F76" s="4">
        <v>9709</v>
      </c>
      <c r="G76" s="5">
        <v>30</v>
      </c>
      <c r="H76">
        <f t="shared" ref="H76:H139" si="1">VLOOKUP(E76,$Z$12:$AA$33,2,FALSE)</f>
        <v>11.73</v>
      </c>
      <c r="I76">
        <f>MyTable[[#This Row],[Cost per unit]]*MyTable[[#This Row],[Units]]</f>
        <v>351.90000000000003</v>
      </c>
    </row>
    <row r="77" spans="3:9" x14ac:dyDescent="0.25">
      <c r="C77" t="s">
        <v>7</v>
      </c>
      <c r="D77" t="s">
        <v>34</v>
      </c>
      <c r="E77" t="s">
        <v>20</v>
      </c>
      <c r="F77" s="4">
        <v>2205</v>
      </c>
      <c r="G77" s="5">
        <v>138</v>
      </c>
      <c r="H77">
        <f t="shared" si="1"/>
        <v>10.62</v>
      </c>
      <c r="I77">
        <f>MyTable[[#This Row],[Cost per unit]]*MyTable[[#This Row],[Units]]</f>
        <v>1465.56</v>
      </c>
    </row>
    <row r="78" spans="3:9" x14ac:dyDescent="0.25">
      <c r="C78" t="s">
        <v>7</v>
      </c>
      <c r="D78" t="s">
        <v>37</v>
      </c>
      <c r="E78" t="s">
        <v>17</v>
      </c>
      <c r="F78" s="4">
        <v>4487</v>
      </c>
      <c r="G78" s="5">
        <v>111</v>
      </c>
      <c r="H78">
        <f t="shared" si="1"/>
        <v>3.11</v>
      </c>
      <c r="I78">
        <f>MyTable[[#This Row],[Cost per unit]]*MyTable[[#This Row],[Units]]</f>
        <v>345.21</v>
      </c>
    </row>
    <row r="79" spans="3:9" x14ac:dyDescent="0.25">
      <c r="C79" t="s">
        <v>5</v>
      </c>
      <c r="D79" t="s">
        <v>35</v>
      </c>
      <c r="E79" t="s">
        <v>18</v>
      </c>
      <c r="F79" s="4">
        <v>2415</v>
      </c>
      <c r="G79" s="5">
        <v>15</v>
      </c>
      <c r="H79">
        <f t="shared" si="1"/>
        <v>6.47</v>
      </c>
      <c r="I79">
        <f>MyTable[[#This Row],[Cost per unit]]*MyTable[[#This Row],[Units]]</f>
        <v>97.05</v>
      </c>
    </row>
    <row r="80" spans="3:9" x14ac:dyDescent="0.25">
      <c r="C80" t="s">
        <v>40</v>
      </c>
      <c r="D80" t="s">
        <v>34</v>
      </c>
      <c r="E80" t="s">
        <v>19</v>
      </c>
      <c r="F80" s="4">
        <v>4018</v>
      </c>
      <c r="G80" s="5">
        <v>162</v>
      </c>
      <c r="H80">
        <f t="shared" si="1"/>
        <v>7.64</v>
      </c>
      <c r="I80">
        <f>MyTable[[#This Row],[Cost per unit]]*MyTable[[#This Row],[Units]]</f>
        <v>1237.6799999999998</v>
      </c>
    </row>
    <row r="81" spans="3:9" x14ac:dyDescent="0.25">
      <c r="C81" t="s">
        <v>5</v>
      </c>
      <c r="D81" t="s">
        <v>34</v>
      </c>
      <c r="E81" t="s">
        <v>19</v>
      </c>
      <c r="F81" s="4">
        <v>861</v>
      </c>
      <c r="G81" s="5">
        <v>195</v>
      </c>
      <c r="H81">
        <f t="shared" si="1"/>
        <v>7.64</v>
      </c>
      <c r="I81">
        <f>MyTable[[#This Row],[Cost per unit]]*MyTable[[#This Row],[Units]]</f>
        <v>1489.8</v>
      </c>
    </row>
    <row r="82" spans="3:9" x14ac:dyDescent="0.25">
      <c r="C82" t="s">
        <v>10</v>
      </c>
      <c r="D82" t="s">
        <v>38</v>
      </c>
      <c r="E82" t="s">
        <v>14</v>
      </c>
      <c r="F82" s="4">
        <v>5586</v>
      </c>
      <c r="G82" s="5">
        <v>525</v>
      </c>
      <c r="H82">
        <f t="shared" si="1"/>
        <v>11.7</v>
      </c>
      <c r="I82">
        <f>MyTable[[#This Row],[Cost per unit]]*MyTable[[#This Row],[Units]]</f>
        <v>6142.5</v>
      </c>
    </row>
    <row r="83" spans="3:9" x14ac:dyDescent="0.25">
      <c r="C83" t="s">
        <v>7</v>
      </c>
      <c r="D83" t="s">
        <v>34</v>
      </c>
      <c r="E83" t="s">
        <v>33</v>
      </c>
      <c r="F83" s="4">
        <v>2226</v>
      </c>
      <c r="G83" s="5">
        <v>48</v>
      </c>
      <c r="H83">
        <f t="shared" si="1"/>
        <v>12.37</v>
      </c>
      <c r="I83">
        <f>MyTable[[#This Row],[Cost per unit]]*MyTable[[#This Row],[Units]]</f>
        <v>593.76</v>
      </c>
    </row>
    <row r="84" spans="3:9" x14ac:dyDescent="0.25">
      <c r="C84" t="s">
        <v>9</v>
      </c>
      <c r="D84" t="s">
        <v>34</v>
      </c>
      <c r="E84" t="s">
        <v>28</v>
      </c>
      <c r="F84" s="4">
        <v>14329</v>
      </c>
      <c r="G84" s="5">
        <v>150</v>
      </c>
      <c r="H84">
        <f t="shared" si="1"/>
        <v>10.38</v>
      </c>
      <c r="I84">
        <f>MyTable[[#This Row],[Cost per unit]]*MyTable[[#This Row],[Units]]</f>
        <v>1557.0000000000002</v>
      </c>
    </row>
    <row r="85" spans="3:9" x14ac:dyDescent="0.25">
      <c r="C85" t="s">
        <v>9</v>
      </c>
      <c r="D85" t="s">
        <v>34</v>
      </c>
      <c r="E85" t="s">
        <v>20</v>
      </c>
      <c r="F85" s="4">
        <v>8463</v>
      </c>
      <c r="G85" s="5">
        <v>492</v>
      </c>
      <c r="H85">
        <f t="shared" si="1"/>
        <v>10.62</v>
      </c>
      <c r="I85">
        <f>MyTable[[#This Row],[Cost per unit]]*MyTable[[#This Row],[Units]]</f>
        <v>5225.04</v>
      </c>
    </row>
    <row r="86" spans="3:9" x14ac:dyDescent="0.25">
      <c r="C86" t="s">
        <v>5</v>
      </c>
      <c r="D86" t="s">
        <v>34</v>
      </c>
      <c r="E86" t="s">
        <v>29</v>
      </c>
      <c r="F86" s="4">
        <v>2891</v>
      </c>
      <c r="G86" s="5">
        <v>102</v>
      </c>
      <c r="H86">
        <f t="shared" si="1"/>
        <v>7.16</v>
      </c>
      <c r="I86">
        <f>MyTable[[#This Row],[Cost per unit]]*MyTable[[#This Row],[Units]]</f>
        <v>730.32</v>
      </c>
    </row>
    <row r="87" spans="3:9" x14ac:dyDescent="0.25">
      <c r="C87" t="s">
        <v>3</v>
      </c>
      <c r="D87" t="s">
        <v>36</v>
      </c>
      <c r="E87" t="s">
        <v>23</v>
      </c>
      <c r="F87" s="4">
        <v>3773</v>
      </c>
      <c r="G87" s="5">
        <v>165</v>
      </c>
      <c r="H87">
        <f t="shared" si="1"/>
        <v>6.49</v>
      </c>
      <c r="I87">
        <f>MyTable[[#This Row],[Cost per unit]]*MyTable[[#This Row],[Units]]</f>
        <v>1070.8500000000001</v>
      </c>
    </row>
    <row r="88" spans="3:9" x14ac:dyDescent="0.25">
      <c r="C88" t="s">
        <v>41</v>
      </c>
      <c r="D88" t="s">
        <v>36</v>
      </c>
      <c r="E88" t="s">
        <v>28</v>
      </c>
      <c r="F88" s="4">
        <v>854</v>
      </c>
      <c r="G88" s="5">
        <v>309</v>
      </c>
      <c r="H88">
        <f t="shared" si="1"/>
        <v>10.38</v>
      </c>
      <c r="I88">
        <f>MyTable[[#This Row],[Cost per unit]]*MyTable[[#This Row],[Units]]</f>
        <v>3207.42</v>
      </c>
    </row>
    <row r="89" spans="3:9" x14ac:dyDescent="0.25">
      <c r="C89" t="s">
        <v>6</v>
      </c>
      <c r="D89" t="s">
        <v>36</v>
      </c>
      <c r="E89" t="s">
        <v>17</v>
      </c>
      <c r="F89" s="4">
        <v>4970</v>
      </c>
      <c r="G89" s="5">
        <v>156</v>
      </c>
      <c r="H89">
        <f t="shared" si="1"/>
        <v>3.11</v>
      </c>
      <c r="I89">
        <f>MyTable[[#This Row],[Cost per unit]]*MyTable[[#This Row],[Units]]</f>
        <v>485.15999999999997</v>
      </c>
    </row>
    <row r="90" spans="3:9" x14ac:dyDescent="0.25">
      <c r="C90" t="s">
        <v>9</v>
      </c>
      <c r="D90" t="s">
        <v>35</v>
      </c>
      <c r="E90" t="s">
        <v>26</v>
      </c>
      <c r="F90" s="4">
        <v>98</v>
      </c>
      <c r="G90" s="5">
        <v>159</v>
      </c>
      <c r="H90">
        <f t="shared" si="1"/>
        <v>5.6</v>
      </c>
      <c r="I90">
        <f>MyTable[[#This Row],[Cost per unit]]*MyTable[[#This Row],[Units]]</f>
        <v>890.4</v>
      </c>
    </row>
    <row r="91" spans="3:9" x14ac:dyDescent="0.25">
      <c r="C91" t="s">
        <v>5</v>
      </c>
      <c r="D91" t="s">
        <v>35</v>
      </c>
      <c r="E91" t="s">
        <v>15</v>
      </c>
      <c r="F91" s="4">
        <v>13391</v>
      </c>
      <c r="G91" s="5">
        <v>201</v>
      </c>
      <c r="H91">
        <f t="shared" si="1"/>
        <v>11.73</v>
      </c>
      <c r="I91">
        <f>MyTable[[#This Row],[Cost per unit]]*MyTable[[#This Row],[Units]]</f>
        <v>2357.73</v>
      </c>
    </row>
    <row r="92" spans="3:9" x14ac:dyDescent="0.25">
      <c r="C92" t="s">
        <v>8</v>
      </c>
      <c r="D92" t="s">
        <v>39</v>
      </c>
      <c r="E92" t="s">
        <v>31</v>
      </c>
      <c r="F92" s="4">
        <v>8890</v>
      </c>
      <c r="G92" s="5">
        <v>210</v>
      </c>
      <c r="H92">
        <f t="shared" si="1"/>
        <v>5.79</v>
      </c>
      <c r="I92">
        <f>MyTable[[#This Row],[Cost per unit]]*MyTable[[#This Row],[Units]]</f>
        <v>1215.9000000000001</v>
      </c>
    </row>
    <row r="93" spans="3:9" x14ac:dyDescent="0.25">
      <c r="C93" t="s">
        <v>2</v>
      </c>
      <c r="D93" t="s">
        <v>38</v>
      </c>
      <c r="E93" t="s">
        <v>13</v>
      </c>
      <c r="F93" s="4">
        <v>56</v>
      </c>
      <c r="G93" s="5">
        <v>51</v>
      </c>
      <c r="H93">
        <f t="shared" si="1"/>
        <v>9.33</v>
      </c>
      <c r="I93">
        <f>MyTable[[#This Row],[Cost per unit]]*MyTable[[#This Row],[Units]]</f>
        <v>475.83</v>
      </c>
    </row>
    <row r="94" spans="3:9" x14ac:dyDescent="0.25">
      <c r="C94" t="s">
        <v>3</v>
      </c>
      <c r="D94" t="s">
        <v>36</v>
      </c>
      <c r="E94" t="s">
        <v>25</v>
      </c>
      <c r="F94" s="4">
        <v>3339</v>
      </c>
      <c r="G94" s="5">
        <v>39</v>
      </c>
      <c r="H94">
        <f t="shared" si="1"/>
        <v>13.15</v>
      </c>
      <c r="I94">
        <f>MyTable[[#This Row],[Cost per unit]]*MyTable[[#This Row],[Units]]</f>
        <v>512.85</v>
      </c>
    </row>
    <row r="95" spans="3:9" x14ac:dyDescent="0.25">
      <c r="C95" t="s">
        <v>10</v>
      </c>
      <c r="D95" t="s">
        <v>35</v>
      </c>
      <c r="E95" t="s">
        <v>18</v>
      </c>
      <c r="F95" s="4">
        <v>3808</v>
      </c>
      <c r="G95" s="5">
        <v>279</v>
      </c>
      <c r="H95">
        <f t="shared" si="1"/>
        <v>6.47</v>
      </c>
      <c r="I95">
        <f>MyTable[[#This Row],[Cost per unit]]*MyTable[[#This Row],[Units]]</f>
        <v>1805.1299999999999</v>
      </c>
    </row>
    <row r="96" spans="3:9" x14ac:dyDescent="0.25">
      <c r="C96" t="s">
        <v>10</v>
      </c>
      <c r="D96" t="s">
        <v>38</v>
      </c>
      <c r="E96" t="s">
        <v>13</v>
      </c>
      <c r="F96" s="4">
        <v>63</v>
      </c>
      <c r="G96" s="5">
        <v>123</v>
      </c>
      <c r="H96">
        <f t="shared" si="1"/>
        <v>9.33</v>
      </c>
      <c r="I96">
        <f>MyTable[[#This Row],[Cost per unit]]*MyTable[[#This Row],[Units]]</f>
        <v>1147.5899999999999</v>
      </c>
    </row>
    <row r="97" spans="3:9" x14ac:dyDescent="0.25">
      <c r="C97" t="s">
        <v>2</v>
      </c>
      <c r="D97" t="s">
        <v>39</v>
      </c>
      <c r="E97" t="s">
        <v>27</v>
      </c>
      <c r="F97" s="4">
        <v>7812</v>
      </c>
      <c r="G97" s="5">
        <v>81</v>
      </c>
      <c r="H97">
        <f t="shared" si="1"/>
        <v>16.73</v>
      </c>
      <c r="I97">
        <f>MyTable[[#This Row],[Cost per unit]]*MyTable[[#This Row],[Units]]</f>
        <v>1355.13</v>
      </c>
    </row>
    <row r="98" spans="3:9" x14ac:dyDescent="0.25">
      <c r="C98" t="s">
        <v>40</v>
      </c>
      <c r="D98" t="s">
        <v>37</v>
      </c>
      <c r="E98" t="s">
        <v>19</v>
      </c>
      <c r="F98" s="4">
        <v>7693</v>
      </c>
      <c r="G98" s="5">
        <v>21</v>
      </c>
      <c r="H98">
        <f t="shared" si="1"/>
        <v>7.64</v>
      </c>
      <c r="I98">
        <f>MyTable[[#This Row],[Cost per unit]]*MyTable[[#This Row],[Units]]</f>
        <v>160.44</v>
      </c>
    </row>
    <row r="99" spans="3:9" x14ac:dyDescent="0.25">
      <c r="C99" t="s">
        <v>3</v>
      </c>
      <c r="D99" t="s">
        <v>36</v>
      </c>
      <c r="E99" t="s">
        <v>28</v>
      </c>
      <c r="F99" s="4">
        <v>973</v>
      </c>
      <c r="G99" s="5">
        <v>162</v>
      </c>
      <c r="H99">
        <f t="shared" si="1"/>
        <v>10.38</v>
      </c>
      <c r="I99">
        <f>MyTable[[#This Row],[Cost per unit]]*MyTable[[#This Row],[Units]]</f>
        <v>1681.5600000000002</v>
      </c>
    </row>
    <row r="100" spans="3:9" x14ac:dyDescent="0.25">
      <c r="C100" t="s">
        <v>10</v>
      </c>
      <c r="D100" t="s">
        <v>35</v>
      </c>
      <c r="E100" t="s">
        <v>21</v>
      </c>
      <c r="F100" s="4">
        <v>567</v>
      </c>
      <c r="G100" s="5">
        <v>228</v>
      </c>
      <c r="H100">
        <f t="shared" si="1"/>
        <v>9</v>
      </c>
      <c r="I100">
        <f>MyTable[[#This Row],[Cost per unit]]*MyTable[[#This Row],[Units]]</f>
        <v>2052</v>
      </c>
    </row>
    <row r="101" spans="3:9" x14ac:dyDescent="0.25">
      <c r="C101" t="s">
        <v>10</v>
      </c>
      <c r="D101" t="s">
        <v>36</v>
      </c>
      <c r="E101" t="s">
        <v>29</v>
      </c>
      <c r="F101" s="4">
        <v>2471</v>
      </c>
      <c r="G101" s="5">
        <v>342</v>
      </c>
      <c r="H101">
        <f t="shared" si="1"/>
        <v>7.16</v>
      </c>
      <c r="I101">
        <f>MyTable[[#This Row],[Cost per unit]]*MyTable[[#This Row],[Units]]</f>
        <v>2448.7200000000003</v>
      </c>
    </row>
    <row r="102" spans="3:9" x14ac:dyDescent="0.25">
      <c r="C102" t="s">
        <v>5</v>
      </c>
      <c r="D102" t="s">
        <v>38</v>
      </c>
      <c r="E102" t="s">
        <v>13</v>
      </c>
      <c r="F102" s="4">
        <v>7189</v>
      </c>
      <c r="G102" s="5">
        <v>54</v>
      </c>
      <c r="H102">
        <f t="shared" si="1"/>
        <v>9.33</v>
      </c>
      <c r="I102">
        <f>MyTable[[#This Row],[Cost per unit]]*MyTable[[#This Row],[Units]]</f>
        <v>503.82</v>
      </c>
    </row>
    <row r="103" spans="3:9" x14ac:dyDescent="0.25">
      <c r="C103" t="s">
        <v>41</v>
      </c>
      <c r="D103" t="s">
        <v>35</v>
      </c>
      <c r="E103" t="s">
        <v>28</v>
      </c>
      <c r="F103" s="4">
        <v>7455</v>
      </c>
      <c r="G103" s="5">
        <v>216</v>
      </c>
      <c r="H103">
        <f t="shared" si="1"/>
        <v>10.38</v>
      </c>
      <c r="I103">
        <f>MyTable[[#This Row],[Cost per unit]]*MyTable[[#This Row],[Units]]</f>
        <v>2242.0800000000004</v>
      </c>
    </row>
    <row r="104" spans="3:9" x14ac:dyDescent="0.25">
      <c r="C104" t="s">
        <v>3</v>
      </c>
      <c r="D104" t="s">
        <v>34</v>
      </c>
      <c r="E104" t="s">
        <v>26</v>
      </c>
      <c r="F104" s="4">
        <v>3108</v>
      </c>
      <c r="G104" s="5">
        <v>54</v>
      </c>
      <c r="H104">
        <f t="shared" si="1"/>
        <v>5.6</v>
      </c>
      <c r="I104">
        <f>MyTable[[#This Row],[Cost per unit]]*MyTable[[#This Row],[Units]]</f>
        <v>302.39999999999998</v>
      </c>
    </row>
    <row r="105" spans="3:9" x14ac:dyDescent="0.25">
      <c r="C105" t="s">
        <v>6</v>
      </c>
      <c r="D105" t="s">
        <v>38</v>
      </c>
      <c r="E105" t="s">
        <v>25</v>
      </c>
      <c r="F105" s="4">
        <v>469</v>
      </c>
      <c r="G105" s="5">
        <v>75</v>
      </c>
      <c r="H105">
        <f t="shared" si="1"/>
        <v>13.15</v>
      </c>
      <c r="I105">
        <f>MyTable[[#This Row],[Cost per unit]]*MyTable[[#This Row],[Units]]</f>
        <v>986.25</v>
      </c>
    </row>
    <row r="106" spans="3:9" x14ac:dyDescent="0.25">
      <c r="C106" t="s">
        <v>9</v>
      </c>
      <c r="D106" t="s">
        <v>37</v>
      </c>
      <c r="E106" t="s">
        <v>23</v>
      </c>
      <c r="F106" s="4">
        <v>2737</v>
      </c>
      <c r="G106" s="5">
        <v>93</v>
      </c>
      <c r="H106">
        <f t="shared" si="1"/>
        <v>6.49</v>
      </c>
      <c r="I106">
        <f>MyTable[[#This Row],[Cost per unit]]*MyTable[[#This Row],[Units]]</f>
        <v>603.57000000000005</v>
      </c>
    </row>
    <row r="107" spans="3:9" x14ac:dyDescent="0.25">
      <c r="C107" t="s">
        <v>9</v>
      </c>
      <c r="D107" t="s">
        <v>37</v>
      </c>
      <c r="E107" t="s">
        <v>25</v>
      </c>
      <c r="F107" s="4">
        <v>4305</v>
      </c>
      <c r="G107" s="5">
        <v>156</v>
      </c>
      <c r="H107">
        <f t="shared" si="1"/>
        <v>13.15</v>
      </c>
      <c r="I107">
        <f>MyTable[[#This Row],[Cost per unit]]*MyTable[[#This Row],[Units]]</f>
        <v>2051.4</v>
      </c>
    </row>
    <row r="108" spans="3:9" x14ac:dyDescent="0.25">
      <c r="C108" t="s">
        <v>9</v>
      </c>
      <c r="D108" t="s">
        <v>38</v>
      </c>
      <c r="E108" t="s">
        <v>17</v>
      </c>
      <c r="F108" s="4">
        <v>2408</v>
      </c>
      <c r="G108" s="5">
        <v>9</v>
      </c>
      <c r="H108">
        <f t="shared" si="1"/>
        <v>3.11</v>
      </c>
      <c r="I108">
        <f>MyTable[[#This Row],[Cost per unit]]*MyTable[[#This Row],[Units]]</f>
        <v>27.99</v>
      </c>
    </row>
    <row r="109" spans="3:9" x14ac:dyDescent="0.25">
      <c r="C109" t="s">
        <v>3</v>
      </c>
      <c r="D109" t="s">
        <v>36</v>
      </c>
      <c r="E109" t="s">
        <v>19</v>
      </c>
      <c r="F109" s="4">
        <v>1281</v>
      </c>
      <c r="G109" s="5">
        <v>18</v>
      </c>
      <c r="H109">
        <f t="shared" si="1"/>
        <v>7.64</v>
      </c>
      <c r="I109">
        <f>MyTable[[#This Row],[Cost per unit]]*MyTable[[#This Row],[Units]]</f>
        <v>137.51999999999998</v>
      </c>
    </row>
    <row r="110" spans="3:9" x14ac:dyDescent="0.25">
      <c r="C110" t="s">
        <v>40</v>
      </c>
      <c r="D110" t="s">
        <v>35</v>
      </c>
      <c r="E110" t="s">
        <v>32</v>
      </c>
      <c r="F110" s="4">
        <v>12348</v>
      </c>
      <c r="G110" s="5">
        <v>234</v>
      </c>
      <c r="H110">
        <f t="shared" si="1"/>
        <v>8.65</v>
      </c>
      <c r="I110">
        <f>MyTable[[#This Row],[Cost per unit]]*MyTable[[#This Row],[Units]]</f>
        <v>2024.1000000000001</v>
      </c>
    </row>
    <row r="111" spans="3:9" x14ac:dyDescent="0.25">
      <c r="C111" t="s">
        <v>3</v>
      </c>
      <c r="D111" t="s">
        <v>34</v>
      </c>
      <c r="E111" t="s">
        <v>28</v>
      </c>
      <c r="F111" s="4">
        <v>3689</v>
      </c>
      <c r="G111" s="5">
        <v>312</v>
      </c>
      <c r="H111">
        <f t="shared" si="1"/>
        <v>10.38</v>
      </c>
      <c r="I111">
        <f>MyTable[[#This Row],[Cost per unit]]*MyTable[[#This Row],[Units]]</f>
        <v>3238.5600000000004</v>
      </c>
    </row>
    <row r="112" spans="3:9" x14ac:dyDescent="0.25">
      <c r="C112" t="s">
        <v>7</v>
      </c>
      <c r="D112" t="s">
        <v>36</v>
      </c>
      <c r="E112" t="s">
        <v>19</v>
      </c>
      <c r="F112" s="4">
        <v>2870</v>
      </c>
      <c r="G112" s="5">
        <v>300</v>
      </c>
      <c r="H112">
        <f t="shared" si="1"/>
        <v>7.64</v>
      </c>
      <c r="I112">
        <f>MyTable[[#This Row],[Cost per unit]]*MyTable[[#This Row],[Units]]</f>
        <v>2292</v>
      </c>
    </row>
    <row r="113" spans="3:9" x14ac:dyDescent="0.25">
      <c r="C113" t="s">
        <v>2</v>
      </c>
      <c r="D113" t="s">
        <v>36</v>
      </c>
      <c r="E113" t="s">
        <v>27</v>
      </c>
      <c r="F113" s="4">
        <v>798</v>
      </c>
      <c r="G113" s="5">
        <v>519</v>
      </c>
      <c r="H113">
        <f t="shared" si="1"/>
        <v>16.73</v>
      </c>
      <c r="I113">
        <f>MyTable[[#This Row],[Cost per unit]]*MyTable[[#This Row],[Units]]</f>
        <v>8682.8700000000008</v>
      </c>
    </row>
    <row r="114" spans="3:9" x14ac:dyDescent="0.25">
      <c r="C114" t="s">
        <v>41</v>
      </c>
      <c r="D114" t="s">
        <v>37</v>
      </c>
      <c r="E114" t="s">
        <v>21</v>
      </c>
      <c r="F114" s="4">
        <v>2933</v>
      </c>
      <c r="G114" s="5">
        <v>9</v>
      </c>
      <c r="H114">
        <f t="shared" si="1"/>
        <v>9</v>
      </c>
      <c r="I114">
        <f>MyTable[[#This Row],[Cost per unit]]*MyTable[[#This Row],[Units]]</f>
        <v>81</v>
      </c>
    </row>
    <row r="115" spans="3:9" x14ac:dyDescent="0.25">
      <c r="C115" t="s">
        <v>5</v>
      </c>
      <c r="D115" t="s">
        <v>35</v>
      </c>
      <c r="E115" t="s">
        <v>4</v>
      </c>
      <c r="F115" s="4">
        <v>2744</v>
      </c>
      <c r="G115" s="5">
        <v>9</v>
      </c>
      <c r="H115">
        <f t="shared" si="1"/>
        <v>11.88</v>
      </c>
      <c r="I115">
        <f>MyTable[[#This Row],[Cost per unit]]*MyTable[[#This Row],[Units]]</f>
        <v>106.92</v>
      </c>
    </row>
    <row r="116" spans="3:9" x14ac:dyDescent="0.25">
      <c r="C116" t="s">
        <v>40</v>
      </c>
      <c r="D116" t="s">
        <v>36</v>
      </c>
      <c r="E116" t="s">
        <v>33</v>
      </c>
      <c r="F116" s="4">
        <v>9772</v>
      </c>
      <c r="G116" s="5">
        <v>90</v>
      </c>
      <c r="H116">
        <f t="shared" si="1"/>
        <v>12.37</v>
      </c>
      <c r="I116">
        <f>MyTable[[#This Row],[Cost per unit]]*MyTable[[#This Row],[Units]]</f>
        <v>1113.3</v>
      </c>
    </row>
    <row r="117" spans="3:9" x14ac:dyDescent="0.25">
      <c r="C117" t="s">
        <v>7</v>
      </c>
      <c r="D117" t="s">
        <v>34</v>
      </c>
      <c r="E117" t="s">
        <v>25</v>
      </c>
      <c r="F117" s="4">
        <v>1568</v>
      </c>
      <c r="G117" s="5">
        <v>96</v>
      </c>
      <c r="H117">
        <f t="shared" si="1"/>
        <v>13.15</v>
      </c>
      <c r="I117">
        <f>MyTable[[#This Row],[Cost per unit]]*MyTable[[#This Row],[Units]]</f>
        <v>1262.4000000000001</v>
      </c>
    </row>
    <row r="118" spans="3:9" x14ac:dyDescent="0.25">
      <c r="C118" t="s">
        <v>2</v>
      </c>
      <c r="D118" t="s">
        <v>36</v>
      </c>
      <c r="E118" t="s">
        <v>16</v>
      </c>
      <c r="F118" s="4">
        <v>11417</v>
      </c>
      <c r="G118" s="5">
        <v>21</v>
      </c>
      <c r="H118">
        <f t="shared" si="1"/>
        <v>8.7899999999999991</v>
      </c>
      <c r="I118">
        <f>MyTable[[#This Row],[Cost per unit]]*MyTable[[#This Row],[Units]]</f>
        <v>184.58999999999997</v>
      </c>
    </row>
    <row r="119" spans="3:9" x14ac:dyDescent="0.25">
      <c r="C119" t="s">
        <v>40</v>
      </c>
      <c r="D119" t="s">
        <v>34</v>
      </c>
      <c r="E119" t="s">
        <v>26</v>
      </c>
      <c r="F119" s="4">
        <v>6748</v>
      </c>
      <c r="G119" s="5">
        <v>48</v>
      </c>
      <c r="H119">
        <f t="shared" si="1"/>
        <v>5.6</v>
      </c>
      <c r="I119">
        <f>MyTable[[#This Row],[Cost per unit]]*MyTable[[#This Row],[Units]]</f>
        <v>268.79999999999995</v>
      </c>
    </row>
    <row r="120" spans="3:9" x14ac:dyDescent="0.25">
      <c r="C120" t="s">
        <v>10</v>
      </c>
      <c r="D120" t="s">
        <v>36</v>
      </c>
      <c r="E120" t="s">
        <v>27</v>
      </c>
      <c r="F120" s="4">
        <v>1407</v>
      </c>
      <c r="G120" s="5">
        <v>72</v>
      </c>
      <c r="H120">
        <f t="shared" si="1"/>
        <v>16.73</v>
      </c>
      <c r="I120">
        <f>MyTable[[#This Row],[Cost per unit]]*MyTable[[#This Row],[Units]]</f>
        <v>1204.56</v>
      </c>
    </row>
    <row r="121" spans="3:9" x14ac:dyDescent="0.25">
      <c r="C121" t="s">
        <v>8</v>
      </c>
      <c r="D121" t="s">
        <v>35</v>
      </c>
      <c r="E121" t="s">
        <v>29</v>
      </c>
      <c r="F121" s="4">
        <v>2023</v>
      </c>
      <c r="G121" s="5">
        <v>168</v>
      </c>
      <c r="H121">
        <f t="shared" si="1"/>
        <v>7.16</v>
      </c>
      <c r="I121">
        <f>MyTable[[#This Row],[Cost per unit]]*MyTable[[#This Row],[Units]]</f>
        <v>1202.8800000000001</v>
      </c>
    </row>
    <row r="122" spans="3:9" x14ac:dyDescent="0.25">
      <c r="C122" t="s">
        <v>5</v>
      </c>
      <c r="D122" t="s">
        <v>39</v>
      </c>
      <c r="E122" t="s">
        <v>26</v>
      </c>
      <c r="F122" s="4">
        <v>5236</v>
      </c>
      <c r="G122" s="5">
        <v>51</v>
      </c>
      <c r="H122">
        <f t="shared" si="1"/>
        <v>5.6</v>
      </c>
      <c r="I122">
        <f>MyTable[[#This Row],[Cost per unit]]*MyTable[[#This Row],[Units]]</f>
        <v>285.59999999999997</v>
      </c>
    </row>
    <row r="123" spans="3:9" x14ac:dyDescent="0.25">
      <c r="C123" t="s">
        <v>41</v>
      </c>
      <c r="D123" t="s">
        <v>36</v>
      </c>
      <c r="E123" t="s">
        <v>19</v>
      </c>
      <c r="F123" s="4">
        <v>1925</v>
      </c>
      <c r="G123" s="5">
        <v>192</v>
      </c>
      <c r="H123">
        <f t="shared" si="1"/>
        <v>7.64</v>
      </c>
      <c r="I123">
        <f>MyTable[[#This Row],[Cost per unit]]*MyTable[[#This Row],[Units]]</f>
        <v>1466.8799999999999</v>
      </c>
    </row>
    <row r="124" spans="3:9" x14ac:dyDescent="0.25">
      <c r="C124" t="s">
        <v>7</v>
      </c>
      <c r="D124" t="s">
        <v>37</v>
      </c>
      <c r="E124" t="s">
        <v>14</v>
      </c>
      <c r="F124" s="4">
        <v>6608</v>
      </c>
      <c r="G124" s="5">
        <v>225</v>
      </c>
      <c r="H124">
        <f t="shared" si="1"/>
        <v>11.7</v>
      </c>
      <c r="I124">
        <f>MyTable[[#This Row],[Cost per unit]]*MyTable[[#This Row],[Units]]</f>
        <v>2632.5</v>
      </c>
    </row>
    <row r="125" spans="3:9" x14ac:dyDescent="0.25">
      <c r="C125" t="s">
        <v>6</v>
      </c>
      <c r="D125" t="s">
        <v>34</v>
      </c>
      <c r="E125" t="s">
        <v>26</v>
      </c>
      <c r="F125" s="4">
        <v>8008</v>
      </c>
      <c r="G125" s="5">
        <v>456</v>
      </c>
      <c r="H125">
        <f t="shared" si="1"/>
        <v>5.6</v>
      </c>
      <c r="I125">
        <f>MyTable[[#This Row],[Cost per unit]]*MyTable[[#This Row],[Units]]</f>
        <v>2553.6</v>
      </c>
    </row>
    <row r="126" spans="3:9" x14ac:dyDescent="0.25">
      <c r="C126" t="s">
        <v>10</v>
      </c>
      <c r="D126" t="s">
        <v>34</v>
      </c>
      <c r="E126" t="s">
        <v>25</v>
      </c>
      <c r="F126" s="4">
        <v>1428</v>
      </c>
      <c r="G126" s="5">
        <v>93</v>
      </c>
      <c r="H126">
        <f t="shared" si="1"/>
        <v>13.15</v>
      </c>
      <c r="I126">
        <f>MyTable[[#This Row],[Cost per unit]]*MyTable[[#This Row],[Units]]</f>
        <v>1222.95</v>
      </c>
    </row>
    <row r="127" spans="3:9" x14ac:dyDescent="0.25">
      <c r="C127" t="s">
        <v>6</v>
      </c>
      <c r="D127" t="s">
        <v>34</v>
      </c>
      <c r="E127" t="s">
        <v>4</v>
      </c>
      <c r="F127" s="4">
        <v>525</v>
      </c>
      <c r="G127" s="5">
        <v>48</v>
      </c>
      <c r="H127">
        <f t="shared" si="1"/>
        <v>11.88</v>
      </c>
      <c r="I127">
        <f>MyTable[[#This Row],[Cost per unit]]*MyTable[[#This Row],[Units]]</f>
        <v>570.24</v>
      </c>
    </row>
    <row r="128" spans="3:9" x14ac:dyDescent="0.25">
      <c r="C128" t="s">
        <v>6</v>
      </c>
      <c r="D128" t="s">
        <v>37</v>
      </c>
      <c r="E128" t="s">
        <v>18</v>
      </c>
      <c r="F128" s="4">
        <v>1505</v>
      </c>
      <c r="G128" s="5">
        <v>102</v>
      </c>
      <c r="H128">
        <f t="shared" si="1"/>
        <v>6.47</v>
      </c>
      <c r="I128">
        <f>MyTable[[#This Row],[Cost per unit]]*MyTable[[#This Row],[Units]]</f>
        <v>659.93999999999994</v>
      </c>
    </row>
    <row r="129" spans="3:9" x14ac:dyDescent="0.25">
      <c r="C129" t="s">
        <v>7</v>
      </c>
      <c r="D129" t="s">
        <v>35</v>
      </c>
      <c r="E129" t="s">
        <v>30</v>
      </c>
      <c r="F129" s="4">
        <v>6755</v>
      </c>
      <c r="G129" s="5">
        <v>252</v>
      </c>
      <c r="H129">
        <f t="shared" si="1"/>
        <v>14.49</v>
      </c>
      <c r="I129">
        <f>MyTable[[#This Row],[Cost per unit]]*MyTable[[#This Row],[Units]]</f>
        <v>3651.48</v>
      </c>
    </row>
    <row r="130" spans="3:9" x14ac:dyDescent="0.25">
      <c r="C130" t="s">
        <v>2</v>
      </c>
      <c r="D130" t="s">
        <v>37</v>
      </c>
      <c r="E130" t="s">
        <v>18</v>
      </c>
      <c r="F130" s="4">
        <v>11571</v>
      </c>
      <c r="G130" s="5">
        <v>138</v>
      </c>
      <c r="H130">
        <f t="shared" si="1"/>
        <v>6.47</v>
      </c>
      <c r="I130">
        <f>MyTable[[#This Row],[Cost per unit]]*MyTable[[#This Row],[Units]]</f>
        <v>892.86</v>
      </c>
    </row>
    <row r="131" spans="3:9" x14ac:dyDescent="0.25">
      <c r="C131" t="s">
        <v>40</v>
      </c>
      <c r="D131" t="s">
        <v>38</v>
      </c>
      <c r="E131" t="s">
        <v>25</v>
      </c>
      <c r="F131" s="4">
        <v>2541</v>
      </c>
      <c r="G131" s="5">
        <v>90</v>
      </c>
      <c r="H131">
        <f t="shared" si="1"/>
        <v>13.15</v>
      </c>
      <c r="I131">
        <f>MyTable[[#This Row],[Cost per unit]]*MyTable[[#This Row],[Units]]</f>
        <v>1183.5</v>
      </c>
    </row>
    <row r="132" spans="3:9" x14ac:dyDescent="0.25">
      <c r="C132" t="s">
        <v>41</v>
      </c>
      <c r="D132" t="s">
        <v>37</v>
      </c>
      <c r="E132" t="s">
        <v>30</v>
      </c>
      <c r="F132" s="4">
        <v>1526</v>
      </c>
      <c r="G132" s="5">
        <v>240</v>
      </c>
      <c r="H132">
        <f t="shared" si="1"/>
        <v>14.49</v>
      </c>
      <c r="I132">
        <f>MyTable[[#This Row],[Cost per unit]]*MyTable[[#This Row],[Units]]</f>
        <v>3477.6</v>
      </c>
    </row>
    <row r="133" spans="3:9" x14ac:dyDescent="0.25">
      <c r="C133" t="s">
        <v>40</v>
      </c>
      <c r="D133" t="s">
        <v>38</v>
      </c>
      <c r="E133" t="s">
        <v>4</v>
      </c>
      <c r="F133" s="4">
        <v>6125</v>
      </c>
      <c r="G133" s="5">
        <v>102</v>
      </c>
      <c r="H133">
        <f t="shared" si="1"/>
        <v>11.88</v>
      </c>
      <c r="I133">
        <f>MyTable[[#This Row],[Cost per unit]]*MyTable[[#This Row],[Units]]</f>
        <v>1211.76</v>
      </c>
    </row>
    <row r="134" spans="3:9" x14ac:dyDescent="0.25">
      <c r="C134" t="s">
        <v>41</v>
      </c>
      <c r="D134" t="s">
        <v>35</v>
      </c>
      <c r="E134" t="s">
        <v>27</v>
      </c>
      <c r="F134" s="4">
        <v>847</v>
      </c>
      <c r="G134" s="5">
        <v>129</v>
      </c>
      <c r="H134">
        <f t="shared" si="1"/>
        <v>16.73</v>
      </c>
      <c r="I134">
        <f>MyTable[[#This Row],[Cost per unit]]*MyTable[[#This Row],[Units]]</f>
        <v>2158.17</v>
      </c>
    </row>
    <row r="135" spans="3:9" x14ac:dyDescent="0.25">
      <c r="C135" t="s">
        <v>8</v>
      </c>
      <c r="D135" t="s">
        <v>35</v>
      </c>
      <c r="E135" t="s">
        <v>27</v>
      </c>
      <c r="F135" s="4">
        <v>4753</v>
      </c>
      <c r="G135" s="5">
        <v>300</v>
      </c>
      <c r="H135">
        <f t="shared" si="1"/>
        <v>16.73</v>
      </c>
      <c r="I135">
        <f>MyTable[[#This Row],[Cost per unit]]*MyTable[[#This Row],[Units]]</f>
        <v>5019</v>
      </c>
    </row>
    <row r="136" spans="3:9" x14ac:dyDescent="0.25">
      <c r="C136" t="s">
        <v>6</v>
      </c>
      <c r="D136" t="s">
        <v>38</v>
      </c>
      <c r="E136" t="s">
        <v>33</v>
      </c>
      <c r="F136" s="4">
        <v>959</v>
      </c>
      <c r="G136" s="5">
        <v>135</v>
      </c>
      <c r="H136">
        <f t="shared" si="1"/>
        <v>12.37</v>
      </c>
      <c r="I136">
        <f>MyTable[[#This Row],[Cost per unit]]*MyTable[[#This Row],[Units]]</f>
        <v>1669.9499999999998</v>
      </c>
    </row>
    <row r="137" spans="3:9" x14ac:dyDescent="0.25">
      <c r="C137" t="s">
        <v>7</v>
      </c>
      <c r="D137" t="s">
        <v>35</v>
      </c>
      <c r="E137" t="s">
        <v>24</v>
      </c>
      <c r="F137" s="4">
        <v>2793</v>
      </c>
      <c r="G137" s="5">
        <v>114</v>
      </c>
      <c r="H137">
        <f t="shared" si="1"/>
        <v>4.97</v>
      </c>
      <c r="I137">
        <f>MyTable[[#This Row],[Cost per unit]]*MyTable[[#This Row],[Units]]</f>
        <v>566.57999999999993</v>
      </c>
    </row>
    <row r="138" spans="3:9" x14ac:dyDescent="0.25">
      <c r="C138" t="s">
        <v>7</v>
      </c>
      <c r="D138" t="s">
        <v>35</v>
      </c>
      <c r="E138" t="s">
        <v>14</v>
      </c>
      <c r="F138" s="4">
        <v>4606</v>
      </c>
      <c r="G138" s="5">
        <v>63</v>
      </c>
      <c r="H138">
        <f t="shared" si="1"/>
        <v>11.7</v>
      </c>
      <c r="I138">
        <f>MyTable[[#This Row],[Cost per unit]]*MyTable[[#This Row],[Units]]</f>
        <v>737.09999999999991</v>
      </c>
    </row>
    <row r="139" spans="3:9" x14ac:dyDescent="0.25">
      <c r="C139" t="s">
        <v>7</v>
      </c>
      <c r="D139" t="s">
        <v>36</v>
      </c>
      <c r="E139" t="s">
        <v>29</v>
      </c>
      <c r="F139" s="4">
        <v>5551</v>
      </c>
      <c r="G139" s="5">
        <v>252</v>
      </c>
      <c r="H139">
        <f t="shared" si="1"/>
        <v>7.16</v>
      </c>
      <c r="I139">
        <f>MyTable[[#This Row],[Cost per unit]]*MyTable[[#This Row],[Units]]</f>
        <v>1804.32</v>
      </c>
    </row>
    <row r="140" spans="3:9" x14ac:dyDescent="0.25">
      <c r="C140" t="s">
        <v>10</v>
      </c>
      <c r="D140" t="s">
        <v>36</v>
      </c>
      <c r="E140" t="s">
        <v>32</v>
      </c>
      <c r="F140" s="4">
        <v>6657</v>
      </c>
      <c r="G140" s="5">
        <v>303</v>
      </c>
      <c r="H140">
        <f t="shared" ref="H140:H203" si="2">VLOOKUP(E140,$Z$12:$AA$33,2,FALSE)</f>
        <v>8.65</v>
      </c>
      <c r="I140">
        <f>MyTable[[#This Row],[Cost per unit]]*MyTable[[#This Row],[Units]]</f>
        <v>2620.9500000000003</v>
      </c>
    </row>
    <row r="141" spans="3:9" x14ac:dyDescent="0.25">
      <c r="C141" t="s">
        <v>7</v>
      </c>
      <c r="D141" t="s">
        <v>39</v>
      </c>
      <c r="E141" t="s">
        <v>17</v>
      </c>
      <c r="F141" s="4">
        <v>4438</v>
      </c>
      <c r="G141" s="5">
        <v>246</v>
      </c>
      <c r="H141">
        <f t="shared" si="2"/>
        <v>3.11</v>
      </c>
      <c r="I141">
        <f>MyTable[[#This Row],[Cost per unit]]*MyTable[[#This Row],[Units]]</f>
        <v>765.06</v>
      </c>
    </row>
    <row r="142" spans="3:9" x14ac:dyDescent="0.25">
      <c r="C142" t="s">
        <v>8</v>
      </c>
      <c r="D142" t="s">
        <v>38</v>
      </c>
      <c r="E142" t="s">
        <v>22</v>
      </c>
      <c r="F142" s="4">
        <v>168</v>
      </c>
      <c r="G142" s="5">
        <v>84</v>
      </c>
      <c r="H142">
        <f t="shared" si="2"/>
        <v>9.77</v>
      </c>
      <c r="I142">
        <f>MyTable[[#This Row],[Cost per unit]]*MyTable[[#This Row],[Units]]</f>
        <v>820.68</v>
      </c>
    </row>
    <row r="143" spans="3:9" x14ac:dyDescent="0.25">
      <c r="C143" t="s">
        <v>7</v>
      </c>
      <c r="D143" t="s">
        <v>34</v>
      </c>
      <c r="E143" t="s">
        <v>17</v>
      </c>
      <c r="F143" s="4">
        <v>7777</v>
      </c>
      <c r="G143" s="5">
        <v>39</v>
      </c>
      <c r="H143">
        <f t="shared" si="2"/>
        <v>3.11</v>
      </c>
      <c r="I143">
        <f>MyTable[[#This Row],[Cost per unit]]*MyTable[[#This Row],[Units]]</f>
        <v>121.28999999999999</v>
      </c>
    </row>
    <row r="144" spans="3:9" x14ac:dyDescent="0.25">
      <c r="C144" t="s">
        <v>5</v>
      </c>
      <c r="D144" t="s">
        <v>36</v>
      </c>
      <c r="E144" t="s">
        <v>17</v>
      </c>
      <c r="F144" s="4">
        <v>3339</v>
      </c>
      <c r="G144" s="5">
        <v>348</v>
      </c>
      <c r="H144">
        <f t="shared" si="2"/>
        <v>3.11</v>
      </c>
      <c r="I144">
        <f>MyTable[[#This Row],[Cost per unit]]*MyTable[[#This Row],[Units]]</f>
        <v>1082.28</v>
      </c>
    </row>
    <row r="145" spans="3:9" x14ac:dyDescent="0.25">
      <c r="C145" t="s">
        <v>7</v>
      </c>
      <c r="D145" t="s">
        <v>37</v>
      </c>
      <c r="E145" t="s">
        <v>33</v>
      </c>
      <c r="F145" s="4">
        <v>6391</v>
      </c>
      <c r="G145" s="5">
        <v>48</v>
      </c>
      <c r="H145">
        <f t="shared" si="2"/>
        <v>12.37</v>
      </c>
      <c r="I145">
        <f>MyTable[[#This Row],[Cost per unit]]*MyTable[[#This Row],[Units]]</f>
        <v>593.76</v>
      </c>
    </row>
    <row r="146" spans="3:9" x14ac:dyDescent="0.25">
      <c r="C146" t="s">
        <v>5</v>
      </c>
      <c r="D146" t="s">
        <v>37</v>
      </c>
      <c r="E146" t="s">
        <v>22</v>
      </c>
      <c r="F146" s="4">
        <v>518</v>
      </c>
      <c r="G146" s="5">
        <v>75</v>
      </c>
      <c r="H146">
        <f t="shared" si="2"/>
        <v>9.77</v>
      </c>
      <c r="I146">
        <f>MyTable[[#This Row],[Cost per unit]]*MyTable[[#This Row],[Units]]</f>
        <v>732.75</v>
      </c>
    </row>
    <row r="147" spans="3:9" x14ac:dyDescent="0.25">
      <c r="C147" t="s">
        <v>7</v>
      </c>
      <c r="D147" t="s">
        <v>38</v>
      </c>
      <c r="E147" t="s">
        <v>28</v>
      </c>
      <c r="F147" s="4">
        <v>5677</v>
      </c>
      <c r="G147" s="5">
        <v>258</v>
      </c>
      <c r="H147">
        <f t="shared" si="2"/>
        <v>10.38</v>
      </c>
      <c r="I147">
        <f>MyTable[[#This Row],[Cost per unit]]*MyTable[[#This Row],[Units]]</f>
        <v>2678.0400000000004</v>
      </c>
    </row>
    <row r="148" spans="3:9" x14ac:dyDescent="0.25">
      <c r="C148" t="s">
        <v>6</v>
      </c>
      <c r="D148" t="s">
        <v>39</v>
      </c>
      <c r="E148" t="s">
        <v>17</v>
      </c>
      <c r="F148" s="4">
        <v>6048</v>
      </c>
      <c r="G148" s="5">
        <v>27</v>
      </c>
      <c r="H148">
        <f t="shared" si="2"/>
        <v>3.11</v>
      </c>
      <c r="I148">
        <f>MyTable[[#This Row],[Cost per unit]]*MyTable[[#This Row],[Units]]</f>
        <v>83.97</v>
      </c>
    </row>
    <row r="149" spans="3:9" x14ac:dyDescent="0.25">
      <c r="C149" t="s">
        <v>8</v>
      </c>
      <c r="D149" t="s">
        <v>38</v>
      </c>
      <c r="E149" t="s">
        <v>32</v>
      </c>
      <c r="F149" s="4">
        <v>3752</v>
      </c>
      <c r="G149" s="5">
        <v>213</v>
      </c>
      <c r="H149">
        <f t="shared" si="2"/>
        <v>8.65</v>
      </c>
      <c r="I149">
        <f>MyTable[[#This Row],[Cost per unit]]*MyTable[[#This Row],[Units]]</f>
        <v>1842.45</v>
      </c>
    </row>
    <row r="150" spans="3:9" x14ac:dyDescent="0.25">
      <c r="C150" t="s">
        <v>5</v>
      </c>
      <c r="D150" t="s">
        <v>35</v>
      </c>
      <c r="E150" t="s">
        <v>29</v>
      </c>
      <c r="F150" s="4">
        <v>4480</v>
      </c>
      <c r="G150" s="5">
        <v>357</v>
      </c>
      <c r="H150">
        <f t="shared" si="2"/>
        <v>7.16</v>
      </c>
      <c r="I150">
        <f>MyTable[[#This Row],[Cost per unit]]*MyTable[[#This Row],[Units]]</f>
        <v>2556.12</v>
      </c>
    </row>
    <row r="151" spans="3:9" x14ac:dyDescent="0.25">
      <c r="C151" t="s">
        <v>9</v>
      </c>
      <c r="D151" t="s">
        <v>37</v>
      </c>
      <c r="E151" t="s">
        <v>4</v>
      </c>
      <c r="F151" s="4">
        <v>259</v>
      </c>
      <c r="G151" s="5">
        <v>207</v>
      </c>
      <c r="H151">
        <f t="shared" si="2"/>
        <v>11.88</v>
      </c>
      <c r="I151">
        <f>MyTable[[#This Row],[Cost per unit]]*MyTable[[#This Row],[Units]]</f>
        <v>2459.1600000000003</v>
      </c>
    </row>
    <row r="152" spans="3:9" x14ac:dyDescent="0.25">
      <c r="C152" t="s">
        <v>8</v>
      </c>
      <c r="D152" t="s">
        <v>37</v>
      </c>
      <c r="E152" t="s">
        <v>30</v>
      </c>
      <c r="F152" s="4">
        <v>42</v>
      </c>
      <c r="G152" s="5">
        <v>150</v>
      </c>
      <c r="H152">
        <f t="shared" si="2"/>
        <v>14.49</v>
      </c>
      <c r="I152">
        <f>MyTable[[#This Row],[Cost per unit]]*MyTable[[#This Row],[Units]]</f>
        <v>2173.5</v>
      </c>
    </row>
    <row r="153" spans="3:9" x14ac:dyDescent="0.25">
      <c r="C153" t="s">
        <v>41</v>
      </c>
      <c r="D153" t="s">
        <v>36</v>
      </c>
      <c r="E153" t="s">
        <v>26</v>
      </c>
      <c r="F153" s="4">
        <v>98</v>
      </c>
      <c r="G153" s="5">
        <v>204</v>
      </c>
      <c r="H153">
        <f t="shared" si="2"/>
        <v>5.6</v>
      </c>
      <c r="I153">
        <f>MyTable[[#This Row],[Cost per unit]]*MyTable[[#This Row],[Units]]</f>
        <v>1142.3999999999999</v>
      </c>
    </row>
    <row r="154" spans="3:9" x14ac:dyDescent="0.25">
      <c r="C154" t="s">
        <v>7</v>
      </c>
      <c r="D154" t="s">
        <v>35</v>
      </c>
      <c r="E154" t="s">
        <v>27</v>
      </c>
      <c r="F154" s="4">
        <v>2478</v>
      </c>
      <c r="G154" s="5">
        <v>21</v>
      </c>
      <c r="H154">
        <f t="shared" si="2"/>
        <v>16.73</v>
      </c>
      <c r="I154">
        <f>MyTable[[#This Row],[Cost per unit]]*MyTable[[#This Row],[Units]]</f>
        <v>351.33</v>
      </c>
    </row>
    <row r="155" spans="3:9" x14ac:dyDescent="0.25">
      <c r="C155" t="s">
        <v>41</v>
      </c>
      <c r="D155" t="s">
        <v>34</v>
      </c>
      <c r="E155" t="s">
        <v>33</v>
      </c>
      <c r="F155" s="4">
        <v>7847</v>
      </c>
      <c r="G155" s="5">
        <v>174</v>
      </c>
      <c r="H155">
        <f t="shared" si="2"/>
        <v>12.37</v>
      </c>
      <c r="I155">
        <f>MyTable[[#This Row],[Cost per unit]]*MyTable[[#This Row],[Units]]</f>
        <v>2152.3799999999997</v>
      </c>
    </row>
    <row r="156" spans="3:9" x14ac:dyDescent="0.25">
      <c r="C156" t="s">
        <v>2</v>
      </c>
      <c r="D156" t="s">
        <v>37</v>
      </c>
      <c r="E156" t="s">
        <v>17</v>
      </c>
      <c r="F156" s="4">
        <v>9926</v>
      </c>
      <c r="G156" s="5">
        <v>201</v>
      </c>
      <c r="H156">
        <f t="shared" si="2"/>
        <v>3.11</v>
      </c>
      <c r="I156">
        <f>MyTable[[#This Row],[Cost per unit]]*MyTable[[#This Row],[Units]]</f>
        <v>625.11</v>
      </c>
    </row>
    <row r="157" spans="3:9" x14ac:dyDescent="0.25">
      <c r="C157" t="s">
        <v>8</v>
      </c>
      <c r="D157" t="s">
        <v>38</v>
      </c>
      <c r="E157" t="s">
        <v>13</v>
      </c>
      <c r="F157" s="4">
        <v>819</v>
      </c>
      <c r="G157" s="5">
        <v>510</v>
      </c>
      <c r="H157">
        <f t="shared" si="2"/>
        <v>9.33</v>
      </c>
      <c r="I157">
        <f>MyTable[[#This Row],[Cost per unit]]*MyTable[[#This Row],[Units]]</f>
        <v>4758.3</v>
      </c>
    </row>
    <row r="158" spans="3:9" x14ac:dyDescent="0.25">
      <c r="C158" t="s">
        <v>6</v>
      </c>
      <c r="D158" t="s">
        <v>39</v>
      </c>
      <c r="E158" t="s">
        <v>29</v>
      </c>
      <c r="F158" s="4">
        <v>3052</v>
      </c>
      <c r="G158" s="5">
        <v>378</v>
      </c>
      <c r="H158">
        <f t="shared" si="2"/>
        <v>7.16</v>
      </c>
      <c r="I158">
        <f>MyTable[[#This Row],[Cost per unit]]*MyTable[[#This Row],[Units]]</f>
        <v>2706.48</v>
      </c>
    </row>
    <row r="159" spans="3:9" x14ac:dyDescent="0.25">
      <c r="C159" t="s">
        <v>9</v>
      </c>
      <c r="D159" t="s">
        <v>34</v>
      </c>
      <c r="E159" t="s">
        <v>21</v>
      </c>
      <c r="F159" s="4">
        <v>6832</v>
      </c>
      <c r="G159" s="5">
        <v>27</v>
      </c>
      <c r="H159">
        <f t="shared" si="2"/>
        <v>9</v>
      </c>
      <c r="I159">
        <f>MyTable[[#This Row],[Cost per unit]]*MyTable[[#This Row],[Units]]</f>
        <v>243</v>
      </c>
    </row>
    <row r="160" spans="3:9" x14ac:dyDescent="0.25">
      <c r="C160" t="s">
        <v>2</v>
      </c>
      <c r="D160" t="s">
        <v>39</v>
      </c>
      <c r="E160" t="s">
        <v>16</v>
      </c>
      <c r="F160" s="4">
        <v>2016</v>
      </c>
      <c r="G160" s="5">
        <v>117</v>
      </c>
      <c r="H160">
        <f t="shared" si="2"/>
        <v>8.7899999999999991</v>
      </c>
      <c r="I160">
        <f>MyTable[[#This Row],[Cost per unit]]*MyTable[[#This Row],[Units]]</f>
        <v>1028.4299999999998</v>
      </c>
    </row>
    <row r="161" spans="3:9" x14ac:dyDescent="0.25">
      <c r="C161" t="s">
        <v>6</v>
      </c>
      <c r="D161" t="s">
        <v>38</v>
      </c>
      <c r="E161" t="s">
        <v>21</v>
      </c>
      <c r="F161" s="4">
        <v>7322</v>
      </c>
      <c r="G161" s="5">
        <v>36</v>
      </c>
      <c r="H161">
        <f t="shared" si="2"/>
        <v>9</v>
      </c>
      <c r="I161">
        <f>MyTable[[#This Row],[Cost per unit]]*MyTable[[#This Row],[Units]]</f>
        <v>324</v>
      </c>
    </row>
    <row r="162" spans="3:9" x14ac:dyDescent="0.25">
      <c r="C162" t="s">
        <v>8</v>
      </c>
      <c r="D162" t="s">
        <v>35</v>
      </c>
      <c r="E162" t="s">
        <v>33</v>
      </c>
      <c r="F162" s="4">
        <v>357</v>
      </c>
      <c r="G162" s="5">
        <v>126</v>
      </c>
      <c r="H162">
        <f t="shared" si="2"/>
        <v>12.37</v>
      </c>
      <c r="I162">
        <f>MyTable[[#This Row],[Cost per unit]]*MyTable[[#This Row],[Units]]</f>
        <v>1558.62</v>
      </c>
    </row>
    <row r="163" spans="3:9" x14ac:dyDescent="0.25">
      <c r="C163" t="s">
        <v>9</v>
      </c>
      <c r="D163" t="s">
        <v>39</v>
      </c>
      <c r="E163" t="s">
        <v>25</v>
      </c>
      <c r="F163" s="4">
        <v>3192</v>
      </c>
      <c r="G163" s="5">
        <v>72</v>
      </c>
      <c r="H163">
        <f t="shared" si="2"/>
        <v>13.15</v>
      </c>
      <c r="I163">
        <f>MyTable[[#This Row],[Cost per unit]]*MyTable[[#This Row],[Units]]</f>
        <v>946.80000000000007</v>
      </c>
    </row>
    <row r="164" spans="3:9" x14ac:dyDescent="0.25">
      <c r="C164" t="s">
        <v>7</v>
      </c>
      <c r="D164" t="s">
        <v>36</v>
      </c>
      <c r="E164" t="s">
        <v>22</v>
      </c>
      <c r="F164" s="4">
        <v>8435</v>
      </c>
      <c r="G164" s="5">
        <v>42</v>
      </c>
      <c r="H164">
        <f t="shared" si="2"/>
        <v>9.77</v>
      </c>
      <c r="I164">
        <f>MyTable[[#This Row],[Cost per unit]]*MyTable[[#This Row],[Units]]</f>
        <v>410.34</v>
      </c>
    </row>
    <row r="165" spans="3:9" x14ac:dyDescent="0.25">
      <c r="C165" t="s">
        <v>40</v>
      </c>
      <c r="D165" t="s">
        <v>39</v>
      </c>
      <c r="E165" t="s">
        <v>29</v>
      </c>
      <c r="F165" s="4">
        <v>0</v>
      </c>
      <c r="G165" s="5">
        <v>135</v>
      </c>
      <c r="H165">
        <f t="shared" si="2"/>
        <v>7.16</v>
      </c>
      <c r="I165">
        <f>MyTable[[#This Row],[Cost per unit]]*MyTable[[#This Row],[Units]]</f>
        <v>966.6</v>
      </c>
    </row>
    <row r="166" spans="3:9" x14ac:dyDescent="0.25">
      <c r="C166" t="s">
        <v>7</v>
      </c>
      <c r="D166" t="s">
        <v>34</v>
      </c>
      <c r="E166" t="s">
        <v>24</v>
      </c>
      <c r="F166" s="4">
        <v>8862</v>
      </c>
      <c r="G166" s="5">
        <v>189</v>
      </c>
      <c r="H166">
        <f t="shared" si="2"/>
        <v>4.97</v>
      </c>
      <c r="I166">
        <f>MyTable[[#This Row],[Cost per unit]]*MyTable[[#This Row],[Units]]</f>
        <v>939.32999999999993</v>
      </c>
    </row>
    <row r="167" spans="3:9" x14ac:dyDescent="0.25">
      <c r="C167" t="s">
        <v>6</v>
      </c>
      <c r="D167" t="s">
        <v>37</v>
      </c>
      <c r="E167" t="s">
        <v>28</v>
      </c>
      <c r="F167" s="4">
        <v>3556</v>
      </c>
      <c r="G167" s="5">
        <v>459</v>
      </c>
      <c r="H167">
        <f t="shared" si="2"/>
        <v>10.38</v>
      </c>
      <c r="I167">
        <f>MyTable[[#This Row],[Cost per unit]]*MyTable[[#This Row],[Units]]</f>
        <v>4764.42</v>
      </c>
    </row>
    <row r="168" spans="3:9" x14ac:dyDescent="0.25">
      <c r="C168" t="s">
        <v>5</v>
      </c>
      <c r="D168" t="s">
        <v>34</v>
      </c>
      <c r="E168" t="s">
        <v>15</v>
      </c>
      <c r="F168" s="4">
        <v>7280</v>
      </c>
      <c r="G168" s="5">
        <v>201</v>
      </c>
      <c r="H168">
        <f t="shared" si="2"/>
        <v>11.73</v>
      </c>
      <c r="I168">
        <f>MyTable[[#This Row],[Cost per unit]]*MyTable[[#This Row],[Units]]</f>
        <v>2357.73</v>
      </c>
    </row>
    <row r="169" spans="3:9" x14ac:dyDescent="0.25">
      <c r="C169" t="s">
        <v>6</v>
      </c>
      <c r="D169" t="s">
        <v>34</v>
      </c>
      <c r="E169" t="s">
        <v>30</v>
      </c>
      <c r="F169" s="4">
        <v>3402</v>
      </c>
      <c r="G169" s="5">
        <v>366</v>
      </c>
      <c r="H169">
        <f t="shared" si="2"/>
        <v>14.49</v>
      </c>
      <c r="I169">
        <f>MyTable[[#This Row],[Cost per unit]]*MyTable[[#This Row],[Units]]</f>
        <v>5303.34</v>
      </c>
    </row>
    <row r="170" spans="3:9" x14ac:dyDescent="0.25">
      <c r="C170" t="s">
        <v>3</v>
      </c>
      <c r="D170" t="s">
        <v>37</v>
      </c>
      <c r="E170" t="s">
        <v>29</v>
      </c>
      <c r="F170" s="4">
        <v>4592</v>
      </c>
      <c r="G170" s="5">
        <v>324</v>
      </c>
      <c r="H170">
        <f t="shared" si="2"/>
        <v>7.16</v>
      </c>
      <c r="I170">
        <f>MyTable[[#This Row],[Cost per unit]]*MyTable[[#This Row],[Units]]</f>
        <v>2319.84</v>
      </c>
    </row>
    <row r="171" spans="3:9" x14ac:dyDescent="0.25">
      <c r="C171" t="s">
        <v>9</v>
      </c>
      <c r="D171" t="s">
        <v>35</v>
      </c>
      <c r="E171" t="s">
        <v>15</v>
      </c>
      <c r="F171" s="4">
        <v>7833</v>
      </c>
      <c r="G171" s="5">
        <v>243</v>
      </c>
      <c r="H171">
        <f t="shared" si="2"/>
        <v>11.73</v>
      </c>
      <c r="I171">
        <f>MyTable[[#This Row],[Cost per unit]]*MyTable[[#This Row],[Units]]</f>
        <v>2850.3900000000003</v>
      </c>
    </row>
    <row r="172" spans="3:9" x14ac:dyDescent="0.25">
      <c r="C172" t="s">
        <v>2</v>
      </c>
      <c r="D172" t="s">
        <v>39</v>
      </c>
      <c r="E172" t="s">
        <v>21</v>
      </c>
      <c r="F172" s="4">
        <v>7651</v>
      </c>
      <c r="G172" s="5">
        <v>213</v>
      </c>
      <c r="H172">
        <f t="shared" si="2"/>
        <v>9</v>
      </c>
      <c r="I172">
        <f>MyTable[[#This Row],[Cost per unit]]*MyTable[[#This Row],[Units]]</f>
        <v>1917</v>
      </c>
    </row>
    <row r="173" spans="3:9" x14ac:dyDescent="0.25">
      <c r="C173" t="s">
        <v>40</v>
      </c>
      <c r="D173" t="s">
        <v>35</v>
      </c>
      <c r="E173" t="s">
        <v>30</v>
      </c>
      <c r="F173" s="4">
        <v>2275</v>
      </c>
      <c r="G173" s="5">
        <v>447</v>
      </c>
      <c r="H173">
        <f t="shared" si="2"/>
        <v>14.49</v>
      </c>
      <c r="I173">
        <f>MyTable[[#This Row],[Cost per unit]]*MyTable[[#This Row],[Units]]</f>
        <v>6477.03</v>
      </c>
    </row>
    <row r="174" spans="3:9" x14ac:dyDescent="0.25">
      <c r="C174" t="s">
        <v>40</v>
      </c>
      <c r="D174" t="s">
        <v>38</v>
      </c>
      <c r="E174" t="s">
        <v>13</v>
      </c>
      <c r="F174" s="4">
        <v>5670</v>
      </c>
      <c r="G174" s="5">
        <v>297</v>
      </c>
      <c r="H174">
        <f t="shared" si="2"/>
        <v>9.33</v>
      </c>
      <c r="I174">
        <f>MyTable[[#This Row],[Cost per unit]]*MyTable[[#This Row],[Units]]</f>
        <v>2771.01</v>
      </c>
    </row>
    <row r="175" spans="3:9" x14ac:dyDescent="0.25">
      <c r="C175" t="s">
        <v>7</v>
      </c>
      <c r="D175" t="s">
        <v>35</v>
      </c>
      <c r="E175" t="s">
        <v>16</v>
      </c>
      <c r="F175" s="4">
        <v>2135</v>
      </c>
      <c r="G175" s="5">
        <v>27</v>
      </c>
      <c r="H175">
        <f t="shared" si="2"/>
        <v>8.7899999999999991</v>
      </c>
      <c r="I175">
        <f>MyTable[[#This Row],[Cost per unit]]*MyTable[[#This Row],[Units]]</f>
        <v>237.32999999999998</v>
      </c>
    </row>
    <row r="176" spans="3:9" x14ac:dyDescent="0.25">
      <c r="C176" t="s">
        <v>40</v>
      </c>
      <c r="D176" t="s">
        <v>34</v>
      </c>
      <c r="E176" t="s">
        <v>23</v>
      </c>
      <c r="F176" s="4">
        <v>2779</v>
      </c>
      <c r="G176" s="5">
        <v>75</v>
      </c>
      <c r="H176">
        <f t="shared" si="2"/>
        <v>6.49</v>
      </c>
      <c r="I176">
        <f>MyTable[[#This Row],[Cost per unit]]*MyTable[[#This Row],[Units]]</f>
        <v>486.75</v>
      </c>
    </row>
    <row r="177" spans="3:9" x14ac:dyDescent="0.25">
      <c r="C177" t="s">
        <v>10</v>
      </c>
      <c r="D177" t="s">
        <v>39</v>
      </c>
      <c r="E177" t="s">
        <v>33</v>
      </c>
      <c r="F177" s="4">
        <v>12950</v>
      </c>
      <c r="G177" s="5">
        <v>30</v>
      </c>
      <c r="H177">
        <f t="shared" si="2"/>
        <v>12.37</v>
      </c>
      <c r="I177">
        <f>MyTable[[#This Row],[Cost per unit]]*MyTable[[#This Row],[Units]]</f>
        <v>371.09999999999997</v>
      </c>
    </row>
    <row r="178" spans="3:9" x14ac:dyDescent="0.25">
      <c r="C178" t="s">
        <v>7</v>
      </c>
      <c r="D178" t="s">
        <v>36</v>
      </c>
      <c r="E178" t="s">
        <v>18</v>
      </c>
      <c r="F178" s="4">
        <v>2646</v>
      </c>
      <c r="G178" s="5">
        <v>177</v>
      </c>
      <c r="H178">
        <f t="shared" si="2"/>
        <v>6.47</v>
      </c>
      <c r="I178">
        <f>MyTable[[#This Row],[Cost per unit]]*MyTable[[#This Row],[Units]]</f>
        <v>1145.19</v>
      </c>
    </row>
    <row r="179" spans="3:9" x14ac:dyDescent="0.25">
      <c r="C179" t="s">
        <v>40</v>
      </c>
      <c r="D179" t="s">
        <v>34</v>
      </c>
      <c r="E179" t="s">
        <v>33</v>
      </c>
      <c r="F179" s="4">
        <v>3794</v>
      </c>
      <c r="G179" s="5">
        <v>159</v>
      </c>
      <c r="H179">
        <f t="shared" si="2"/>
        <v>12.37</v>
      </c>
      <c r="I179">
        <f>MyTable[[#This Row],[Cost per unit]]*MyTable[[#This Row],[Units]]</f>
        <v>1966.83</v>
      </c>
    </row>
    <row r="180" spans="3:9" x14ac:dyDescent="0.25">
      <c r="C180" t="s">
        <v>3</v>
      </c>
      <c r="D180" t="s">
        <v>35</v>
      </c>
      <c r="E180" t="s">
        <v>33</v>
      </c>
      <c r="F180" s="4">
        <v>819</v>
      </c>
      <c r="G180" s="5">
        <v>306</v>
      </c>
      <c r="H180">
        <f t="shared" si="2"/>
        <v>12.37</v>
      </c>
      <c r="I180">
        <f>MyTable[[#This Row],[Cost per unit]]*MyTable[[#This Row],[Units]]</f>
        <v>3785.22</v>
      </c>
    </row>
    <row r="181" spans="3:9" x14ac:dyDescent="0.25">
      <c r="C181" t="s">
        <v>3</v>
      </c>
      <c r="D181" t="s">
        <v>34</v>
      </c>
      <c r="E181" t="s">
        <v>20</v>
      </c>
      <c r="F181" s="4">
        <v>2583</v>
      </c>
      <c r="G181" s="5">
        <v>18</v>
      </c>
      <c r="H181">
        <f t="shared" si="2"/>
        <v>10.62</v>
      </c>
      <c r="I181">
        <f>MyTable[[#This Row],[Cost per unit]]*MyTable[[#This Row],[Units]]</f>
        <v>191.16</v>
      </c>
    </row>
    <row r="182" spans="3:9" x14ac:dyDescent="0.25">
      <c r="C182" t="s">
        <v>7</v>
      </c>
      <c r="D182" t="s">
        <v>35</v>
      </c>
      <c r="E182" t="s">
        <v>19</v>
      </c>
      <c r="F182" s="4">
        <v>4585</v>
      </c>
      <c r="G182" s="5">
        <v>240</v>
      </c>
      <c r="H182">
        <f t="shared" si="2"/>
        <v>7.64</v>
      </c>
      <c r="I182">
        <f>MyTable[[#This Row],[Cost per unit]]*MyTable[[#This Row],[Units]]</f>
        <v>1833.6</v>
      </c>
    </row>
    <row r="183" spans="3:9" x14ac:dyDescent="0.25">
      <c r="C183" t="s">
        <v>5</v>
      </c>
      <c r="D183" t="s">
        <v>34</v>
      </c>
      <c r="E183" t="s">
        <v>33</v>
      </c>
      <c r="F183" s="4">
        <v>1652</v>
      </c>
      <c r="G183" s="5">
        <v>93</v>
      </c>
      <c r="H183">
        <f t="shared" si="2"/>
        <v>12.37</v>
      </c>
      <c r="I183">
        <f>MyTable[[#This Row],[Cost per unit]]*MyTable[[#This Row],[Units]]</f>
        <v>1150.4099999999999</v>
      </c>
    </row>
    <row r="184" spans="3:9" x14ac:dyDescent="0.25">
      <c r="C184" t="s">
        <v>10</v>
      </c>
      <c r="D184" t="s">
        <v>34</v>
      </c>
      <c r="E184" t="s">
        <v>26</v>
      </c>
      <c r="F184" s="4">
        <v>4991</v>
      </c>
      <c r="G184" s="5">
        <v>9</v>
      </c>
      <c r="H184">
        <f t="shared" si="2"/>
        <v>5.6</v>
      </c>
      <c r="I184">
        <f>MyTable[[#This Row],[Cost per unit]]*MyTable[[#This Row],[Units]]</f>
        <v>50.4</v>
      </c>
    </row>
    <row r="185" spans="3:9" x14ac:dyDescent="0.25">
      <c r="C185" t="s">
        <v>8</v>
      </c>
      <c r="D185" t="s">
        <v>34</v>
      </c>
      <c r="E185" t="s">
        <v>16</v>
      </c>
      <c r="F185" s="4">
        <v>2009</v>
      </c>
      <c r="G185" s="5">
        <v>219</v>
      </c>
      <c r="H185">
        <f t="shared" si="2"/>
        <v>8.7899999999999991</v>
      </c>
      <c r="I185">
        <f>MyTable[[#This Row],[Cost per unit]]*MyTable[[#This Row],[Units]]</f>
        <v>1925.0099999999998</v>
      </c>
    </row>
    <row r="186" spans="3:9" x14ac:dyDescent="0.25">
      <c r="C186" t="s">
        <v>2</v>
      </c>
      <c r="D186" t="s">
        <v>39</v>
      </c>
      <c r="E186" t="s">
        <v>22</v>
      </c>
      <c r="F186" s="4">
        <v>1568</v>
      </c>
      <c r="G186" s="5">
        <v>141</v>
      </c>
      <c r="H186">
        <f t="shared" si="2"/>
        <v>9.77</v>
      </c>
      <c r="I186">
        <f>MyTable[[#This Row],[Cost per unit]]*MyTable[[#This Row],[Units]]</f>
        <v>1377.57</v>
      </c>
    </row>
    <row r="187" spans="3:9" x14ac:dyDescent="0.25">
      <c r="C187" t="s">
        <v>41</v>
      </c>
      <c r="D187" t="s">
        <v>37</v>
      </c>
      <c r="E187" t="s">
        <v>20</v>
      </c>
      <c r="F187" s="4">
        <v>3388</v>
      </c>
      <c r="G187" s="5">
        <v>123</v>
      </c>
      <c r="H187">
        <f t="shared" si="2"/>
        <v>10.62</v>
      </c>
      <c r="I187">
        <f>MyTable[[#This Row],[Cost per unit]]*MyTable[[#This Row],[Units]]</f>
        <v>1306.26</v>
      </c>
    </row>
    <row r="188" spans="3:9" x14ac:dyDescent="0.25">
      <c r="C188" t="s">
        <v>40</v>
      </c>
      <c r="D188" t="s">
        <v>38</v>
      </c>
      <c r="E188" t="s">
        <v>24</v>
      </c>
      <c r="F188" s="4">
        <v>623</v>
      </c>
      <c r="G188" s="5">
        <v>51</v>
      </c>
      <c r="H188">
        <f t="shared" si="2"/>
        <v>4.97</v>
      </c>
      <c r="I188">
        <f>MyTable[[#This Row],[Cost per unit]]*MyTable[[#This Row],[Units]]</f>
        <v>253.47</v>
      </c>
    </row>
    <row r="189" spans="3:9" x14ac:dyDescent="0.25">
      <c r="C189" t="s">
        <v>6</v>
      </c>
      <c r="D189" t="s">
        <v>36</v>
      </c>
      <c r="E189" t="s">
        <v>4</v>
      </c>
      <c r="F189" s="4">
        <v>10073</v>
      </c>
      <c r="G189" s="5">
        <v>120</v>
      </c>
      <c r="H189">
        <f t="shared" si="2"/>
        <v>11.88</v>
      </c>
      <c r="I189">
        <f>MyTable[[#This Row],[Cost per unit]]*MyTable[[#This Row],[Units]]</f>
        <v>1425.6000000000001</v>
      </c>
    </row>
    <row r="190" spans="3:9" x14ac:dyDescent="0.25">
      <c r="C190" t="s">
        <v>8</v>
      </c>
      <c r="D190" t="s">
        <v>39</v>
      </c>
      <c r="E190" t="s">
        <v>26</v>
      </c>
      <c r="F190" s="4">
        <v>1561</v>
      </c>
      <c r="G190" s="5">
        <v>27</v>
      </c>
      <c r="H190">
        <f t="shared" si="2"/>
        <v>5.6</v>
      </c>
      <c r="I190">
        <f>MyTable[[#This Row],[Cost per unit]]*MyTable[[#This Row],[Units]]</f>
        <v>151.19999999999999</v>
      </c>
    </row>
    <row r="191" spans="3:9" x14ac:dyDescent="0.25">
      <c r="C191" t="s">
        <v>9</v>
      </c>
      <c r="D191" t="s">
        <v>36</v>
      </c>
      <c r="E191" t="s">
        <v>27</v>
      </c>
      <c r="F191" s="4">
        <v>11522</v>
      </c>
      <c r="G191" s="5">
        <v>204</v>
      </c>
      <c r="H191">
        <f t="shared" si="2"/>
        <v>16.73</v>
      </c>
      <c r="I191">
        <f>MyTable[[#This Row],[Cost per unit]]*MyTable[[#This Row],[Units]]</f>
        <v>3412.92</v>
      </c>
    </row>
    <row r="192" spans="3:9" x14ac:dyDescent="0.25">
      <c r="C192" t="s">
        <v>6</v>
      </c>
      <c r="D192" t="s">
        <v>38</v>
      </c>
      <c r="E192" t="s">
        <v>13</v>
      </c>
      <c r="F192" s="4">
        <v>2317</v>
      </c>
      <c r="G192" s="5">
        <v>123</v>
      </c>
      <c r="H192">
        <f t="shared" si="2"/>
        <v>9.33</v>
      </c>
      <c r="I192">
        <f>MyTable[[#This Row],[Cost per unit]]*MyTable[[#This Row],[Units]]</f>
        <v>1147.5899999999999</v>
      </c>
    </row>
    <row r="193" spans="3:9" x14ac:dyDescent="0.25">
      <c r="C193" t="s">
        <v>10</v>
      </c>
      <c r="D193" t="s">
        <v>37</v>
      </c>
      <c r="E193" t="s">
        <v>28</v>
      </c>
      <c r="F193" s="4">
        <v>3059</v>
      </c>
      <c r="G193" s="5">
        <v>27</v>
      </c>
      <c r="H193">
        <f t="shared" si="2"/>
        <v>10.38</v>
      </c>
      <c r="I193">
        <f>MyTable[[#This Row],[Cost per unit]]*MyTable[[#This Row],[Units]]</f>
        <v>280.26000000000005</v>
      </c>
    </row>
    <row r="194" spans="3:9" x14ac:dyDescent="0.25">
      <c r="C194" t="s">
        <v>41</v>
      </c>
      <c r="D194" t="s">
        <v>37</v>
      </c>
      <c r="E194" t="s">
        <v>26</v>
      </c>
      <c r="F194" s="4">
        <v>2324</v>
      </c>
      <c r="G194" s="5">
        <v>177</v>
      </c>
      <c r="H194">
        <f t="shared" si="2"/>
        <v>5.6</v>
      </c>
      <c r="I194">
        <f>MyTable[[#This Row],[Cost per unit]]*MyTable[[#This Row],[Units]]</f>
        <v>991.19999999999993</v>
      </c>
    </row>
    <row r="195" spans="3:9" x14ac:dyDescent="0.25">
      <c r="C195" t="s">
        <v>3</v>
      </c>
      <c r="D195" t="s">
        <v>39</v>
      </c>
      <c r="E195" t="s">
        <v>26</v>
      </c>
      <c r="F195" s="4">
        <v>4956</v>
      </c>
      <c r="G195" s="5">
        <v>171</v>
      </c>
      <c r="H195">
        <f t="shared" si="2"/>
        <v>5.6</v>
      </c>
      <c r="I195">
        <f>MyTable[[#This Row],[Cost per unit]]*MyTable[[#This Row],[Units]]</f>
        <v>957.59999999999991</v>
      </c>
    </row>
    <row r="196" spans="3:9" x14ac:dyDescent="0.25">
      <c r="C196" t="s">
        <v>10</v>
      </c>
      <c r="D196" t="s">
        <v>34</v>
      </c>
      <c r="E196" t="s">
        <v>19</v>
      </c>
      <c r="F196" s="4">
        <v>5355</v>
      </c>
      <c r="G196" s="5">
        <v>204</v>
      </c>
      <c r="H196">
        <f t="shared" si="2"/>
        <v>7.64</v>
      </c>
      <c r="I196">
        <f>MyTable[[#This Row],[Cost per unit]]*MyTable[[#This Row],[Units]]</f>
        <v>1558.56</v>
      </c>
    </row>
    <row r="197" spans="3:9" x14ac:dyDescent="0.25">
      <c r="C197" t="s">
        <v>3</v>
      </c>
      <c r="D197" t="s">
        <v>34</v>
      </c>
      <c r="E197" t="s">
        <v>14</v>
      </c>
      <c r="F197" s="4">
        <v>7259</v>
      </c>
      <c r="G197" s="5">
        <v>276</v>
      </c>
      <c r="H197">
        <f t="shared" si="2"/>
        <v>11.7</v>
      </c>
      <c r="I197">
        <f>MyTable[[#This Row],[Cost per unit]]*MyTable[[#This Row],[Units]]</f>
        <v>3229.2</v>
      </c>
    </row>
    <row r="198" spans="3:9" x14ac:dyDescent="0.25">
      <c r="C198" t="s">
        <v>8</v>
      </c>
      <c r="D198" t="s">
        <v>37</v>
      </c>
      <c r="E198" t="s">
        <v>26</v>
      </c>
      <c r="F198" s="4">
        <v>6279</v>
      </c>
      <c r="G198" s="5">
        <v>45</v>
      </c>
      <c r="H198">
        <f t="shared" si="2"/>
        <v>5.6</v>
      </c>
      <c r="I198">
        <f>MyTable[[#This Row],[Cost per unit]]*MyTable[[#This Row],[Units]]</f>
        <v>251.99999999999997</v>
      </c>
    </row>
    <row r="199" spans="3:9" x14ac:dyDescent="0.25">
      <c r="C199" t="s">
        <v>40</v>
      </c>
      <c r="D199" t="s">
        <v>38</v>
      </c>
      <c r="E199" t="s">
        <v>29</v>
      </c>
      <c r="F199" s="4">
        <v>2541</v>
      </c>
      <c r="G199" s="5">
        <v>45</v>
      </c>
      <c r="H199">
        <f t="shared" si="2"/>
        <v>7.16</v>
      </c>
      <c r="I199">
        <f>MyTable[[#This Row],[Cost per unit]]*MyTable[[#This Row],[Units]]</f>
        <v>322.2</v>
      </c>
    </row>
    <row r="200" spans="3:9" x14ac:dyDescent="0.25">
      <c r="C200" t="s">
        <v>6</v>
      </c>
      <c r="D200" t="s">
        <v>35</v>
      </c>
      <c r="E200" t="s">
        <v>27</v>
      </c>
      <c r="F200" s="4">
        <v>3864</v>
      </c>
      <c r="G200" s="5">
        <v>177</v>
      </c>
      <c r="H200">
        <f t="shared" si="2"/>
        <v>16.73</v>
      </c>
      <c r="I200">
        <f>MyTable[[#This Row],[Cost per unit]]*MyTable[[#This Row],[Units]]</f>
        <v>2961.21</v>
      </c>
    </row>
    <row r="201" spans="3:9" x14ac:dyDescent="0.25">
      <c r="C201" t="s">
        <v>5</v>
      </c>
      <c r="D201" t="s">
        <v>36</v>
      </c>
      <c r="E201" t="s">
        <v>13</v>
      </c>
      <c r="F201" s="4">
        <v>6146</v>
      </c>
      <c r="G201" s="5">
        <v>63</v>
      </c>
      <c r="H201">
        <f t="shared" si="2"/>
        <v>9.33</v>
      </c>
      <c r="I201">
        <f>MyTable[[#This Row],[Cost per unit]]*MyTable[[#This Row],[Units]]</f>
        <v>587.79</v>
      </c>
    </row>
    <row r="202" spans="3:9" x14ac:dyDescent="0.25">
      <c r="C202" t="s">
        <v>9</v>
      </c>
      <c r="D202" t="s">
        <v>39</v>
      </c>
      <c r="E202" t="s">
        <v>18</v>
      </c>
      <c r="F202" s="4">
        <v>2639</v>
      </c>
      <c r="G202" s="5">
        <v>204</v>
      </c>
      <c r="H202">
        <f t="shared" si="2"/>
        <v>6.47</v>
      </c>
      <c r="I202">
        <f>MyTable[[#This Row],[Cost per unit]]*MyTable[[#This Row],[Units]]</f>
        <v>1319.8799999999999</v>
      </c>
    </row>
    <row r="203" spans="3:9" x14ac:dyDescent="0.25">
      <c r="C203" t="s">
        <v>8</v>
      </c>
      <c r="D203" t="s">
        <v>37</v>
      </c>
      <c r="E203" t="s">
        <v>22</v>
      </c>
      <c r="F203" s="4">
        <v>1890</v>
      </c>
      <c r="G203" s="5">
        <v>195</v>
      </c>
      <c r="H203">
        <f t="shared" si="2"/>
        <v>9.77</v>
      </c>
      <c r="I203">
        <f>MyTable[[#This Row],[Cost per unit]]*MyTable[[#This Row],[Units]]</f>
        <v>1905.1499999999999</v>
      </c>
    </row>
    <row r="204" spans="3:9" x14ac:dyDescent="0.25">
      <c r="C204" t="s">
        <v>7</v>
      </c>
      <c r="D204" t="s">
        <v>34</v>
      </c>
      <c r="E204" t="s">
        <v>14</v>
      </c>
      <c r="F204" s="4">
        <v>1932</v>
      </c>
      <c r="G204" s="5">
        <v>369</v>
      </c>
      <c r="H204">
        <f t="shared" ref="H204:H267" si="3">VLOOKUP(E204,$Z$12:$AA$33,2,FALSE)</f>
        <v>11.7</v>
      </c>
      <c r="I204">
        <f>MyTable[[#This Row],[Cost per unit]]*MyTable[[#This Row],[Units]]</f>
        <v>4317.3</v>
      </c>
    </row>
    <row r="205" spans="3:9" x14ac:dyDescent="0.25">
      <c r="C205" t="s">
        <v>3</v>
      </c>
      <c r="D205" t="s">
        <v>34</v>
      </c>
      <c r="E205" t="s">
        <v>25</v>
      </c>
      <c r="F205" s="4">
        <v>6300</v>
      </c>
      <c r="G205" s="5">
        <v>42</v>
      </c>
      <c r="H205">
        <f t="shared" si="3"/>
        <v>13.15</v>
      </c>
      <c r="I205">
        <f>MyTable[[#This Row],[Cost per unit]]*MyTable[[#This Row],[Units]]</f>
        <v>552.30000000000007</v>
      </c>
    </row>
    <row r="206" spans="3:9" x14ac:dyDescent="0.25">
      <c r="C206" t="s">
        <v>6</v>
      </c>
      <c r="D206" t="s">
        <v>37</v>
      </c>
      <c r="E206" t="s">
        <v>30</v>
      </c>
      <c r="F206" s="4">
        <v>560</v>
      </c>
      <c r="G206" s="5">
        <v>81</v>
      </c>
      <c r="H206">
        <f t="shared" si="3"/>
        <v>14.49</v>
      </c>
      <c r="I206">
        <f>MyTable[[#This Row],[Cost per unit]]*MyTable[[#This Row],[Units]]</f>
        <v>1173.69</v>
      </c>
    </row>
    <row r="207" spans="3:9" x14ac:dyDescent="0.25">
      <c r="C207" t="s">
        <v>9</v>
      </c>
      <c r="D207" t="s">
        <v>37</v>
      </c>
      <c r="E207" t="s">
        <v>26</v>
      </c>
      <c r="F207" s="4">
        <v>2856</v>
      </c>
      <c r="G207" s="5">
        <v>246</v>
      </c>
      <c r="H207">
        <f t="shared" si="3"/>
        <v>5.6</v>
      </c>
      <c r="I207">
        <f>MyTable[[#This Row],[Cost per unit]]*MyTable[[#This Row],[Units]]</f>
        <v>1377.6</v>
      </c>
    </row>
    <row r="208" spans="3:9" x14ac:dyDescent="0.25">
      <c r="C208" t="s">
        <v>9</v>
      </c>
      <c r="D208" t="s">
        <v>34</v>
      </c>
      <c r="E208" t="s">
        <v>17</v>
      </c>
      <c r="F208" s="4">
        <v>707</v>
      </c>
      <c r="G208" s="5">
        <v>174</v>
      </c>
      <c r="H208">
        <f t="shared" si="3"/>
        <v>3.11</v>
      </c>
      <c r="I208">
        <f>MyTable[[#This Row],[Cost per unit]]*MyTable[[#This Row],[Units]]</f>
        <v>541.14</v>
      </c>
    </row>
    <row r="209" spans="3:9" x14ac:dyDescent="0.25">
      <c r="C209" t="s">
        <v>8</v>
      </c>
      <c r="D209" t="s">
        <v>35</v>
      </c>
      <c r="E209" t="s">
        <v>30</v>
      </c>
      <c r="F209" s="4">
        <v>3598</v>
      </c>
      <c r="G209" s="5">
        <v>81</v>
      </c>
      <c r="H209">
        <f t="shared" si="3"/>
        <v>14.49</v>
      </c>
      <c r="I209">
        <f>MyTable[[#This Row],[Cost per unit]]*MyTable[[#This Row],[Units]]</f>
        <v>1173.69</v>
      </c>
    </row>
    <row r="210" spans="3:9" x14ac:dyDescent="0.25">
      <c r="C210" t="s">
        <v>40</v>
      </c>
      <c r="D210" t="s">
        <v>35</v>
      </c>
      <c r="E210" t="s">
        <v>22</v>
      </c>
      <c r="F210" s="4">
        <v>6853</v>
      </c>
      <c r="G210" s="5">
        <v>372</v>
      </c>
      <c r="H210">
        <f t="shared" si="3"/>
        <v>9.77</v>
      </c>
      <c r="I210">
        <f>MyTable[[#This Row],[Cost per unit]]*MyTable[[#This Row],[Units]]</f>
        <v>3634.44</v>
      </c>
    </row>
    <row r="211" spans="3:9" x14ac:dyDescent="0.25">
      <c r="C211" t="s">
        <v>40</v>
      </c>
      <c r="D211" t="s">
        <v>35</v>
      </c>
      <c r="E211" t="s">
        <v>16</v>
      </c>
      <c r="F211" s="4">
        <v>4725</v>
      </c>
      <c r="G211" s="5">
        <v>174</v>
      </c>
      <c r="H211">
        <f t="shared" si="3"/>
        <v>8.7899999999999991</v>
      </c>
      <c r="I211">
        <f>MyTable[[#This Row],[Cost per unit]]*MyTable[[#This Row],[Units]]</f>
        <v>1529.4599999999998</v>
      </c>
    </row>
    <row r="212" spans="3:9" x14ac:dyDescent="0.25">
      <c r="C212" t="s">
        <v>41</v>
      </c>
      <c r="D212" t="s">
        <v>36</v>
      </c>
      <c r="E212" t="s">
        <v>32</v>
      </c>
      <c r="F212" s="4">
        <v>10304</v>
      </c>
      <c r="G212" s="5">
        <v>84</v>
      </c>
      <c r="H212">
        <f t="shared" si="3"/>
        <v>8.65</v>
      </c>
      <c r="I212">
        <f>MyTable[[#This Row],[Cost per unit]]*MyTable[[#This Row],[Units]]</f>
        <v>726.6</v>
      </c>
    </row>
    <row r="213" spans="3:9" x14ac:dyDescent="0.25">
      <c r="C213" t="s">
        <v>41</v>
      </c>
      <c r="D213" t="s">
        <v>34</v>
      </c>
      <c r="E213" t="s">
        <v>16</v>
      </c>
      <c r="F213" s="4">
        <v>1274</v>
      </c>
      <c r="G213" s="5">
        <v>225</v>
      </c>
      <c r="H213">
        <f t="shared" si="3"/>
        <v>8.7899999999999991</v>
      </c>
      <c r="I213">
        <f>MyTable[[#This Row],[Cost per unit]]*MyTable[[#This Row],[Units]]</f>
        <v>1977.7499999999998</v>
      </c>
    </row>
    <row r="214" spans="3:9" x14ac:dyDescent="0.25">
      <c r="C214" t="s">
        <v>5</v>
      </c>
      <c r="D214" t="s">
        <v>36</v>
      </c>
      <c r="E214" t="s">
        <v>30</v>
      </c>
      <c r="F214" s="4">
        <v>1526</v>
      </c>
      <c r="G214" s="5">
        <v>105</v>
      </c>
      <c r="H214">
        <f t="shared" si="3"/>
        <v>14.49</v>
      </c>
      <c r="I214">
        <f>MyTable[[#This Row],[Cost per unit]]*MyTable[[#This Row],[Units]]</f>
        <v>1521.45</v>
      </c>
    </row>
    <row r="215" spans="3:9" x14ac:dyDescent="0.25">
      <c r="C215" t="s">
        <v>40</v>
      </c>
      <c r="D215" t="s">
        <v>39</v>
      </c>
      <c r="E215" t="s">
        <v>28</v>
      </c>
      <c r="F215" s="4">
        <v>3101</v>
      </c>
      <c r="G215" s="5">
        <v>225</v>
      </c>
      <c r="H215">
        <f t="shared" si="3"/>
        <v>10.38</v>
      </c>
      <c r="I215">
        <f>MyTable[[#This Row],[Cost per unit]]*MyTable[[#This Row],[Units]]</f>
        <v>2335.5</v>
      </c>
    </row>
    <row r="216" spans="3:9" x14ac:dyDescent="0.25">
      <c r="C216" t="s">
        <v>2</v>
      </c>
      <c r="D216" t="s">
        <v>37</v>
      </c>
      <c r="E216" t="s">
        <v>14</v>
      </c>
      <c r="F216" s="4">
        <v>1057</v>
      </c>
      <c r="G216" s="5">
        <v>54</v>
      </c>
      <c r="H216">
        <f t="shared" si="3"/>
        <v>11.7</v>
      </c>
      <c r="I216">
        <f>MyTable[[#This Row],[Cost per unit]]*MyTable[[#This Row],[Units]]</f>
        <v>631.79999999999995</v>
      </c>
    </row>
    <row r="217" spans="3:9" x14ac:dyDescent="0.25">
      <c r="C217" t="s">
        <v>7</v>
      </c>
      <c r="D217" t="s">
        <v>37</v>
      </c>
      <c r="E217" t="s">
        <v>26</v>
      </c>
      <c r="F217" s="4">
        <v>5306</v>
      </c>
      <c r="G217" s="5">
        <v>0</v>
      </c>
      <c r="H217">
        <f t="shared" si="3"/>
        <v>5.6</v>
      </c>
      <c r="I217">
        <f>MyTable[[#This Row],[Cost per unit]]*MyTable[[#This Row],[Units]]</f>
        <v>0</v>
      </c>
    </row>
    <row r="218" spans="3:9" x14ac:dyDescent="0.25">
      <c r="C218" t="s">
        <v>5</v>
      </c>
      <c r="D218" t="s">
        <v>39</v>
      </c>
      <c r="E218" t="s">
        <v>24</v>
      </c>
      <c r="F218" s="4">
        <v>4018</v>
      </c>
      <c r="G218" s="5">
        <v>171</v>
      </c>
      <c r="H218">
        <f t="shared" si="3"/>
        <v>4.97</v>
      </c>
      <c r="I218">
        <f>MyTable[[#This Row],[Cost per unit]]*MyTable[[#This Row],[Units]]</f>
        <v>849.87</v>
      </c>
    </row>
    <row r="219" spans="3:9" x14ac:dyDescent="0.25">
      <c r="C219" t="s">
        <v>9</v>
      </c>
      <c r="D219" t="s">
        <v>34</v>
      </c>
      <c r="E219" t="s">
        <v>16</v>
      </c>
      <c r="F219" s="4">
        <v>938</v>
      </c>
      <c r="G219" s="5">
        <v>189</v>
      </c>
      <c r="H219">
        <f t="shared" si="3"/>
        <v>8.7899999999999991</v>
      </c>
      <c r="I219">
        <f>MyTable[[#This Row],[Cost per unit]]*MyTable[[#This Row],[Units]]</f>
        <v>1661.31</v>
      </c>
    </row>
    <row r="220" spans="3:9" x14ac:dyDescent="0.25">
      <c r="C220" t="s">
        <v>7</v>
      </c>
      <c r="D220" t="s">
        <v>38</v>
      </c>
      <c r="E220" t="s">
        <v>18</v>
      </c>
      <c r="F220" s="4">
        <v>1778</v>
      </c>
      <c r="G220" s="5">
        <v>270</v>
      </c>
      <c r="H220">
        <f t="shared" si="3"/>
        <v>6.47</v>
      </c>
      <c r="I220">
        <f>MyTable[[#This Row],[Cost per unit]]*MyTable[[#This Row],[Units]]</f>
        <v>1746.8999999999999</v>
      </c>
    </row>
    <row r="221" spans="3:9" x14ac:dyDescent="0.25">
      <c r="C221" t="s">
        <v>6</v>
      </c>
      <c r="D221" t="s">
        <v>39</v>
      </c>
      <c r="E221" t="s">
        <v>30</v>
      </c>
      <c r="F221" s="4">
        <v>1638</v>
      </c>
      <c r="G221" s="5">
        <v>63</v>
      </c>
      <c r="H221">
        <f t="shared" si="3"/>
        <v>14.49</v>
      </c>
      <c r="I221">
        <f>MyTable[[#This Row],[Cost per unit]]*MyTable[[#This Row],[Units]]</f>
        <v>912.87</v>
      </c>
    </row>
    <row r="222" spans="3:9" x14ac:dyDescent="0.25">
      <c r="C222" t="s">
        <v>41</v>
      </c>
      <c r="D222" t="s">
        <v>38</v>
      </c>
      <c r="E222" t="s">
        <v>25</v>
      </c>
      <c r="F222" s="4">
        <v>154</v>
      </c>
      <c r="G222" s="5">
        <v>21</v>
      </c>
      <c r="H222">
        <f t="shared" si="3"/>
        <v>13.15</v>
      </c>
      <c r="I222">
        <f>MyTable[[#This Row],[Cost per unit]]*MyTable[[#This Row],[Units]]</f>
        <v>276.15000000000003</v>
      </c>
    </row>
    <row r="223" spans="3:9" x14ac:dyDescent="0.25">
      <c r="C223" t="s">
        <v>7</v>
      </c>
      <c r="D223" t="s">
        <v>37</v>
      </c>
      <c r="E223" t="s">
        <v>22</v>
      </c>
      <c r="F223" s="4">
        <v>9835</v>
      </c>
      <c r="G223" s="5">
        <v>207</v>
      </c>
      <c r="H223">
        <f t="shared" si="3"/>
        <v>9.77</v>
      </c>
      <c r="I223">
        <f>MyTable[[#This Row],[Cost per unit]]*MyTable[[#This Row],[Units]]</f>
        <v>2022.3899999999999</v>
      </c>
    </row>
    <row r="224" spans="3:9" x14ac:dyDescent="0.25">
      <c r="C224" t="s">
        <v>9</v>
      </c>
      <c r="D224" t="s">
        <v>37</v>
      </c>
      <c r="E224" t="s">
        <v>20</v>
      </c>
      <c r="F224" s="4">
        <v>7273</v>
      </c>
      <c r="G224" s="5">
        <v>96</v>
      </c>
      <c r="H224">
        <f t="shared" si="3"/>
        <v>10.62</v>
      </c>
      <c r="I224">
        <f>MyTable[[#This Row],[Cost per unit]]*MyTable[[#This Row],[Units]]</f>
        <v>1019.52</v>
      </c>
    </row>
    <row r="225" spans="3:9" x14ac:dyDescent="0.25">
      <c r="C225" t="s">
        <v>5</v>
      </c>
      <c r="D225" t="s">
        <v>39</v>
      </c>
      <c r="E225" t="s">
        <v>22</v>
      </c>
      <c r="F225" s="4">
        <v>6909</v>
      </c>
      <c r="G225" s="5">
        <v>81</v>
      </c>
      <c r="H225">
        <f t="shared" si="3"/>
        <v>9.77</v>
      </c>
      <c r="I225">
        <f>MyTable[[#This Row],[Cost per unit]]*MyTable[[#This Row],[Units]]</f>
        <v>791.37</v>
      </c>
    </row>
    <row r="226" spans="3:9" x14ac:dyDescent="0.25">
      <c r="C226" t="s">
        <v>9</v>
      </c>
      <c r="D226" t="s">
        <v>39</v>
      </c>
      <c r="E226" t="s">
        <v>24</v>
      </c>
      <c r="F226" s="4">
        <v>3920</v>
      </c>
      <c r="G226" s="5">
        <v>306</v>
      </c>
      <c r="H226">
        <f t="shared" si="3"/>
        <v>4.97</v>
      </c>
      <c r="I226">
        <f>MyTable[[#This Row],[Cost per unit]]*MyTable[[#This Row],[Units]]</f>
        <v>1520.82</v>
      </c>
    </row>
    <row r="227" spans="3:9" x14ac:dyDescent="0.25">
      <c r="C227" t="s">
        <v>10</v>
      </c>
      <c r="D227" t="s">
        <v>39</v>
      </c>
      <c r="E227" t="s">
        <v>21</v>
      </c>
      <c r="F227" s="4">
        <v>4858</v>
      </c>
      <c r="G227" s="5">
        <v>279</v>
      </c>
      <c r="H227">
        <f t="shared" si="3"/>
        <v>9</v>
      </c>
      <c r="I227">
        <f>MyTable[[#This Row],[Cost per unit]]*MyTable[[#This Row],[Units]]</f>
        <v>2511</v>
      </c>
    </row>
    <row r="228" spans="3:9" x14ac:dyDescent="0.25">
      <c r="C228" t="s">
        <v>2</v>
      </c>
      <c r="D228" t="s">
        <v>38</v>
      </c>
      <c r="E228" t="s">
        <v>4</v>
      </c>
      <c r="F228" s="4">
        <v>3549</v>
      </c>
      <c r="G228" s="5">
        <v>3</v>
      </c>
      <c r="H228">
        <f t="shared" si="3"/>
        <v>11.88</v>
      </c>
      <c r="I228">
        <f>MyTable[[#This Row],[Cost per unit]]*MyTable[[#This Row],[Units]]</f>
        <v>35.64</v>
      </c>
    </row>
    <row r="229" spans="3:9" x14ac:dyDescent="0.25">
      <c r="C229" t="s">
        <v>7</v>
      </c>
      <c r="D229" t="s">
        <v>39</v>
      </c>
      <c r="E229" t="s">
        <v>27</v>
      </c>
      <c r="F229" s="4">
        <v>966</v>
      </c>
      <c r="G229" s="5">
        <v>198</v>
      </c>
      <c r="H229">
        <f t="shared" si="3"/>
        <v>16.73</v>
      </c>
      <c r="I229">
        <f>MyTable[[#This Row],[Cost per unit]]*MyTable[[#This Row],[Units]]</f>
        <v>3312.54</v>
      </c>
    </row>
    <row r="230" spans="3:9" x14ac:dyDescent="0.25">
      <c r="C230" t="s">
        <v>5</v>
      </c>
      <c r="D230" t="s">
        <v>39</v>
      </c>
      <c r="E230" t="s">
        <v>18</v>
      </c>
      <c r="F230" s="4">
        <v>385</v>
      </c>
      <c r="G230" s="5">
        <v>249</v>
      </c>
      <c r="H230">
        <f t="shared" si="3"/>
        <v>6.47</v>
      </c>
      <c r="I230">
        <f>MyTable[[#This Row],[Cost per unit]]*MyTable[[#This Row],[Units]]</f>
        <v>1611.03</v>
      </c>
    </row>
    <row r="231" spans="3:9" x14ac:dyDescent="0.25">
      <c r="C231" t="s">
        <v>6</v>
      </c>
      <c r="D231" t="s">
        <v>34</v>
      </c>
      <c r="E231" t="s">
        <v>16</v>
      </c>
      <c r="F231" s="4">
        <v>2219</v>
      </c>
      <c r="G231" s="5">
        <v>75</v>
      </c>
      <c r="H231">
        <f t="shared" si="3"/>
        <v>8.7899999999999991</v>
      </c>
      <c r="I231">
        <f>MyTable[[#This Row],[Cost per unit]]*MyTable[[#This Row],[Units]]</f>
        <v>659.24999999999989</v>
      </c>
    </row>
    <row r="232" spans="3:9" x14ac:dyDescent="0.25">
      <c r="C232" t="s">
        <v>9</v>
      </c>
      <c r="D232" t="s">
        <v>36</v>
      </c>
      <c r="E232" t="s">
        <v>32</v>
      </c>
      <c r="F232" s="4">
        <v>2954</v>
      </c>
      <c r="G232" s="5">
        <v>189</v>
      </c>
      <c r="H232">
        <f t="shared" si="3"/>
        <v>8.65</v>
      </c>
      <c r="I232">
        <f>MyTable[[#This Row],[Cost per unit]]*MyTable[[#This Row],[Units]]</f>
        <v>1634.8500000000001</v>
      </c>
    </row>
    <row r="233" spans="3:9" x14ac:dyDescent="0.25">
      <c r="C233" t="s">
        <v>7</v>
      </c>
      <c r="D233" t="s">
        <v>36</v>
      </c>
      <c r="E233" t="s">
        <v>32</v>
      </c>
      <c r="F233" s="4">
        <v>280</v>
      </c>
      <c r="G233" s="5">
        <v>87</v>
      </c>
      <c r="H233">
        <f t="shared" si="3"/>
        <v>8.65</v>
      </c>
      <c r="I233">
        <f>MyTable[[#This Row],[Cost per unit]]*MyTable[[#This Row],[Units]]</f>
        <v>752.55000000000007</v>
      </c>
    </row>
    <row r="234" spans="3:9" x14ac:dyDescent="0.25">
      <c r="C234" t="s">
        <v>41</v>
      </c>
      <c r="D234" t="s">
        <v>36</v>
      </c>
      <c r="E234" t="s">
        <v>30</v>
      </c>
      <c r="F234" s="4">
        <v>6118</v>
      </c>
      <c r="G234" s="5">
        <v>174</v>
      </c>
      <c r="H234">
        <f t="shared" si="3"/>
        <v>14.49</v>
      </c>
      <c r="I234">
        <f>MyTable[[#This Row],[Cost per unit]]*MyTable[[#This Row],[Units]]</f>
        <v>2521.2600000000002</v>
      </c>
    </row>
    <row r="235" spans="3:9" x14ac:dyDescent="0.25">
      <c r="C235" t="s">
        <v>2</v>
      </c>
      <c r="D235" t="s">
        <v>39</v>
      </c>
      <c r="E235" t="s">
        <v>15</v>
      </c>
      <c r="F235" s="4">
        <v>4802</v>
      </c>
      <c r="G235" s="5">
        <v>36</v>
      </c>
      <c r="H235">
        <f t="shared" si="3"/>
        <v>11.73</v>
      </c>
      <c r="I235">
        <f>MyTable[[#This Row],[Cost per unit]]*MyTable[[#This Row],[Units]]</f>
        <v>422.28000000000003</v>
      </c>
    </row>
    <row r="236" spans="3:9" x14ac:dyDescent="0.25">
      <c r="C236" t="s">
        <v>9</v>
      </c>
      <c r="D236" t="s">
        <v>38</v>
      </c>
      <c r="E236" t="s">
        <v>24</v>
      </c>
      <c r="F236" s="4">
        <v>4137</v>
      </c>
      <c r="G236" s="5">
        <v>60</v>
      </c>
      <c r="H236">
        <f t="shared" si="3"/>
        <v>4.97</v>
      </c>
      <c r="I236">
        <f>MyTable[[#This Row],[Cost per unit]]*MyTable[[#This Row],[Units]]</f>
        <v>298.2</v>
      </c>
    </row>
    <row r="237" spans="3:9" x14ac:dyDescent="0.25">
      <c r="C237" t="s">
        <v>3</v>
      </c>
      <c r="D237" t="s">
        <v>35</v>
      </c>
      <c r="E237" t="s">
        <v>23</v>
      </c>
      <c r="F237" s="4">
        <v>2023</v>
      </c>
      <c r="G237" s="5">
        <v>78</v>
      </c>
      <c r="H237">
        <f t="shared" si="3"/>
        <v>6.49</v>
      </c>
      <c r="I237">
        <f>MyTable[[#This Row],[Cost per unit]]*MyTable[[#This Row],[Units]]</f>
        <v>506.22</v>
      </c>
    </row>
    <row r="238" spans="3:9" x14ac:dyDescent="0.25">
      <c r="C238" t="s">
        <v>9</v>
      </c>
      <c r="D238" t="s">
        <v>36</v>
      </c>
      <c r="E238" t="s">
        <v>30</v>
      </c>
      <c r="F238" s="4">
        <v>9051</v>
      </c>
      <c r="G238" s="5">
        <v>57</v>
      </c>
      <c r="H238">
        <f t="shared" si="3"/>
        <v>14.49</v>
      </c>
      <c r="I238">
        <f>MyTable[[#This Row],[Cost per unit]]*MyTable[[#This Row],[Units]]</f>
        <v>825.93000000000006</v>
      </c>
    </row>
    <row r="239" spans="3:9" x14ac:dyDescent="0.25">
      <c r="C239" t="s">
        <v>9</v>
      </c>
      <c r="D239" t="s">
        <v>37</v>
      </c>
      <c r="E239" t="s">
        <v>28</v>
      </c>
      <c r="F239" s="4">
        <v>2919</v>
      </c>
      <c r="G239" s="5">
        <v>45</v>
      </c>
      <c r="H239">
        <f t="shared" si="3"/>
        <v>10.38</v>
      </c>
      <c r="I239">
        <f>MyTable[[#This Row],[Cost per unit]]*MyTable[[#This Row],[Units]]</f>
        <v>467.1</v>
      </c>
    </row>
    <row r="240" spans="3:9" x14ac:dyDescent="0.25">
      <c r="C240" t="s">
        <v>41</v>
      </c>
      <c r="D240" t="s">
        <v>38</v>
      </c>
      <c r="E240" t="s">
        <v>22</v>
      </c>
      <c r="F240" s="4">
        <v>5915</v>
      </c>
      <c r="G240" s="5">
        <v>3</v>
      </c>
      <c r="H240">
        <f t="shared" si="3"/>
        <v>9.77</v>
      </c>
      <c r="I240">
        <f>MyTable[[#This Row],[Cost per unit]]*MyTable[[#This Row],[Units]]</f>
        <v>29.31</v>
      </c>
    </row>
    <row r="241" spans="3:9" x14ac:dyDescent="0.25">
      <c r="C241" t="s">
        <v>10</v>
      </c>
      <c r="D241" t="s">
        <v>35</v>
      </c>
      <c r="E241" t="s">
        <v>15</v>
      </c>
      <c r="F241" s="4">
        <v>2562</v>
      </c>
      <c r="G241" s="5">
        <v>6</v>
      </c>
      <c r="H241">
        <f t="shared" si="3"/>
        <v>11.73</v>
      </c>
      <c r="I241">
        <f>MyTable[[#This Row],[Cost per unit]]*MyTable[[#This Row],[Units]]</f>
        <v>70.38</v>
      </c>
    </row>
    <row r="242" spans="3:9" x14ac:dyDescent="0.25">
      <c r="C242" t="s">
        <v>5</v>
      </c>
      <c r="D242" t="s">
        <v>37</v>
      </c>
      <c r="E242" t="s">
        <v>25</v>
      </c>
      <c r="F242" s="4">
        <v>8813</v>
      </c>
      <c r="G242" s="5">
        <v>21</v>
      </c>
      <c r="H242">
        <f t="shared" si="3"/>
        <v>13.15</v>
      </c>
      <c r="I242">
        <f>MyTable[[#This Row],[Cost per unit]]*MyTable[[#This Row],[Units]]</f>
        <v>276.15000000000003</v>
      </c>
    </row>
    <row r="243" spans="3:9" x14ac:dyDescent="0.25">
      <c r="C243" t="s">
        <v>5</v>
      </c>
      <c r="D243" t="s">
        <v>36</v>
      </c>
      <c r="E243" t="s">
        <v>18</v>
      </c>
      <c r="F243" s="4">
        <v>6111</v>
      </c>
      <c r="G243" s="5">
        <v>3</v>
      </c>
      <c r="H243">
        <f t="shared" si="3"/>
        <v>6.47</v>
      </c>
      <c r="I243">
        <f>MyTable[[#This Row],[Cost per unit]]*MyTable[[#This Row],[Units]]</f>
        <v>19.41</v>
      </c>
    </row>
    <row r="244" spans="3:9" x14ac:dyDescent="0.25">
      <c r="C244" t="s">
        <v>8</v>
      </c>
      <c r="D244" t="s">
        <v>34</v>
      </c>
      <c r="E244" t="s">
        <v>31</v>
      </c>
      <c r="F244" s="4">
        <v>3507</v>
      </c>
      <c r="G244" s="5">
        <v>288</v>
      </c>
      <c r="H244">
        <f t="shared" si="3"/>
        <v>5.79</v>
      </c>
      <c r="I244">
        <f>MyTable[[#This Row],[Cost per unit]]*MyTable[[#This Row],[Units]]</f>
        <v>1667.52</v>
      </c>
    </row>
    <row r="245" spans="3:9" x14ac:dyDescent="0.25">
      <c r="C245" t="s">
        <v>6</v>
      </c>
      <c r="D245" t="s">
        <v>36</v>
      </c>
      <c r="E245" t="s">
        <v>13</v>
      </c>
      <c r="F245" s="4">
        <v>4319</v>
      </c>
      <c r="G245" s="5">
        <v>30</v>
      </c>
      <c r="H245">
        <f t="shared" si="3"/>
        <v>9.33</v>
      </c>
      <c r="I245">
        <f>MyTable[[#This Row],[Cost per unit]]*MyTable[[#This Row],[Units]]</f>
        <v>279.89999999999998</v>
      </c>
    </row>
    <row r="246" spans="3:9" x14ac:dyDescent="0.25">
      <c r="C246" t="s">
        <v>40</v>
      </c>
      <c r="D246" t="s">
        <v>38</v>
      </c>
      <c r="E246" t="s">
        <v>26</v>
      </c>
      <c r="F246" s="4">
        <v>609</v>
      </c>
      <c r="G246" s="5">
        <v>87</v>
      </c>
      <c r="H246">
        <f t="shared" si="3"/>
        <v>5.6</v>
      </c>
      <c r="I246">
        <f>MyTable[[#This Row],[Cost per unit]]*MyTable[[#This Row],[Units]]</f>
        <v>487.2</v>
      </c>
    </row>
    <row r="247" spans="3:9" x14ac:dyDescent="0.25">
      <c r="C247" t="s">
        <v>40</v>
      </c>
      <c r="D247" t="s">
        <v>39</v>
      </c>
      <c r="E247" t="s">
        <v>27</v>
      </c>
      <c r="F247" s="4">
        <v>6370</v>
      </c>
      <c r="G247" s="5">
        <v>30</v>
      </c>
      <c r="H247">
        <f t="shared" si="3"/>
        <v>16.73</v>
      </c>
      <c r="I247">
        <f>MyTable[[#This Row],[Cost per unit]]*MyTable[[#This Row],[Units]]</f>
        <v>501.90000000000003</v>
      </c>
    </row>
    <row r="248" spans="3:9" x14ac:dyDescent="0.25">
      <c r="C248" t="s">
        <v>5</v>
      </c>
      <c r="D248" t="s">
        <v>38</v>
      </c>
      <c r="E248" t="s">
        <v>19</v>
      </c>
      <c r="F248" s="4">
        <v>5474</v>
      </c>
      <c r="G248" s="5">
        <v>168</v>
      </c>
      <c r="H248">
        <f t="shared" si="3"/>
        <v>7.64</v>
      </c>
      <c r="I248">
        <f>MyTable[[#This Row],[Cost per unit]]*MyTable[[#This Row],[Units]]</f>
        <v>1283.52</v>
      </c>
    </row>
    <row r="249" spans="3:9" x14ac:dyDescent="0.25">
      <c r="C249" t="s">
        <v>40</v>
      </c>
      <c r="D249" t="s">
        <v>36</v>
      </c>
      <c r="E249" t="s">
        <v>27</v>
      </c>
      <c r="F249" s="4">
        <v>3164</v>
      </c>
      <c r="G249" s="5">
        <v>306</v>
      </c>
      <c r="H249">
        <f t="shared" si="3"/>
        <v>16.73</v>
      </c>
      <c r="I249">
        <f>MyTable[[#This Row],[Cost per unit]]*MyTable[[#This Row],[Units]]</f>
        <v>5119.38</v>
      </c>
    </row>
    <row r="250" spans="3:9" x14ac:dyDescent="0.25">
      <c r="C250" t="s">
        <v>6</v>
      </c>
      <c r="D250" t="s">
        <v>35</v>
      </c>
      <c r="E250" t="s">
        <v>4</v>
      </c>
      <c r="F250" s="4">
        <v>1302</v>
      </c>
      <c r="G250" s="5">
        <v>402</v>
      </c>
      <c r="H250">
        <f t="shared" si="3"/>
        <v>11.88</v>
      </c>
      <c r="I250">
        <f>MyTable[[#This Row],[Cost per unit]]*MyTable[[#This Row],[Units]]</f>
        <v>4775.76</v>
      </c>
    </row>
    <row r="251" spans="3:9" x14ac:dyDescent="0.25">
      <c r="C251" t="s">
        <v>3</v>
      </c>
      <c r="D251" t="s">
        <v>37</v>
      </c>
      <c r="E251" t="s">
        <v>28</v>
      </c>
      <c r="F251" s="4">
        <v>7308</v>
      </c>
      <c r="G251" s="5">
        <v>327</v>
      </c>
      <c r="H251">
        <f t="shared" si="3"/>
        <v>10.38</v>
      </c>
      <c r="I251">
        <f>MyTable[[#This Row],[Cost per unit]]*MyTable[[#This Row],[Units]]</f>
        <v>3394.26</v>
      </c>
    </row>
    <row r="252" spans="3:9" x14ac:dyDescent="0.25">
      <c r="C252" t="s">
        <v>40</v>
      </c>
      <c r="D252" t="s">
        <v>37</v>
      </c>
      <c r="E252" t="s">
        <v>27</v>
      </c>
      <c r="F252" s="4">
        <v>6132</v>
      </c>
      <c r="G252" s="5">
        <v>93</v>
      </c>
      <c r="H252">
        <f t="shared" si="3"/>
        <v>16.73</v>
      </c>
      <c r="I252">
        <f>MyTable[[#This Row],[Cost per unit]]*MyTable[[#This Row],[Units]]</f>
        <v>1555.89</v>
      </c>
    </row>
    <row r="253" spans="3:9" x14ac:dyDescent="0.25">
      <c r="C253" t="s">
        <v>10</v>
      </c>
      <c r="D253" t="s">
        <v>35</v>
      </c>
      <c r="E253" t="s">
        <v>14</v>
      </c>
      <c r="F253" s="4">
        <v>3472</v>
      </c>
      <c r="G253" s="5">
        <v>96</v>
      </c>
      <c r="H253">
        <f t="shared" si="3"/>
        <v>11.7</v>
      </c>
      <c r="I253">
        <f>MyTable[[#This Row],[Cost per unit]]*MyTable[[#This Row],[Units]]</f>
        <v>1123.1999999999998</v>
      </c>
    </row>
    <row r="254" spans="3:9" x14ac:dyDescent="0.25">
      <c r="C254" t="s">
        <v>8</v>
      </c>
      <c r="D254" t="s">
        <v>39</v>
      </c>
      <c r="E254" t="s">
        <v>18</v>
      </c>
      <c r="F254" s="4">
        <v>9660</v>
      </c>
      <c r="G254" s="5">
        <v>27</v>
      </c>
      <c r="H254">
        <f t="shared" si="3"/>
        <v>6.47</v>
      </c>
      <c r="I254">
        <f>MyTable[[#This Row],[Cost per unit]]*MyTable[[#This Row],[Units]]</f>
        <v>174.69</v>
      </c>
    </row>
    <row r="255" spans="3:9" x14ac:dyDescent="0.25">
      <c r="C255" t="s">
        <v>9</v>
      </c>
      <c r="D255" t="s">
        <v>38</v>
      </c>
      <c r="E255" t="s">
        <v>26</v>
      </c>
      <c r="F255" s="4">
        <v>2436</v>
      </c>
      <c r="G255" s="5">
        <v>99</v>
      </c>
      <c r="H255">
        <f t="shared" si="3"/>
        <v>5.6</v>
      </c>
      <c r="I255">
        <f>MyTable[[#This Row],[Cost per unit]]*MyTable[[#This Row],[Units]]</f>
        <v>554.4</v>
      </c>
    </row>
    <row r="256" spans="3:9" x14ac:dyDescent="0.25">
      <c r="C256" t="s">
        <v>9</v>
      </c>
      <c r="D256" t="s">
        <v>38</v>
      </c>
      <c r="E256" t="s">
        <v>33</v>
      </c>
      <c r="F256" s="4">
        <v>9506</v>
      </c>
      <c r="G256" s="5">
        <v>87</v>
      </c>
      <c r="H256">
        <f t="shared" si="3"/>
        <v>12.37</v>
      </c>
      <c r="I256">
        <f>MyTable[[#This Row],[Cost per unit]]*MyTable[[#This Row],[Units]]</f>
        <v>1076.1899999999998</v>
      </c>
    </row>
    <row r="257" spans="3:9" x14ac:dyDescent="0.25">
      <c r="C257" t="s">
        <v>10</v>
      </c>
      <c r="D257" t="s">
        <v>37</v>
      </c>
      <c r="E257" t="s">
        <v>21</v>
      </c>
      <c r="F257" s="4">
        <v>245</v>
      </c>
      <c r="G257" s="5">
        <v>288</v>
      </c>
      <c r="H257">
        <f t="shared" si="3"/>
        <v>9</v>
      </c>
      <c r="I257">
        <f>MyTable[[#This Row],[Cost per unit]]*MyTable[[#This Row],[Units]]</f>
        <v>2592</v>
      </c>
    </row>
    <row r="258" spans="3:9" x14ac:dyDescent="0.25">
      <c r="C258" t="s">
        <v>8</v>
      </c>
      <c r="D258" t="s">
        <v>35</v>
      </c>
      <c r="E258" t="s">
        <v>20</v>
      </c>
      <c r="F258" s="4">
        <v>2702</v>
      </c>
      <c r="G258" s="5">
        <v>363</v>
      </c>
      <c r="H258">
        <f t="shared" si="3"/>
        <v>10.62</v>
      </c>
      <c r="I258">
        <f>MyTable[[#This Row],[Cost per unit]]*MyTable[[#This Row],[Units]]</f>
        <v>3855.0599999999995</v>
      </c>
    </row>
    <row r="259" spans="3:9" x14ac:dyDescent="0.25">
      <c r="C259" t="s">
        <v>10</v>
      </c>
      <c r="D259" t="s">
        <v>34</v>
      </c>
      <c r="E259" t="s">
        <v>17</v>
      </c>
      <c r="F259" s="4">
        <v>700</v>
      </c>
      <c r="G259" s="5">
        <v>87</v>
      </c>
      <c r="H259">
        <f t="shared" si="3"/>
        <v>3.11</v>
      </c>
      <c r="I259">
        <f>MyTable[[#This Row],[Cost per unit]]*MyTable[[#This Row],[Units]]</f>
        <v>270.57</v>
      </c>
    </row>
    <row r="260" spans="3:9" x14ac:dyDescent="0.25">
      <c r="C260" t="s">
        <v>6</v>
      </c>
      <c r="D260" t="s">
        <v>34</v>
      </c>
      <c r="E260" t="s">
        <v>17</v>
      </c>
      <c r="F260" s="4">
        <v>3759</v>
      </c>
      <c r="G260" s="5">
        <v>150</v>
      </c>
      <c r="H260">
        <f t="shared" si="3"/>
        <v>3.11</v>
      </c>
      <c r="I260">
        <f>MyTable[[#This Row],[Cost per unit]]*MyTable[[#This Row],[Units]]</f>
        <v>466.5</v>
      </c>
    </row>
    <row r="261" spans="3:9" x14ac:dyDescent="0.25">
      <c r="C261" t="s">
        <v>2</v>
      </c>
      <c r="D261" t="s">
        <v>35</v>
      </c>
      <c r="E261" t="s">
        <v>17</v>
      </c>
      <c r="F261" s="4">
        <v>1589</v>
      </c>
      <c r="G261" s="5">
        <v>303</v>
      </c>
      <c r="H261">
        <f t="shared" si="3"/>
        <v>3.11</v>
      </c>
      <c r="I261">
        <f>MyTable[[#This Row],[Cost per unit]]*MyTable[[#This Row],[Units]]</f>
        <v>942.32999999999993</v>
      </c>
    </row>
    <row r="262" spans="3:9" x14ac:dyDescent="0.25">
      <c r="C262" t="s">
        <v>7</v>
      </c>
      <c r="D262" t="s">
        <v>35</v>
      </c>
      <c r="E262" t="s">
        <v>28</v>
      </c>
      <c r="F262" s="4">
        <v>5194</v>
      </c>
      <c r="G262" s="5">
        <v>288</v>
      </c>
      <c r="H262">
        <f t="shared" si="3"/>
        <v>10.38</v>
      </c>
      <c r="I262">
        <f>MyTable[[#This Row],[Cost per unit]]*MyTable[[#This Row],[Units]]</f>
        <v>2989.44</v>
      </c>
    </row>
    <row r="263" spans="3:9" x14ac:dyDescent="0.25">
      <c r="C263" t="s">
        <v>10</v>
      </c>
      <c r="D263" t="s">
        <v>36</v>
      </c>
      <c r="E263" t="s">
        <v>13</v>
      </c>
      <c r="F263" s="4">
        <v>945</v>
      </c>
      <c r="G263" s="5">
        <v>75</v>
      </c>
      <c r="H263">
        <f t="shared" si="3"/>
        <v>9.33</v>
      </c>
      <c r="I263">
        <f>MyTable[[#This Row],[Cost per unit]]*MyTable[[#This Row],[Units]]</f>
        <v>699.75</v>
      </c>
    </row>
    <row r="264" spans="3:9" x14ac:dyDescent="0.25">
      <c r="C264" t="s">
        <v>40</v>
      </c>
      <c r="D264" t="s">
        <v>38</v>
      </c>
      <c r="E264" t="s">
        <v>31</v>
      </c>
      <c r="F264" s="4">
        <v>1988</v>
      </c>
      <c r="G264" s="5">
        <v>39</v>
      </c>
      <c r="H264">
        <f t="shared" si="3"/>
        <v>5.79</v>
      </c>
      <c r="I264">
        <f>MyTable[[#This Row],[Cost per unit]]*MyTable[[#This Row],[Units]]</f>
        <v>225.81</v>
      </c>
    </row>
    <row r="265" spans="3:9" x14ac:dyDescent="0.25">
      <c r="C265" t="s">
        <v>6</v>
      </c>
      <c r="D265" t="s">
        <v>34</v>
      </c>
      <c r="E265" t="s">
        <v>32</v>
      </c>
      <c r="F265" s="4">
        <v>6734</v>
      </c>
      <c r="G265" s="5">
        <v>123</v>
      </c>
      <c r="H265">
        <f t="shared" si="3"/>
        <v>8.65</v>
      </c>
      <c r="I265">
        <f>MyTable[[#This Row],[Cost per unit]]*MyTable[[#This Row],[Units]]</f>
        <v>1063.95</v>
      </c>
    </row>
    <row r="266" spans="3:9" x14ac:dyDescent="0.25">
      <c r="C266" t="s">
        <v>40</v>
      </c>
      <c r="D266" t="s">
        <v>36</v>
      </c>
      <c r="E266" t="s">
        <v>4</v>
      </c>
      <c r="F266" s="4">
        <v>217</v>
      </c>
      <c r="G266" s="5">
        <v>36</v>
      </c>
      <c r="H266">
        <f t="shared" si="3"/>
        <v>11.88</v>
      </c>
      <c r="I266">
        <f>MyTable[[#This Row],[Cost per unit]]*MyTable[[#This Row],[Units]]</f>
        <v>427.68</v>
      </c>
    </row>
    <row r="267" spans="3:9" x14ac:dyDescent="0.25">
      <c r="C267" t="s">
        <v>5</v>
      </c>
      <c r="D267" t="s">
        <v>34</v>
      </c>
      <c r="E267" t="s">
        <v>22</v>
      </c>
      <c r="F267" s="4">
        <v>6279</v>
      </c>
      <c r="G267" s="5">
        <v>237</v>
      </c>
      <c r="H267">
        <f t="shared" si="3"/>
        <v>9.77</v>
      </c>
      <c r="I267">
        <f>MyTable[[#This Row],[Cost per unit]]*MyTable[[#This Row],[Units]]</f>
        <v>2315.4899999999998</v>
      </c>
    </row>
    <row r="268" spans="3:9" x14ac:dyDescent="0.25">
      <c r="C268" t="s">
        <v>40</v>
      </c>
      <c r="D268" t="s">
        <v>36</v>
      </c>
      <c r="E268" t="s">
        <v>13</v>
      </c>
      <c r="F268" s="4">
        <v>4424</v>
      </c>
      <c r="G268" s="5">
        <v>201</v>
      </c>
      <c r="H268">
        <f t="shared" ref="H268:H311" si="4">VLOOKUP(E268,$Z$12:$AA$33,2,FALSE)</f>
        <v>9.33</v>
      </c>
      <c r="I268">
        <f>MyTable[[#This Row],[Cost per unit]]*MyTable[[#This Row],[Units]]</f>
        <v>1875.33</v>
      </c>
    </row>
    <row r="269" spans="3:9" x14ac:dyDescent="0.25">
      <c r="C269" t="s">
        <v>2</v>
      </c>
      <c r="D269" t="s">
        <v>36</v>
      </c>
      <c r="E269" t="s">
        <v>17</v>
      </c>
      <c r="F269" s="4">
        <v>189</v>
      </c>
      <c r="G269" s="5">
        <v>48</v>
      </c>
      <c r="H269">
        <f t="shared" si="4"/>
        <v>3.11</v>
      </c>
      <c r="I269">
        <f>MyTable[[#This Row],[Cost per unit]]*MyTable[[#This Row],[Units]]</f>
        <v>149.28</v>
      </c>
    </row>
    <row r="270" spans="3:9" x14ac:dyDescent="0.25">
      <c r="C270" t="s">
        <v>5</v>
      </c>
      <c r="D270" t="s">
        <v>35</v>
      </c>
      <c r="E270" t="s">
        <v>22</v>
      </c>
      <c r="F270" s="4">
        <v>490</v>
      </c>
      <c r="G270" s="5">
        <v>84</v>
      </c>
      <c r="H270">
        <f t="shared" si="4"/>
        <v>9.77</v>
      </c>
      <c r="I270">
        <f>MyTable[[#This Row],[Cost per unit]]*MyTable[[#This Row],[Units]]</f>
        <v>820.68</v>
      </c>
    </row>
    <row r="271" spans="3:9" x14ac:dyDescent="0.25">
      <c r="C271" t="s">
        <v>8</v>
      </c>
      <c r="D271" t="s">
        <v>37</v>
      </c>
      <c r="E271" t="s">
        <v>21</v>
      </c>
      <c r="F271" s="4">
        <v>434</v>
      </c>
      <c r="G271" s="5">
        <v>87</v>
      </c>
      <c r="H271">
        <f t="shared" si="4"/>
        <v>9</v>
      </c>
      <c r="I271">
        <f>MyTable[[#This Row],[Cost per unit]]*MyTable[[#This Row],[Units]]</f>
        <v>783</v>
      </c>
    </row>
    <row r="272" spans="3:9" x14ac:dyDescent="0.25">
      <c r="C272" t="s">
        <v>7</v>
      </c>
      <c r="D272" t="s">
        <v>38</v>
      </c>
      <c r="E272" t="s">
        <v>30</v>
      </c>
      <c r="F272" s="4">
        <v>10129</v>
      </c>
      <c r="G272" s="5">
        <v>312</v>
      </c>
      <c r="H272">
        <f t="shared" si="4"/>
        <v>14.49</v>
      </c>
      <c r="I272">
        <f>MyTable[[#This Row],[Cost per unit]]*MyTable[[#This Row],[Units]]</f>
        <v>4520.88</v>
      </c>
    </row>
    <row r="273" spans="3:9" x14ac:dyDescent="0.25">
      <c r="C273" t="s">
        <v>3</v>
      </c>
      <c r="D273" t="s">
        <v>39</v>
      </c>
      <c r="E273" t="s">
        <v>28</v>
      </c>
      <c r="F273" s="4">
        <v>1652</v>
      </c>
      <c r="G273" s="5">
        <v>102</v>
      </c>
      <c r="H273">
        <f t="shared" si="4"/>
        <v>10.38</v>
      </c>
      <c r="I273">
        <f>MyTable[[#This Row],[Cost per unit]]*MyTable[[#This Row],[Units]]</f>
        <v>1058.76</v>
      </c>
    </row>
    <row r="274" spans="3:9" x14ac:dyDescent="0.25">
      <c r="C274" t="s">
        <v>8</v>
      </c>
      <c r="D274" t="s">
        <v>38</v>
      </c>
      <c r="E274" t="s">
        <v>21</v>
      </c>
      <c r="F274" s="4">
        <v>6433</v>
      </c>
      <c r="G274" s="5">
        <v>78</v>
      </c>
      <c r="H274">
        <f t="shared" si="4"/>
        <v>9</v>
      </c>
      <c r="I274">
        <f>MyTable[[#This Row],[Cost per unit]]*MyTable[[#This Row],[Units]]</f>
        <v>702</v>
      </c>
    </row>
    <row r="275" spans="3:9" x14ac:dyDescent="0.25">
      <c r="C275" t="s">
        <v>3</v>
      </c>
      <c r="D275" t="s">
        <v>34</v>
      </c>
      <c r="E275" t="s">
        <v>23</v>
      </c>
      <c r="F275" s="4">
        <v>2212</v>
      </c>
      <c r="G275" s="5">
        <v>117</v>
      </c>
      <c r="H275">
        <f t="shared" si="4"/>
        <v>6.49</v>
      </c>
      <c r="I275">
        <f>MyTable[[#This Row],[Cost per unit]]*MyTable[[#This Row],[Units]]</f>
        <v>759.33</v>
      </c>
    </row>
    <row r="276" spans="3:9" x14ac:dyDescent="0.25">
      <c r="C276" t="s">
        <v>41</v>
      </c>
      <c r="D276" t="s">
        <v>35</v>
      </c>
      <c r="E276" t="s">
        <v>19</v>
      </c>
      <c r="F276" s="4">
        <v>609</v>
      </c>
      <c r="G276" s="5">
        <v>99</v>
      </c>
      <c r="H276">
        <f t="shared" si="4"/>
        <v>7.64</v>
      </c>
      <c r="I276">
        <f>MyTable[[#This Row],[Cost per unit]]*MyTable[[#This Row],[Units]]</f>
        <v>756.36</v>
      </c>
    </row>
    <row r="277" spans="3:9" x14ac:dyDescent="0.25">
      <c r="C277" t="s">
        <v>40</v>
      </c>
      <c r="D277" t="s">
        <v>35</v>
      </c>
      <c r="E277" t="s">
        <v>24</v>
      </c>
      <c r="F277" s="4">
        <v>1638</v>
      </c>
      <c r="G277" s="5">
        <v>48</v>
      </c>
      <c r="H277">
        <f t="shared" si="4"/>
        <v>4.97</v>
      </c>
      <c r="I277">
        <f>MyTable[[#This Row],[Cost per unit]]*MyTable[[#This Row],[Units]]</f>
        <v>238.56</v>
      </c>
    </row>
    <row r="278" spans="3:9" x14ac:dyDescent="0.25">
      <c r="C278" t="s">
        <v>7</v>
      </c>
      <c r="D278" t="s">
        <v>34</v>
      </c>
      <c r="E278" t="s">
        <v>15</v>
      </c>
      <c r="F278" s="4">
        <v>3829</v>
      </c>
      <c r="G278" s="5">
        <v>24</v>
      </c>
      <c r="H278">
        <f t="shared" si="4"/>
        <v>11.73</v>
      </c>
      <c r="I278">
        <f>MyTable[[#This Row],[Cost per unit]]*MyTable[[#This Row],[Units]]</f>
        <v>281.52</v>
      </c>
    </row>
    <row r="279" spans="3:9" x14ac:dyDescent="0.25">
      <c r="C279" t="s">
        <v>40</v>
      </c>
      <c r="D279" t="s">
        <v>39</v>
      </c>
      <c r="E279" t="s">
        <v>15</v>
      </c>
      <c r="F279" s="4">
        <v>5775</v>
      </c>
      <c r="G279" s="5">
        <v>42</v>
      </c>
      <c r="H279">
        <f t="shared" si="4"/>
        <v>11.73</v>
      </c>
      <c r="I279">
        <f>MyTable[[#This Row],[Cost per unit]]*MyTable[[#This Row],[Units]]</f>
        <v>492.66</v>
      </c>
    </row>
    <row r="280" spans="3:9" x14ac:dyDescent="0.25">
      <c r="C280" t="s">
        <v>6</v>
      </c>
      <c r="D280" t="s">
        <v>35</v>
      </c>
      <c r="E280" t="s">
        <v>20</v>
      </c>
      <c r="F280" s="4">
        <v>1071</v>
      </c>
      <c r="G280" s="5">
        <v>270</v>
      </c>
      <c r="H280">
        <f t="shared" si="4"/>
        <v>10.62</v>
      </c>
      <c r="I280">
        <f>MyTable[[#This Row],[Cost per unit]]*MyTable[[#This Row],[Units]]</f>
        <v>2867.3999999999996</v>
      </c>
    </row>
    <row r="281" spans="3:9" x14ac:dyDescent="0.25">
      <c r="C281" t="s">
        <v>8</v>
      </c>
      <c r="D281" t="s">
        <v>36</v>
      </c>
      <c r="E281" t="s">
        <v>23</v>
      </c>
      <c r="F281" s="4">
        <v>5019</v>
      </c>
      <c r="G281" s="5">
        <v>150</v>
      </c>
      <c r="H281">
        <f t="shared" si="4"/>
        <v>6.49</v>
      </c>
      <c r="I281">
        <f>MyTable[[#This Row],[Cost per unit]]*MyTable[[#This Row],[Units]]</f>
        <v>973.5</v>
      </c>
    </row>
    <row r="282" spans="3:9" x14ac:dyDescent="0.25">
      <c r="C282" t="s">
        <v>2</v>
      </c>
      <c r="D282" t="s">
        <v>37</v>
      </c>
      <c r="E282" t="s">
        <v>15</v>
      </c>
      <c r="F282" s="4">
        <v>2863</v>
      </c>
      <c r="G282" s="5">
        <v>42</v>
      </c>
      <c r="H282">
        <f t="shared" si="4"/>
        <v>11.73</v>
      </c>
      <c r="I282">
        <f>MyTable[[#This Row],[Cost per unit]]*MyTable[[#This Row],[Units]]</f>
        <v>492.66</v>
      </c>
    </row>
    <row r="283" spans="3:9" x14ac:dyDescent="0.25">
      <c r="C283" t="s">
        <v>40</v>
      </c>
      <c r="D283" t="s">
        <v>35</v>
      </c>
      <c r="E283" t="s">
        <v>29</v>
      </c>
      <c r="F283" s="4">
        <v>1617</v>
      </c>
      <c r="G283" s="5">
        <v>126</v>
      </c>
      <c r="H283">
        <f t="shared" si="4"/>
        <v>7.16</v>
      </c>
      <c r="I283">
        <f>MyTable[[#This Row],[Cost per unit]]*MyTable[[#This Row],[Units]]</f>
        <v>902.16</v>
      </c>
    </row>
    <row r="284" spans="3:9" x14ac:dyDescent="0.25">
      <c r="C284" t="s">
        <v>6</v>
      </c>
      <c r="D284" t="s">
        <v>37</v>
      </c>
      <c r="E284" t="s">
        <v>26</v>
      </c>
      <c r="F284" s="4">
        <v>6818</v>
      </c>
      <c r="G284" s="5">
        <v>6</v>
      </c>
      <c r="H284">
        <f t="shared" si="4"/>
        <v>5.6</v>
      </c>
      <c r="I284">
        <f>MyTable[[#This Row],[Cost per unit]]*MyTable[[#This Row],[Units]]</f>
        <v>33.599999999999994</v>
      </c>
    </row>
    <row r="285" spans="3:9" x14ac:dyDescent="0.25">
      <c r="C285" t="s">
        <v>3</v>
      </c>
      <c r="D285" t="s">
        <v>35</v>
      </c>
      <c r="E285" t="s">
        <v>15</v>
      </c>
      <c r="F285" s="4">
        <v>6657</v>
      </c>
      <c r="G285" s="5">
        <v>276</v>
      </c>
      <c r="H285">
        <f t="shared" si="4"/>
        <v>11.73</v>
      </c>
      <c r="I285">
        <f>MyTable[[#This Row],[Cost per unit]]*MyTable[[#This Row],[Units]]</f>
        <v>3237.48</v>
      </c>
    </row>
    <row r="286" spans="3:9" x14ac:dyDescent="0.25">
      <c r="C286" t="s">
        <v>3</v>
      </c>
      <c r="D286" t="s">
        <v>34</v>
      </c>
      <c r="E286" t="s">
        <v>17</v>
      </c>
      <c r="F286" s="4">
        <v>2919</v>
      </c>
      <c r="G286" s="5">
        <v>93</v>
      </c>
      <c r="H286">
        <f t="shared" si="4"/>
        <v>3.11</v>
      </c>
      <c r="I286">
        <f>MyTable[[#This Row],[Cost per unit]]*MyTable[[#This Row],[Units]]</f>
        <v>289.22999999999996</v>
      </c>
    </row>
    <row r="287" spans="3:9" x14ac:dyDescent="0.25">
      <c r="C287" t="s">
        <v>2</v>
      </c>
      <c r="D287" t="s">
        <v>36</v>
      </c>
      <c r="E287" t="s">
        <v>31</v>
      </c>
      <c r="F287" s="4">
        <v>3094</v>
      </c>
      <c r="G287" s="5">
        <v>246</v>
      </c>
      <c r="H287">
        <f t="shared" si="4"/>
        <v>5.79</v>
      </c>
      <c r="I287">
        <f>MyTable[[#This Row],[Cost per unit]]*MyTable[[#This Row],[Units]]</f>
        <v>1424.34</v>
      </c>
    </row>
    <row r="288" spans="3:9" x14ac:dyDescent="0.25">
      <c r="C288" t="s">
        <v>6</v>
      </c>
      <c r="D288" t="s">
        <v>39</v>
      </c>
      <c r="E288" t="s">
        <v>24</v>
      </c>
      <c r="F288" s="4">
        <v>2989</v>
      </c>
      <c r="G288" s="5">
        <v>3</v>
      </c>
      <c r="H288">
        <f t="shared" si="4"/>
        <v>4.97</v>
      </c>
      <c r="I288">
        <f>MyTable[[#This Row],[Cost per unit]]*MyTable[[#This Row],[Units]]</f>
        <v>14.91</v>
      </c>
    </row>
    <row r="289" spans="3:9" x14ac:dyDescent="0.25">
      <c r="C289" t="s">
        <v>8</v>
      </c>
      <c r="D289" t="s">
        <v>38</v>
      </c>
      <c r="E289" t="s">
        <v>27</v>
      </c>
      <c r="F289" s="4">
        <v>2268</v>
      </c>
      <c r="G289" s="5">
        <v>63</v>
      </c>
      <c r="H289">
        <f t="shared" si="4"/>
        <v>16.73</v>
      </c>
      <c r="I289">
        <f>MyTable[[#This Row],[Cost per unit]]*MyTable[[#This Row],[Units]]</f>
        <v>1053.99</v>
      </c>
    </row>
    <row r="290" spans="3:9" x14ac:dyDescent="0.25">
      <c r="C290" t="s">
        <v>5</v>
      </c>
      <c r="D290" t="s">
        <v>35</v>
      </c>
      <c r="E290" t="s">
        <v>31</v>
      </c>
      <c r="F290" s="4">
        <v>4753</v>
      </c>
      <c r="G290" s="5">
        <v>246</v>
      </c>
      <c r="H290">
        <f t="shared" si="4"/>
        <v>5.79</v>
      </c>
      <c r="I290">
        <f>MyTable[[#This Row],[Cost per unit]]*MyTable[[#This Row],[Units]]</f>
        <v>1424.34</v>
      </c>
    </row>
    <row r="291" spans="3:9" x14ac:dyDescent="0.25">
      <c r="C291" t="s">
        <v>2</v>
      </c>
      <c r="D291" t="s">
        <v>34</v>
      </c>
      <c r="E291" t="s">
        <v>19</v>
      </c>
      <c r="F291" s="4">
        <v>7511</v>
      </c>
      <c r="G291" s="5">
        <v>120</v>
      </c>
      <c r="H291">
        <f t="shared" si="4"/>
        <v>7.64</v>
      </c>
      <c r="I291">
        <f>MyTable[[#This Row],[Cost per unit]]*MyTable[[#This Row],[Units]]</f>
        <v>916.8</v>
      </c>
    </row>
    <row r="292" spans="3:9" x14ac:dyDescent="0.25">
      <c r="C292" t="s">
        <v>2</v>
      </c>
      <c r="D292" t="s">
        <v>38</v>
      </c>
      <c r="E292" t="s">
        <v>31</v>
      </c>
      <c r="F292" s="4">
        <v>4326</v>
      </c>
      <c r="G292" s="5">
        <v>348</v>
      </c>
      <c r="H292">
        <f t="shared" si="4"/>
        <v>5.79</v>
      </c>
      <c r="I292">
        <f>MyTable[[#This Row],[Cost per unit]]*MyTable[[#This Row],[Units]]</f>
        <v>2014.92</v>
      </c>
    </row>
    <row r="293" spans="3:9" x14ac:dyDescent="0.25">
      <c r="C293" t="s">
        <v>41</v>
      </c>
      <c r="D293" t="s">
        <v>34</v>
      </c>
      <c r="E293" t="s">
        <v>23</v>
      </c>
      <c r="F293" s="4">
        <v>4935</v>
      </c>
      <c r="G293" s="5">
        <v>126</v>
      </c>
      <c r="H293">
        <f t="shared" si="4"/>
        <v>6.49</v>
      </c>
      <c r="I293">
        <f>MyTable[[#This Row],[Cost per unit]]*MyTable[[#This Row],[Units]]</f>
        <v>817.74</v>
      </c>
    </row>
    <row r="294" spans="3:9" x14ac:dyDescent="0.25">
      <c r="C294" t="s">
        <v>6</v>
      </c>
      <c r="D294" t="s">
        <v>35</v>
      </c>
      <c r="E294" t="s">
        <v>30</v>
      </c>
      <c r="F294" s="4">
        <v>4781</v>
      </c>
      <c r="G294" s="5">
        <v>123</v>
      </c>
      <c r="H294">
        <f t="shared" si="4"/>
        <v>14.49</v>
      </c>
      <c r="I294">
        <f>MyTable[[#This Row],[Cost per unit]]*MyTable[[#This Row],[Units]]</f>
        <v>1782.27</v>
      </c>
    </row>
    <row r="295" spans="3:9" x14ac:dyDescent="0.25">
      <c r="C295" t="s">
        <v>5</v>
      </c>
      <c r="D295" t="s">
        <v>38</v>
      </c>
      <c r="E295" t="s">
        <v>25</v>
      </c>
      <c r="F295" s="4">
        <v>7483</v>
      </c>
      <c r="G295" s="5">
        <v>45</v>
      </c>
      <c r="H295">
        <f t="shared" si="4"/>
        <v>13.15</v>
      </c>
      <c r="I295">
        <f>MyTable[[#This Row],[Cost per unit]]*MyTable[[#This Row],[Units]]</f>
        <v>591.75</v>
      </c>
    </row>
    <row r="296" spans="3:9" x14ac:dyDescent="0.25">
      <c r="C296" t="s">
        <v>10</v>
      </c>
      <c r="D296" t="s">
        <v>38</v>
      </c>
      <c r="E296" t="s">
        <v>4</v>
      </c>
      <c r="F296" s="4">
        <v>6860</v>
      </c>
      <c r="G296" s="5">
        <v>126</v>
      </c>
      <c r="H296">
        <f t="shared" si="4"/>
        <v>11.88</v>
      </c>
      <c r="I296">
        <f>MyTable[[#This Row],[Cost per unit]]*MyTable[[#This Row],[Units]]</f>
        <v>1496.88</v>
      </c>
    </row>
    <row r="297" spans="3:9" x14ac:dyDescent="0.25">
      <c r="C297" t="s">
        <v>40</v>
      </c>
      <c r="D297" t="s">
        <v>37</v>
      </c>
      <c r="E297" t="s">
        <v>29</v>
      </c>
      <c r="F297" s="4">
        <v>9002</v>
      </c>
      <c r="G297" s="5">
        <v>72</v>
      </c>
      <c r="H297">
        <f t="shared" si="4"/>
        <v>7.16</v>
      </c>
      <c r="I297">
        <f>MyTable[[#This Row],[Cost per unit]]*MyTable[[#This Row],[Units]]</f>
        <v>515.52</v>
      </c>
    </row>
    <row r="298" spans="3:9" x14ac:dyDescent="0.25">
      <c r="C298" t="s">
        <v>6</v>
      </c>
      <c r="D298" t="s">
        <v>36</v>
      </c>
      <c r="E298" t="s">
        <v>29</v>
      </c>
      <c r="F298" s="4">
        <v>1400</v>
      </c>
      <c r="G298" s="5">
        <v>135</v>
      </c>
      <c r="H298">
        <f t="shared" si="4"/>
        <v>7.16</v>
      </c>
      <c r="I298">
        <f>MyTable[[#This Row],[Cost per unit]]*MyTable[[#This Row],[Units]]</f>
        <v>966.6</v>
      </c>
    </row>
    <row r="299" spans="3:9" x14ac:dyDescent="0.25">
      <c r="C299" t="s">
        <v>10</v>
      </c>
      <c r="D299" t="s">
        <v>34</v>
      </c>
      <c r="E299" t="s">
        <v>22</v>
      </c>
      <c r="F299" s="4">
        <v>4053</v>
      </c>
      <c r="G299" s="5">
        <v>24</v>
      </c>
      <c r="H299">
        <f t="shared" si="4"/>
        <v>9.77</v>
      </c>
      <c r="I299">
        <f>MyTable[[#This Row],[Cost per unit]]*MyTable[[#This Row],[Units]]</f>
        <v>234.48</v>
      </c>
    </row>
    <row r="300" spans="3:9" x14ac:dyDescent="0.25">
      <c r="C300" t="s">
        <v>7</v>
      </c>
      <c r="D300" t="s">
        <v>36</v>
      </c>
      <c r="E300" t="s">
        <v>31</v>
      </c>
      <c r="F300" s="4">
        <v>2149</v>
      </c>
      <c r="G300" s="5">
        <v>117</v>
      </c>
      <c r="H300">
        <f t="shared" si="4"/>
        <v>5.79</v>
      </c>
      <c r="I300">
        <f>MyTable[[#This Row],[Cost per unit]]*MyTable[[#This Row],[Units]]</f>
        <v>677.43</v>
      </c>
    </row>
    <row r="301" spans="3:9" x14ac:dyDescent="0.25">
      <c r="C301" t="s">
        <v>3</v>
      </c>
      <c r="D301" t="s">
        <v>39</v>
      </c>
      <c r="E301" t="s">
        <v>29</v>
      </c>
      <c r="F301" s="4">
        <v>3640</v>
      </c>
      <c r="G301" s="5">
        <v>51</v>
      </c>
      <c r="H301">
        <f t="shared" si="4"/>
        <v>7.16</v>
      </c>
      <c r="I301">
        <f>MyTable[[#This Row],[Cost per unit]]*MyTable[[#This Row],[Units]]</f>
        <v>365.16</v>
      </c>
    </row>
    <row r="302" spans="3:9" x14ac:dyDescent="0.25">
      <c r="C302" t="s">
        <v>2</v>
      </c>
      <c r="D302" t="s">
        <v>39</v>
      </c>
      <c r="E302" t="s">
        <v>23</v>
      </c>
      <c r="F302" s="4">
        <v>630</v>
      </c>
      <c r="G302" s="5">
        <v>36</v>
      </c>
      <c r="H302">
        <f t="shared" si="4"/>
        <v>6.49</v>
      </c>
      <c r="I302">
        <f>MyTable[[#This Row],[Cost per unit]]*MyTable[[#This Row],[Units]]</f>
        <v>233.64000000000001</v>
      </c>
    </row>
    <row r="303" spans="3:9" x14ac:dyDescent="0.25">
      <c r="C303" t="s">
        <v>9</v>
      </c>
      <c r="D303" t="s">
        <v>35</v>
      </c>
      <c r="E303" t="s">
        <v>27</v>
      </c>
      <c r="F303" s="4">
        <v>2429</v>
      </c>
      <c r="G303" s="5">
        <v>144</v>
      </c>
      <c r="H303">
        <f t="shared" si="4"/>
        <v>16.73</v>
      </c>
      <c r="I303">
        <f>MyTable[[#This Row],[Cost per unit]]*MyTable[[#This Row],[Units]]</f>
        <v>2409.12</v>
      </c>
    </row>
    <row r="304" spans="3:9" x14ac:dyDescent="0.25">
      <c r="C304" t="s">
        <v>9</v>
      </c>
      <c r="D304" t="s">
        <v>36</v>
      </c>
      <c r="E304" t="s">
        <v>25</v>
      </c>
      <c r="F304" s="4">
        <v>2142</v>
      </c>
      <c r="G304" s="5">
        <v>114</v>
      </c>
      <c r="H304">
        <f t="shared" si="4"/>
        <v>13.15</v>
      </c>
      <c r="I304">
        <f>MyTable[[#This Row],[Cost per unit]]*MyTable[[#This Row],[Units]]</f>
        <v>1499.1000000000001</v>
      </c>
    </row>
    <row r="305" spans="3:9" x14ac:dyDescent="0.25">
      <c r="C305" t="s">
        <v>7</v>
      </c>
      <c r="D305" t="s">
        <v>37</v>
      </c>
      <c r="E305" t="s">
        <v>30</v>
      </c>
      <c r="F305" s="4">
        <v>6454</v>
      </c>
      <c r="G305" s="5">
        <v>54</v>
      </c>
      <c r="H305">
        <f t="shared" si="4"/>
        <v>14.49</v>
      </c>
      <c r="I305">
        <f>MyTable[[#This Row],[Cost per unit]]*MyTable[[#This Row],[Units]]</f>
        <v>782.46</v>
      </c>
    </row>
    <row r="306" spans="3:9" x14ac:dyDescent="0.25">
      <c r="C306" t="s">
        <v>7</v>
      </c>
      <c r="D306" t="s">
        <v>37</v>
      </c>
      <c r="E306" t="s">
        <v>16</v>
      </c>
      <c r="F306" s="4">
        <v>4487</v>
      </c>
      <c r="G306" s="5">
        <v>333</v>
      </c>
      <c r="H306">
        <f t="shared" si="4"/>
        <v>8.7899999999999991</v>
      </c>
      <c r="I306">
        <f>MyTable[[#This Row],[Cost per unit]]*MyTable[[#This Row],[Units]]</f>
        <v>2927.0699999999997</v>
      </c>
    </row>
    <row r="307" spans="3:9" x14ac:dyDescent="0.25">
      <c r="C307" t="s">
        <v>3</v>
      </c>
      <c r="D307" t="s">
        <v>37</v>
      </c>
      <c r="E307" t="s">
        <v>4</v>
      </c>
      <c r="F307" s="4">
        <v>938</v>
      </c>
      <c r="G307" s="5">
        <v>366</v>
      </c>
      <c r="H307">
        <f t="shared" si="4"/>
        <v>11.88</v>
      </c>
      <c r="I307">
        <f>MyTable[[#This Row],[Cost per unit]]*MyTable[[#This Row],[Units]]</f>
        <v>4348.08</v>
      </c>
    </row>
    <row r="308" spans="3:9" x14ac:dyDescent="0.25">
      <c r="C308" t="s">
        <v>3</v>
      </c>
      <c r="D308" t="s">
        <v>38</v>
      </c>
      <c r="E308" t="s">
        <v>26</v>
      </c>
      <c r="F308" s="4">
        <v>8841</v>
      </c>
      <c r="G308" s="5">
        <v>303</v>
      </c>
      <c r="H308">
        <f t="shared" si="4"/>
        <v>5.6</v>
      </c>
      <c r="I308">
        <f>MyTable[[#This Row],[Cost per unit]]*MyTable[[#This Row],[Units]]</f>
        <v>1696.8</v>
      </c>
    </row>
    <row r="309" spans="3:9" x14ac:dyDescent="0.25">
      <c r="C309" t="s">
        <v>2</v>
      </c>
      <c r="D309" t="s">
        <v>39</v>
      </c>
      <c r="E309" t="s">
        <v>33</v>
      </c>
      <c r="F309" s="4">
        <v>4018</v>
      </c>
      <c r="G309" s="5">
        <v>126</v>
      </c>
      <c r="H309">
        <f t="shared" si="4"/>
        <v>12.37</v>
      </c>
      <c r="I309">
        <f>MyTable[[#This Row],[Cost per unit]]*MyTable[[#This Row],[Units]]</f>
        <v>1558.62</v>
      </c>
    </row>
    <row r="310" spans="3:9" x14ac:dyDescent="0.25">
      <c r="C310" t="s">
        <v>41</v>
      </c>
      <c r="D310" t="s">
        <v>37</v>
      </c>
      <c r="E310" t="s">
        <v>15</v>
      </c>
      <c r="F310" s="4">
        <v>714</v>
      </c>
      <c r="G310" s="5">
        <v>231</v>
      </c>
      <c r="H310">
        <f t="shared" si="4"/>
        <v>11.73</v>
      </c>
      <c r="I310">
        <f>MyTable[[#This Row],[Cost per unit]]*MyTable[[#This Row],[Units]]</f>
        <v>2709.63</v>
      </c>
    </row>
    <row r="311" spans="3:9" x14ac:dyDescent="0.25">
      <c r="C311" t="s">
        <v>9</v>
      </c>
      <c r="D311" t="s">
        <v>38</v>
      </c>
      <c r="E311" t="s">
        <v>25</v>
      </c>
      <c r="F311" s="4">
        <v>3850</v>
      </c>
      <c r="G311" s="5">
        <v>102</v>
      </c>
      <c r="H311">
        <f t="shared" si="4"/>
        <v>13.15</v>
      </c>
      <c r="I311">
        <f>MyTable[[#This Row],[Cost per unit]]*MyTable[[#This Row],[Units]]</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35B49-F514-4AC7-8E39-63453564FD21}">
  <dimension ref="B1:T18"/>
  <sheetViews>
    <sheetView showGridLines="0" workbookViewId="0">
      <selection activeCell="F4" sqref="F4"/>
    </sheetView>
  </sheetViews>
  <sheetFormatPr defaultRowHeight="15" x14ac:dyDescent="0.25"/>
  <cols>
    <col min="2" max="2" width="18.140625" bestFit="1" customWidth="1"/>
    <col min="3" max="3" width="12.5703125" bestFit="1" customWidth="1"/>
    <col min="4" max="4" width="10.5703125" bestFit="1" customWidth="1"/>
    <col min="6" max="6" width="15.28515625" bestFit="1" customWidth="1"/>
    <col min="7" max="7" width="15.140625" customWidth="1"/>
    <col min="8" max="8" width="12.5703125" customWidth="1"/>
    <col min="16" max="16" width="12.5703125" bestFit="1" customWidth="1"/>
    <col min="17" max="17" width="16" bestFit="1" customWidth="1"/>
    <col min="18" max="18" width="12.28515625" customWidth="1"/>
    <col min="19" max="19" width="12.5703125" bestFit="1" customWidth="1"/>
  </cols>
  <sheetData>
    <row r="1" spans="2:20" x14ac:dyDescent="0.25">
      <c r="B1" s="41" t="s">
        <v>86</v>
      </c>
      <c r="C1" s="42"/>
      <c r="D1" s="42"/>
      <c r="E1" s="42"/>
      <c r="F1" s="42"/>
      <c r="G1" s="42"/>
      <c r="H1" s="42"/>
      <c r="I1" s="42"/>
      <c r="J1" s="42"/>
      <c r="K1" s="42"/>
      <c r="L1" s="42"/>
      <c r="M1" s="42"/>
      <c r="N1" s="42"/>
      <c r="O1" s="42"/>
      <c r="P1" s="42"/>
      <c r="Q1" s="42"/>
      <c r="R1" s="42"/>
      <c r="S1" s="42"/>
      <c r="T1" s="42"/>
    </row>
    <row r="2" spans="2:20" x14ac:dyDescent="0.25">
      <c r="B2" s="42"/>
      <c r="C2" s="42"/>
      <c r="D2" s="42"/>
      <c r="E2" s="42"/>
      <c r="F2" s="42"/>
      <c r="G2" s="42"/>
      <c r="H2" s="42"/>
      <c r="I2" s="42"/>
      <c r="J2" s="42"/>
      <c r="K2" s="42"/>
      <c r="L2" s="42"/>
      <c r="M2" s="42"/>
      <c r="N2" s="42"/>
      <c r="O2" s="42"/>
      <c r="P2" s="42"/>
      <c r="Q2" s="42"/>
      <c r="R2" s="42"/>
      <c r="S2" s="42"/>
      <c r="T2" s="42"/>
    </row>
    <row r="4" spans="2:20" x14ac:dyDescent="0.25">
      <c r="B4" t="s">
        <v>87</v>
      </c>
      <c r="C4" s="39" t="s">
        <v>34</v>
      </c>
      <c r="P4" t="s">
        <v>67</v>
      </c>
    </row>
    <row r="5" spans="2:20" x14ac:dyDescent="0.25">
      <c r="P5" t="s">
        <v>38</v>
      </c>
    </row>
    <row r="6" spans="2:20" x14ac:dyDescent="0.25">
      <c r="B6" s="32" t="s">
        <v>88</v>
      </c>
      <c r="C6" s="32"/>
      <c r="D6" s="32"/>
      <c r="F6" s="32" t="s">
        <v>96</v>
      </c>
      <c r="G6" s="32"/>
      <c r="H6" s="32"/>
      <c r="I6" s="32"/>
      <c r="P6" t="s">
        <v>36</v>
      </c>
    </row>
    <row r="7" spans="2:20" x14ac:dyDescent="0.25">
      <c r="P7" t="s">
        <v>34</v>
      </c>
    </row>
    <row r="8" spans="2:20" x14ac:dyDescent="0.25">
      <c r="B8" s="33" t="s">
        <v>89</v>
      </c>
      <c r="C8" s="33">
        <f>COUNTIFS(MyTable[Geography],C4)</f>
        <v>58</v>
      </c>
      <c r="D8" s="33"/>
      <c r="F8" s="31"/>
      <c r="G8" s="31" t="s">
        <v>97</v>
      </c>
      <c r="H8" s="31" t="s">
        <v>49</v>
      </c>
      <c r="I8" s="37" t="s">
        <v>98</v>
      </c>
      <c r="P8" t="s">
        <v>37</v>
      </c>
    </row>
    <row r="9" spans="2:20" x14ac:dyDescent="0.25">
      <c r="F9" s="33" t="s">
        <v>2</v>
      </c>
      <c r="G9" s="34">
        <f>SUMIFS(MyTable[Amount],MyTable[Sales Person],$F9,MyTable[Geography],$C$4)</f>
        <v>7763</v>
      </c>
      <c r="H9" s="36">
        <f>SUMIFS(MyTable[Units],MyTable[Sales Person],$F9,MyTable[Geography],$C$4)</f>
        <v>174</v>
      </c>
      <c r="I9" s="38">
        <f>I10</f>
        <v>-1</v>
      </c>
      <c r="P9" t="s">
        <v>39</v>
      </c>
    </row>
    <row r="10" spans="2:20" x14ac:dyDescent="0.25">
      <c r="B10" s="31"/>
      <c r="C10" s="31" t="s">
        <v>94</v>
      </c>
      <c r="D10" s="31" t="s">
        <v>95</v>
      </c>
      <c r="F10" s="33" t="s">
        <v>8</v>
      </c>
      <c r="G10" s="34">
        <f>SUMIFS(MyTable[Amount],MyTable[Sales Person],$F10,MyTable[Geography],$C$4)</f>
        <v>5516</v>
      </c>
      <c r="H10" s="36">
        <f>SUMIFS(MyTable[Units],MyTable[Sales Person],$F10,MyTable[Geography],$C$4)</f>
        <v>507</v>
      </c>
      <c r="I10" s="38">
        <f t="shared" ref="I10:I18" si="0">IF(G10&gt;12000,1,-1)</f>
        <v>-1</v>
      </c>
      <c r="P10" t="s">
        <v>35</v>
      </c>
    </row>
    <row r="11" spans="2:20" x14ac:dyDescent="0.25">
      <c r="B11" s="33" t="s">
        <v>90</v>
      </c>
      <c r="C11" s="34">
        <f>SUMIFS(MyTable[Amount],MyTable[Geography],C$4)</f>
        <v>252469</v>
      </c>
      <c r="D11" s="35">
        <f>AVERAGEIFS(MyTable[Amount],MyTable[Geography],C$4)</f>
        <v>4352.9137931034484</v>
      </c>
      <c r="F11" s="33" t="s">
        <v>41</v>
      </c>
      <c r="G11" s="34">
        <f>SUMIFS(MyTable[Amount],MyTable[Sales Person],$F11,MyTable[Geography],$C$4)</f>
        <v>15855</v>
      </c>
      <c r="H11" s="36">
        <f>SUMIFS(MyTable[Units],MyTable[Sales Person],$F11,MyTable[Geography],$C$4)</f>
        <v>708</v>
      </c>
      <c r="I11" s="38">
        <f t="shared" si="0"/>
        <v>1</v>
      </c>
    </row>
    <row r="12" spans="2:20" x14ac:dyDescent="0.25">
      <c r="B12" s="33" t="s">
        <v>91</v>
      </c>
      <c r="C12" s="34">
        <f>SUMIFS(MyTable[Cost],MyTable[Geography],C$4)</f>
        <v>80681.400000000038</v>
      </c>
      <c r="D12" s="34">
        <f>AVERAGEIFS(MyTable[Cost],MyTable[Geography],C$4)</f>
        <v>1391.0586206896558</v>
      </c>
      <c r="F12" s="33" t="s">
        <v>7</v>
      </c>
      <c r="G12" s="34">
        <f>SUMIFS(MyTable[Amount],MyTable[Sales Person],$F12,MyTable[Geography],$C$4)</f>
        <v>31661</v>
      </c>
      <c r="H12" s="36">
        <f>SUMIFS(MyTable[Units],MyTable[Sales Person],$F12,MyTable[Geography],$C$4)</f>
        <v>978</v>
      </c>
      <c r="I12" s="38">
        <f t="shared" si="0"/>
        <v>1</v>
      </c>
    </row>
    <row r="13" spans="2:20" x14ac:dyDescent="0.25">
      <c r="B13" s="33" t="s">
        <v>92</v>
      </c>
      <c r="C13" s="34">
        <f>C11-C12</f>
        <v>171787.59999999998</v>
      </c>
      <c r="D13" s="34">
        <f>D11-D12</f>
        <v>2961.8551724137924</v>
      </c>
      <c r="F13" s="33" t="s">
        <v>6</v>
      </c>
      <c r="G13" s="34">
        <f>SUMIFS(MyTable[Amount],MyTable[Sales Person],$F13,MyTable[Geography],$C$4)</f>
        <v>33670</v>
      </c>
      <c r="H13" s="36">
        <f>SUMIFS(MyTable[Units],MyTable[Sales Person],$F13,MyTable[Geography],$C$4)</f>
        <v>1515</v>
      </c>
      <c r="I13" s="38">
        <f t="shared" si="0"/>
        <v>1</v>
      </c>
    </row>
    <row r="14" spans="2:20" x14ac:dyDescent="0.25">
      <c r="B14" s="33" t="s">
        <v>93</v>
      </c>
      <c r="C14" s="36">
        <f>SUMIFS(MyTable[Units],MyTable[Geography],C$4)</f>
        <v>8760</v>
      </c>
      <c r="D14" s="36">
        <f>AVERAGEIFS(MyTable[Units],MyTable[Geography],C$4)</f>
        <v>151.0344827586207</v>
      </c>
      <c r="F14" s="33" t="s">
        <v>5</v>
      </c>
      <c r="G14" s="34">
        <f>SUMIFS(MyTable[Amount],MyTable[Sales Person],$F14,MyTable[Geography],$C$4)</f>
        <v>41559</v>
      </c>
      <c r="H14" s="36">
        <f>SUMIFS(MyTable[Units],MyTable[Sales Person],$F14,MyTable[Geography],$C$4)</f>
        <v>1188</v>
      </c>
      <c r="I14" s="38">
        <f t="shared" si="0"/>
        <v>1</v>
      </c>
    </row>
    <row r="15" spans="2:20" x14ac:dyDescent="0.25">
      <c r="F15" s="33" t="s">
        <v>3</v>
      </c>
      <c r="G15" s="34">
        <f>SUMIFS(MyTable[Amount],MyTable[Sales Person],$F15,MyTable[Geography],$C$4)</f>
        <v>35847</v>
      </c>
      <c r="H15" s="36">
        <f>SUMIFS(MyTable[Units],MyTable[Sales Person],$F15,MyTable[Geography],$C$4)</f>
        <v>1416</v>
      </c>
      <c r="I15" s="38">
        <f t="shared" si="0"/>
        <v>1</v>
      </c>
    </row>
    <row r="16" spans="2:20" x14ac:dyDescent="0.25">
      <c r="F16" s="33" t="s">
        <v>9</v>
      </c>
      <c r="G16" s="34">
        <f>SUMIFS(MyTable[Amount],MyTable[Sales Person],$F16,MyTable[Geography],$C$4)</f>
        <v>39424</v>
      </c>
      <c r="H16" s="36">
        <f>SUMIFS(MyTable[Units],MyTable[Sales Person],$F16,MyTable[Geography],$C$4)</f>
        <v>1122</v>
      </c>
      <c r="I16" s="38">
        <f t="shared" si="0"/>
        <v>1</v>
      </c>
    </row>
    <row r="17" spans="6:9" x14ac:dyDescent="0.25">
      <c r="F17" s="33" t="s">
        <v>10</v>
      </c>
      <c r="G17" s="34">
        <f>SUMIFS(MyTable[Amount],MyTable[Sales Person],$F17,MyTable[Geography],$C$4)</f>
        <v>16527</v>
      </c>
      <c r="H17" s="36">
        <f>SUMIFS(MyTable[Units],MyTable[Sales Person],$F17,MyTable[Geography],$C$4)</f>
        <v>417</v>
      </c>
      <c r="I17" s="38">
        <f t="shared" si="0"/>
        <v>1</v>
      </c>
    </row>
    <row r="18" spans="6:9" x14ac:dyDescent="0.25">
      <c r="F18" s="33" t="s">
        <v>40</v>
      </c>
      <c r="G18" s="34">
        <f>SUMIFS(MyTable[Amount],MyTable[Sales Person],$F18,MyTable[Geography],$C$4)</f>
        <v>24647</v>
      </c>
      <c r="H18" s="36">
        <f>SUMIFS(MyTable[Units],MyTable[Sales Person],$F18,MyTable[Geography],$C$4)</f>
        <v>735</v>
      </c>
      <c r="I18" s="38">
        <f t="shared" si="0"/>
        <v>1</v>
      </c>
    </row>
  </sheetData>
  <sortState ref="P5:P10">
    <sortCondition ref="P5"/>
  </sortState>
  <mergeCells count="1">
    <mergeCell ref="B1:T2"/>
  </mergeCells>
  <conditionalFormatting sqref="G9:G18">
    <cfRule type="dataBar" priority="2">
      <dataBar>
        <cfvo type="min"/>
        <cfvo type="max"/>
        <color theme="5" tint="0.39997558519241921"/>
      </dataBar>
      <extLst>
        <ext xmlns:x14="http://schemas.microsoft.com/office/spreadsheetml/2009/9/main" uri="{B025F937-C7B1-47D3-B67F-A62EFF666E3E}">
          <x14:id>{351D9C18-E9BB-4C8B-A17C-90D510AD0102}</x14:id>
        </ext>
      </extLst>
    </cfRule>
  </conditionalFormatting>
  <dataValidations count="1">
    <dataValidation type="list" allowBlank="1" showInputMessage="1" showErrorMessage="1" sqref="C4" xr:uid="{EADBFFB9-99F5-4C1D-9469-225DD2437625}">
      <formula1>$P$5:$P$10</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51D9C18-E9BB-4C8B-A17C-90D510AD0102}">
            <x14:dataBar minLength="0" maxLength="100" gradient="0">
              <x14:cfvo type="autoMin"/>
              <x14:cfvo type="autoMax"/>
              <x14:negativeFillColor rgb="FFFF0000"/>
              <x14:axisColor rgb="FF000000"/>
            </x14:dataBar>
          </x14:cfRule>
          <xm:sqref>G9:G18</xm:sqref>
        </x14:conditionalFormatting>
        <x14:conditionalFormatting xmlns:xm="http://schemas.microsoft.com/office/excel/2006/main">
          <x14:cfRule type="iconSet" priority="1" id="{335D9891-E683-4F51-BB8F-4032CAD44508}">
            <x14:iconSet iconSet="3Symbols" showValue="0" custom="1">
              <x14:cfvo type="percent">
                <xm:f>0</xm:f>
              </x14:cfvo>
              <x14:cfvo type="num">
                <xm:f>0</xm:f>
              </x14:cfvo>
              <x14:cfvo type="num">
                <xm:f>0</xm:f>
              </x14:cfvo>
              <x14:cfIcon iconSet="3Symbols" iconId="0"/>
              <x14:cfIcon iconSet="NoIcons" iconId="0"/>
              <x14:cfIcon iconSet="3Symbols" iconId="2"/>
            </x14:iconSet>
          </x14:cfRule>
          <xm:sqref>I9:I18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76DB7-618B-495E-9E53-12BF432C7F0F}">
  <dimension ref="B1:T24"/>
  <sheetViews>
    <sheetView workbookViewId="0">
      <selection activeCell="H5" sqref="H5"/>
    </sheetView>
  </sheetViews>
  <sheetFormatPr defaultRowHeight="15" x14ac:dyDescent="0.25"/>
  <cols>
    <col min="2" max="2" width="21.85546875" bestFit="1" customWidth="1"/>
    <col min="3" max="3" width="14.85546875" bestFit="1" customWidth="1"/>
    <col min="4" max="4" width="12.28515625" bestFit="1" customWidth="1"/>
    <col min="5" max="5" width="10.85546875" bestFit="1" customWidth="1"/>
    <col min="6" max="6" width="8" bestFit="1" customWidth="1"/>
  </cols>
  <sheetData>
    <row r="1" spans="2:20" x14ac:dyDescent="0.25">
      <c r="B1" s="46" t="s">
        <v>99</v>
      </c>
      <c r="C1" s="42"/>
      <c r="D1" s="42"/>
      <c r="E1" s="42"/>
      <c r="F1" s="42"/>
      <c r="G1" s="42"/>
      <c r="H1" s="42"/>
      <c r="I1" s="42"/>
      <c r="J1" s="42"/>
      <c r="K1" s="42"/>
      <c r="L1" s="42"/>
      <c r="M1" s="42"/>
      <c r="N1" s="42"/>
      <c r="O1" s="42"/>
      <c r="P1" s="42"/>
      <c r="Q1" s="42"/>
      <c r="R1" s="42"/>
      <c r="S1" s="42"/>
      <c r="T1" s="42"/>
    </row>
    <row r="2" spans="2:20" x14ac:dyDescent="0.25">
      <c r="B2" s="42"/>
      <c r="C2" s="42"/>
      <c r="D2" s="42"/>
      <c r="E2" s="42"/>
      <c r="F2" s="42"/>
      <c r="G2" s="42"/>
      <c r="H2" s="42"/>
      <c r="I2" s="42"/>
      <c r="J2" s="42"/>
      <c r="K2" s="42"/>
      <c r="L2" s="42"/>
      <c r="M2" s="42"/>
      <c r="N2" s="42"/>
      <c r="O2" s="42"/>
      <c r="P2" s="42"/>
      <c r="Q2" s="42"/>
      <c r="R2" s="42"/>
      <c r="S2" s="42"/>
      <c r="T2" s="42"/>
    </row>
    <row r="4" spans="2:20" x14ac:dyDescent="0.25">
      <c r="B4" s="14" t="s">
        <v>70</v>
      </c>
      <c r="C4" t="s">
        <v>69</v>
      </c>
      <c r="D4" t="s">
        <v>71</v>
      </c>
      <c r="E4" t="s">
        <v>85</v>
      </c>
      <c r="F4" t="s">
        <v>100</v>
      </c>
    </row>
    <row r="5" spans="2:20" x14ac:dyDescent="0.25">
      <c r="B5" s="15" t="s">
        <v>18</v>
      </c>
      <c r="C5" s="13">
        <v>1778</v>
      </c>
      <c r="D5" s="13">
        <v>270</v>
      </c>
      <c r="E5" s="30">
        <v>31.100000000000136</v>
      </c>
      <c r="F5" s="40">
        <v>1.7491563554555757E-2</v>
      </c>
    </row>
    <row r="6" spans="2:20" x14ac:dyDescent="0.25">
      <c r="B6" s="15" t="s">
        <v>17</v>
      </c>
      <c r="C6" s="13">
        <v>2408</v>
      </c>
      <c r="D6" s="13">
        <v>9</v>
      </c>
      <c r="E6" s="30">
        <v>2380.0100000000002</v>
      </c>
      <c r="F6" s="40">
        <v>0.9883762458471762</v>
      </c>
    </row>
    <row r="7" spans="2:20" x14ac:dyDescent="0.25">
      <c r="B7" s="15" t="s">
        <v>29</v>
      </c>
      <c r="C7" s="13">
        <v>2541</v>
      </c>
      <c r="D7" s="13">
        <v>45</v>
      </c>
      <c r="E7" s="30">
        <v>2218.8000000000002</v>
      </c>
      <c r="F7" s="40">
        <v>0.87319952774498233</v>
      </c>
    </row>
    <row r="8" spans="2:20" x14ac:dyDescent="0.25">
      <c r="B8" s="15" t="s">
        <v>27</v>
      </c>
      <c r="C8" s="13">
        <v>3402</v>
      </c>
      <c r="D8" s="13">
        <v>345</v>
      </c>
      <c r="E8" s="30">
        <v>-2369.8499999999995</v>
      </c>
      <c r="F8" s="40">
        <v>-0.69660493827160475</v>
      </c>
    </row>
    <row r="9" spans="2:20" x14ac:dyDescent="0.25">
      <c r="B9" s="15" t="s">
        <v>16</v>
      </c>
      <c r="C9" s="13">
        <v>3584</v>
      </c>
      <c r="D9" s="13">
        <v>126</v>
      </c>
      <c r="E9" s="30">
        <v>2476.46</v>
      </c>
      <c r="F9" s="40">
        <v>0.69097656250000006</v>
      </c>
    </row>
    <row r="10" spans="2:20" x14ac:dyDescent="0.25">
      <c r="B10" s="15" t="s">
        <v>24</v>
      </c>
      <c r="C10" s="13">
        <v>4760</v>
      </c>
      <c r="D10" s="13">
        <v>111</v>
      </c>
      <c r="E10" s="30">
        <v>4208.33</v>
      </c>
      <c r="F10" s="40">
        <v>0.88410294117647059</v>
      </c>
    </row>
    <row r="11" spans="2:20" x14ac:dyDescent="0.25">
      <c r="B11" s="15" t="s">
        <v>19</v>
      </c>
      <c r="C11" s="13">
        <v>5474</v>
      </c>
      <c r="D11" s="13">
        <v>168</v>
      </c>
      <c r="E11" s="30">
        <v>4190.4799999999996</v>
      </c>
      <c r="F11" s="40">
        <v>0.76552429667519173</v>
      </c>
    </row>
    <row r="12" spans="2:20" x14ac:dyDescent="0.25">
      <c r="B12" s="15" t="s">
        <v>23</v>
      </c>
      <c r="C12" s="13">
        <v>6118</v>
      </c>
      <c r="D12" s="13">
        <v>387</v>
      </c>
      <c r="E12" s="30">
        <v>3606.37</v>
      </c>
      <c r="F12" s="40">
        <v>0.58946878064727037</v>
      </c>
    </row>
    <row r="13" spans="2:20" x14ac:dyDescent="0.25">
      <c r="B13" s="15" t="s">
        <v>14</v>
      </c>
      <c r="C13" s="13">
        <v>6867</v>
      </c>
      <c r="D13" s="13">
        <v>600</v>
      </c>
      <c r="E13" s="30">
        <v>-153</v>
      </c>
      <c r="F13" s="40">
        <v>-2.2280471821756225E-2</v>
      </c>
    </row>
    <row r="14" spans="2:20" x14ac:dyDescent="0.25">
      <c r="B14" s="15" t="s">
        <v>22</v>
      </c>
      <c r="C14" s="13">
        <v>8288</v>
      </c>
      <c r="D14" s="13">
        <v>228</v>
      </c>
      <c r="E14" s="30">
        <v>6060.4400000000005</v>
      </c>
      <c r="F14" s="40">
        <v>0.73123069498069504</v>
      </c>
    </row>
    <row r="15" spans="2:20" x14ac:dyDescent="0.25">
      <c r="B15" s="15" t="s">
        <v>32</v>
      </c>
      <c r="C15" s="13">
        <v>8827</v>
      </c>
      <c r="D15" s="13">
        <v>234</v>
      </c>
      <c r="E15" s="30">
        <v>6802.9</v>
      </c>
      <c r="F15" s="40">
        <v>0.77069219440353454</v>
      </c>
    </row>
    <row r="16" spans="2:20" x14ac:dyDescent="0.25">
      <c r="B16" s="15" t="s">
        <v>31</v>
      </c>
      <c r="C16" s="13">
        <v>8995</v>
      </c>
      <c r="D16" s="13">
        <v>441</v>
      </c>
      <c r="E16" s="30">
        <v>6441.61</v>
      </c>
      <c r="F16" s="40">
        <v>0.71613229571984427</v>
      </c>
    </row>
    <row r="17" spans="2:6" x14ac:dyDescent="0.25">
      <c r="B17" s="15" t="s">
        <v>30</v>
      </c>
      <c r="C17" s="13">
        <v>10129</v>
      </c>
      <c r="D17" s="13">
        <v>312</v>
      </c>
      <c r="E17" s="30">
        <v>5608.12</v>
      </c>
      <c r="F17" s="40">
        <v>0.55366966136834828</v>
      </c>
    </row>
    <row r="18" spans="2:6" x14ac:dyDescent="0.25">
      <c r="B18" s="15" t="s">
        <v>33</v>
      </c>
      <c r="C18" s="13">
        <v>10465</v>
      </c>
      <c r="D18" s="13">
        <v>222</v>
      </c>
      <c r="E18" s="30">
        <v>7718.8600000000006</v>
      </c>
      <c r="F18" s="40">
        <v>0.7375881509794554</v>
      </c>
    </row>
    <row r="19" spans="2:6" x14ac:dyDescent="0.25">
      <c r="B19" s="15" t="s">
        <v>26</v>
      </c>
      <c r="C19" s="13">
        <v>11886</v>
      </c>
      <c r="D19" s="13">
        <v>489</v>
      </c>
      <c r="E19" s="30">
        <v>9147.6</v>
      </c>
      <c r="F19" s="40">
        <v>0.76961130742049477</v>
      </c>
    </row>
    <row r="20" spans="2:6" x14ac:dyDescent="0.25">
      <c r="B20" s="15" t="s">
        <v>28</v>
      </c>
      <c r="C20" s="13">
        <v>12257</v>
      </c>
      <c r="D20" s="13">
        <v>441</v>
      </c>
      <c r="E20" s="30">
        <v>7679.4199999999992</v>
      </c>
      <c r="F20" s="40">
        <v>0.6265334094802969</v>
      </c>
    </row>
    <row r="21" spans="2:6" x14ac:dyDescent="0.25">
      <c r="B21" s="15" t="s">
        <v>21</v>
      </c>
      <c r="C21" s="13">
        <v>13755</v>
      </c>
      <c r="D21" s="13">
        <v>114</v>
      </c>
      <c r="E21" s="30">
        <v>12729</v>
      </c>
      <c r="F21" s="40">
        <v>0.92540894220283532</v>
      </c>
    </row>
    <row r="22" spans="2:6" x14ac:dyDescent="0.25">
      <c r="B22" s="15" t="s">
        <v>25</v>
      </c>
      <c r="C22" s="13">
        <v>14497</v>
      </c>
      <c r="D22" s="13">
        <v>333</v>
      </c>
      <c r="E22" s="30">
        <v>10118.049999999999</v>
      </c>
      <c r="F22" s="40">
        <v>0.69794095330068284</v>
      </c>
    </row>
    <row r="23" spans="2:6" x14ac:dyDescent="0.25">
      <c r="B23" s="15" t="s">
        <v>13</v>
      </c>
      <c r="C23" s="13">
        <v>16114</v>
      </c>
      <c r="D23" s="13">
        <v>1158</v>
      </c>
      <c r="E23" s="30">
        <v>5309.8600000000006</v>
      </c>
      <c r="F23" s="40">
        <v>0.32951843117785778</v>
      </c>
    </row>
    <row r="24" spans="2:6" x14ac:dyDescent="0.25">
      <c r="B24" s="15" t="s">
        <v>4</v>
      </c>
      <c r="C24" s="13">
        <v>16534</v>
      </c>
      <c r="D24" s="13">
        <v>231</v>
      </c>
      <c r="E24" s="30">
        <v>13789.72</v>
      </c>
      <c r="F24" s="40">
        <v>0.83402201524132091</v>
      </c>
    </row>
  </sheetData>
  <mergeCells count="1">
    <mergeCell ref="B1:T2"/>
  </mergeCells>
  <conditionalFormatting pivot="1" sqref="F5:F24">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2ED73-14C1-4E84-925F-D0E31DDD97EC}">
  <dimension ref="B1:L13"/>
  <sheetViews>
    <sheetView workbookViewId="0">
      <selection activeCell="J17" sqref="J17"/>
    </sheetView>
  </sheetViews>
  <sheetFormatPr defaultRowHeight="15" x14ac:dyDescent="0.25"/>
  <cols>
    <col min="1" max="1" width="4" customWidth="1"/>
    <col min="6" max="6" width="11.140625" bestFit="1" customWidth="1"/>
  </cols>
  <sheetData>
    <row r="1" spans="2:12" x14ac:dyDescent="0.25">
      <c r="B1" s="41" t="s">
        <v>64</v>
      </c>
      <c r="C1" s="42"/>
      <c r="D1" s="42"/>
      <c r="E1" s="42"/>
      <c r="F1" s="42"/>
      <c r="G1" s="42"/>
      <c r="H1" s="42"/>
      <c r="I1" s="42"/>
      <c r="J1" s="42"/>
      <c r="K1" s="42"/>
      <c r="L1" s="42"/>
    </row>
    <row r="2" spans="2:12" x14ac:dyDescent="0.25">
      <c r="B2" s="42"/>
      <c r="C2" s="42"/>
      <c r="D2" s="42"/>
      <c r="E2" s="42"/>
      <c r="F2" s="42"/>
      <c r="G2" s="42"/>
      <c r="H2" s="42"/>
      <c r="I2" s="42"/>
      <c r="J2" s="42"/>
      <c r="K2" s="42"/>
      <c r="L2" s="42"/>
    </row>
    <row r="5" spans="2:12" x14ac:dyDescent="0.25">
      <c r="B5" s="25" t="s">
        <v>76</v>
      </c>
      <c r="C5" s="25" t="s">
        <v>56</v>
      </c>
      <c r="D5" s="25" t="s">
        <v>49</v>
      </c>
      <c r="F5" t="s">
        <v>63</v>
      </c>
      <c r="G5">
        <f>COUNT(MyTable[Amount])</f>
        <v>300</v>
      </c>
    </row>
    <row r="6" spans="2:12" x14ac:dyDescent="0.25">
      <c r="B6" s="25" t="s">
        <v>55</v>
      </c>
      <c r="C6" s="25">
        <f>AVERAGE(MyTable[Amount])</f>
        <v>4136.2299999999996</v>
      </c>
      <c r="D6" s="25">
        <f>AVERAGE(MyTable[Units])</f>
        <v>152.19999999999999</v>
      </c>
    </row>
    <row r="7" spans="2:12" x14ac:dyDescent="0.25">
      <c r="B7" s="25" t="s">
        <v>57</v>
      </c>
      <c r="C7" s="25">
        <f>MEDIAN(MyTable[Amount])</f>
        <v>3437</v>
      </c>
      <c r="D7" s="25">
        <f>MEDIAN(MyTable[Units])</f>
        <v>124.5</v>
      </c>
    </row>
    <row r="8" spans="2:12" x14ac:dyDescent="0.25">
      <c r="B8" s="25" t="s">
        <v>58</v>
      </c>
      <c r="C8" s="25">
        <f>MIN(MyTable[Amount])</f>
        <v>0</v>
      </c>
      <c r="D8" s="25">
        <f>MIN(MyTable[Units])</f>
        <v>0</v>
      </c>
    </row>
    <row r="9" spans="2:12" x14ac:dyDescent="0.25">
      <c r="B9" s="25" t="s">
        <v>59</v>
      </c>
      <c r="C9" s="25">
        <f>MAX(MyTable[Amount])</f>
        <v>16184</v>
      </c>
      <c r="D9" s="25">
        <f>MAX(MyTable[Units])</f>
        <v>525</v>
      </c>
    </row>
    <row r="10" spans="2:12" x14ac:dyDescent="0.25">
      <c r="B10" s="25" t="s">
        <v>60</v>
      </c>
      <c r="C10" s="25">
        <f>C9-C8</f>
        <v>16184</v>
      </c>
      <c r="D10" s="25">
        <f>D9-D8</f>
        <v>525</v>
      </c>
    </row>
    <row r="11" spans="2:12" x14ac:dyDescent="0.25">
      <c r="B11" s="25"/>
      <c r="C11" s="25"/>
      <c r="D11" s="25"/>
    </row>
    <row r="12" spans="2:12" x14ac:dyDescent="0.25">
      <c r="B12" s="25" t="s">
        <v>61</v>
      </c>
      <c r="C12" s="25">
        <f>_xlfn.PERCENTILE.EXC(MyTable[Amount],0.25)</f>
        <v>1652</v>
      </c>
      <c r="D12" s="25">
        <f>_xlfn.PERCENTILE.EXC(MyTable[Units],0.25)</f>
        <v>54</v>
      </c>
    </row>
    <row r="13" spans="2:12" x14ac:dyDescent="0.25">
      <c r="B13" s="25" t="s">
        <v>62</v>
      </c>
      <c r="C13" s="25">
        <f>_xlfn.PERCENTILE.EXC(MyTable[Amount],0.75)</f>
        <v>6245.75</v>
      </c>
      <c r="D13" s="25">
        <f>_xlfn.PERCENTILE.EXC(MyTable[Units],0.75)</f>
        <v>223.5</v>
      </c>
    </row>
  </sheetData>
  <mergeCells count="1">
    <mergeCell ref="B1:L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6FDC0-8385-418A-AF0F-D585BCFA550F}">
  <dimension ref="B1:K304"/>
  <sheetViews>
    <sheetView workbookViewId="0">
      <selection activeCell="H3" sqref="H3"/>
    </sheetView>
  </sheetViews>
  <sheetFormatPr defaultRowHeight="15" x14ac:dyDescent="0.25"/>
  <cols>
    <col min="1" max="1" width="4.7109375" customWidth="1"/>
    <col min="2" max="2" width="19.5703125" customWidth="1"/>
    <col min="3" max="3" width="14.7109375" customWidth="1"/>
    <col min="4" max="4" width="21.85546875" bestFit="1" customWidth="1"/>
    <col min="5" max="5" width="13.5703125" customWidth="1"/>
    <col min="6" max="6" width="11.7109375" customWidth="1"/>
  </cols>
  <sheetData>
    <row r="1" spans="2:11" x14ac:dyDescent="0.25">
      <c r="B1" s="41" t="s">
        <v>65</v>
      </c>
      <c r="C1" s="42"/>
      <c r="D1" s="42"/>
      <c r="E1" s="42"/>
      <c r="F1" s="42"/>
      <c r="G1" s="42"/>
      <c r="H1" s="42"/>
      <c r="I1" s="42"/>
      <c r="J1" s="42"/>
      <c r="K1" s="42"/>
    </row>
    <row r="2" spans="2:11" x14ac:dyDescent="0.25">
      <c r="B2" s="42"/>
      <c r="C2" s="42"/>
      <c r="D2" s="42"/>
      <c r="E2" s="42"/>
      <c r="F2" s="42"/>
      <c r="G2" s="42"/>
      <c r="H2" s="42"/>
      <c r="I2" s="42"/>
      <c r="J2" s="42"/>
      <c r="K2" s="42"/>
    </row>
    <row r="4" spans="2:11" x14ac:dyDescent="0.25">
      <c r="B4" s="6" t="s">
        <v>11</v>
      </c>
      <c r="C4" s="6" t="s">
        <v>12</v>
      </c>
      <c r="D4" s="6" t="s">
        <v>0</v>
      </c>
      <c r="E4" s="10" t="s">
        <v>1</v>
      </c>
      <c r="F4" s="10" t="s">
        <v>49</v>
      </c>
    </row>
    <row r="5" spans="2:11" x14ac:dyDescent="0.25">
      <c r="B5" t="s">
        <v>5</v>
      </c>
      <c r="C5" t="s">
        <v>36</v>
      </c>
      <c r="D5" t="s">
        <v>16</v>
      </c>
      <c r="E5" s="4">
        <v>16184</v>
      </c>
      <c r="F5" s="5">
        <v>39</v>
      </c>
    </row>
    <row r="6" spans="2:11" x14ac:dyDescent="0.25">
      <c r="B6" t="s">
        <v>5</v>
      </c>
      <c r="C6" t="s">
        <v>34</v>
      </c>
      <c r="D6" t="s">
        <v>20</v>
      </c>
      <c r="E6" s="4">
        <v>15610</v>
      </c>
      <c r="F6" s="5">
        <v>339</v>
      </c>
    </row>
    <row r="7" spans="2:11" x14ac:dyDescent="0.25">
      <c r="B7" t="s">
        <v>9</v>
      </c>
      <c r="C7" t="s">
        <v>34</v>
      </c>
      <c r="D7" t="s">
        <v>28</v>
      </c>
      <c r="E7" s="4">
        <v>14329</v>
      </c>
      <c r="F7" s="5">
        <v>150</v>
      </c>
    </row>
    <row r="8" spans="2:11" x14ac:dyDescent="0.25">
      <c r="B8" t="s">
        <v>5</v>
      </c>
      <c r="C8" t="s">
        <v>35</v>
      </c>
      <c r="D8" t="s">
        <v>15</v>
      </c>
      <c r="E8" s="4">
        <v>13391</v>
      </c>
      <c r="F8" s="5">
        <v>201</v>
      </c>
    </row>
    <row r="9" spans="2:11" x14ac:dyDescent="0.25">
      <c r="B9" t="s">
        <v>10</v>
      </c>
      <c r="C9" t="s">
        <v>39</v>
      </c>
      <c r="D9" t="s">
        <v>33</v>
      </c>
      <c r="E9" s="4">
        <v>12950</v>
      </c>
      <c r="F9" s="5">
        <v>30</v>
      </c>
    </row>
    <row r="10" spans="2:11" x14ac:dyDescent="0.25">
      <c r="B10" t="s">
        <v>40</v>
      </c>
      <c r="C10" t="s">
        <v>35</v>
      </c>
      <c r="D10" t="s">
        <v>32</v>
      </c>
      <c r="E10" s="4">
        <v>12348</v>
      </c>
      <c r="F10" s="5">
        <v>234</v>
      </c>
    </row>
    <row r="11" spans="2:11" x14ac:dyDescent="0.25">
      <c r="B11" t="s">
        <v>2</v>
      </c>
      <c r="C11" t="s">
        <v>37</v>
      </c>
      <c r="D11" t="s">
        <v>18</v>
      </c>
      <c r="E11" s="4">
        <v>11571</v>
      </c>
      <c r="F11" s="5">
        <v>138</v>
      </c>
    </row>
    <row r="12" spans="2:11" x14ac:dyDescent="0.25">
      <c r="B12" t="s">
        <v>9</v>
      </c>
      <c r="C12" t="s">
        <v>36</v>
      </c>
      <c r="D12" t="s">
        <v>27</v>
      </c>
      <c r="E12" s="4">
        <v>11522</v>
      </c>
      <c r="F12" s="5">
        <v>204</v>
      </c>
    </row>
    <row r="13" spans="2:11" x14ac:dyDescent="0.25">
      <c r="B13" t="s">
        <v>2</v>
      </c>
      <c r="C13" t="s">
        <v>36</v>
      </c>
      <c r="D13" t="s">
        <v>16</v>
      </c>
      <c r="E13" s="4">
        <v>11417</v>
      </c>
      <c r="F13" s="5">
        <v>21</v>
      </c>
    </row>
    <row r="14" spans="2:11" x14ac:dyDescent="0.25">
      <c r="B14" t="s">
        <v>41</v>
      </c>
      <c r="C14" t="s">
        <v>36</v>
      </c>
      <c r="D14" t="s">
        <v>13</v>
      </c>
      <c r="E14" s="4">
        <v>10311</v>
      </c>
      <c r="F14" s="5">
        <v>231</v>
      </c>
    </row>
    <row r="15" spans="2:11" x14ac:dyDescent="0.25">
      <c r="B15" t="s">
        <v>41</v>
      </c>
      <c r="C15" t="s">
        <v>36</v>
      </c>
      <c r="D15" t="s">
        <v>32</v>
      </c>
      <c r="E15" s="4">
        <v>10304</v>
      </c>
      <c r="F15" s="5">
        <v>84</v>
      </c>
    </row>
    <row r="16" spans="2:11" x14ac:dyDescent="0.25">
      <c r="B16" t="s">
        <v>7</v>
      </c>
      <c r="C16" t="s">
        <v>38</v>
      </c>
      <c r="D16" t="s">
        <v>30</v>
      </c>
      <c r="E16" s="4">
        <v>10129</v>
      </c>
      <c r="F16" s="5">
        <v>312</v>
      </c>
    </row>
    <row r="17" spans="2:6" x14ac:dyDescent="0.25">
      <c r="B17" t="s">
        <v>6</v>
      </c>
      <c r="C17" t="s">
        <v>36</v>
      </c>
      <c r="D17" t="s">
        <v>4</v>
      </c>
      <c r="E17" s="4">
        <v>10073</v>
      </c>
      <c r="F17" s="5">
        <v>120</v>
      </c>
    </row>
    <row r="18" spans="2:6" x14ac:dyDescent="0.25">
      <c r="B18" t="s">
        <v>2</v>
      </c>
      <c r="C18" t="s">
        <v>37</v>
      </c>
      <c r="D18" t="s">
        <v>17</v>
      </c>
      <c r="E18" s="4">
        <v>9926</v>
      </c>
      <c r="F18" s="5">
        <v>201</v>
      </c>
    </row>
    <row r="19" spans="2:6" x14ac:dyDescent="0.25">
      <c r="B19" t="s">
        <v>7</v>
      </c>
      <c r="C19" t="s">
        <v>37</v>
      </c>
      <c r="D19" t="s">
        <v>22</v>
      </c>
      <c r="E19" s="4">
        <v>9835</v>
      </c>
      <c r="F19" s="5">
        <v>207</v>
      </c>
    </row>
    <row r="20" spans="2:6" x14ac:dyDescent="0.25">
      <c r="B20" t="s">
        <v>40</v>
      </c>
      <c r="C20" t="s">
        <v>36</v>
      </c>
      <c r="D20" t="s">
        <v>33</v>
      </c>
      <c r="E20" s="4">
        <v>9772</v>
      </c>
      <c r="F20" s="5">
        <v>90</v>
      </c>
    </row>
    <row r="21" spans="2:6" x14ac:dyDescent="0.25">
      <c r="B21" t="s">
        <v>8</v>
      </c>
      <c r="C21" t="s">
        <v>37</v>
      </c>
      <c r="D21" t="s">
        <v>15</v>
      </c>
      <c r="E21" s="4">
        <v>9709</v>
      </c>
      <c r="F21" s="5">
        <v>30</v>
      </c>
    </row>
    <row r="22" spans="2:6" x14ac:dyDescent="0.25">
      <c r="B22" t="s">
        <v>8</v>
      </c>
      <c r="C22" t="s">
        <v>39</v>
      </c>
      <c r="D22" t="s">
        <v>18</v>
      </c>
      <c r="E22" s="4">
        <v>9660</v>
      </c>
      <c r="F22" s="5">
        <v>27</v>
      </c>
    </row>
    <row r="23" spans="2:6" x14ac:dyDescent="0.25">
      <c r="B23" t="s">
        <v>41</v>
      </c>
      <c r="C23" t="s">
        <v>36</v>
      </c>
      <c r="D23" t="s">
        <v>18</v>
      </c>
      <c r="E23" s="4">
        <v>9632</v>
      </c>
      <c r="F23" s="5">
        <v>288</v>
      </c>
    </row>
    <row r="24" spans="2:6" x14ac:dyDescent="0.25">
      <c r="B24" t="s">
        <v>9</v>
      </c>
      <c r="C24" t="s">
        <v>38</v>
      </c>
      <c r="D24" t="s">
        <v>33</v>
      </c>
      <c r="E24" s="4">
        <v>9506</v>
      </c>
      <c r="F24" s="5">
        <v>87</v>
      </c>
    </row>
    <row r="25" spans="2:6" x14ac:dyDescent="0.25">
      <c r="B25" t="s">
        <v>2</v>
      </c>
      <c r="C25" t="s">
        <v>39</v>
      </c>
      <c r="D25" t="s">
        <v>20</v>
      </c>
      <c r="E25" s="4">
        <v>9443</v>
      </c>
      <c r="F25" s="5">
        <v>162</v>
      </c>
    </row>
    <row r="26" spans="2:6" x14ac:dyDescent="0.25">
      <c r="B26" t="s">
        <v>3</v>
      </c>
      <c r="C26" t="s">
        <v>36</v>
      </c>
      <c r="D26" t="s">
        <v>16</v>
      </c>
      <c r="E26" s="4">
        <v>9198</v>
      </c>
      <c r="F26" s="5">
        <v>36</v>
      </c>
    </row>
    <row r="27" spans="2:6" x14ac:dyDescent="0.25">
      <c r="B27" t="s">
        <v>9</v>
      </c>
      <c r="C27" t="s">
        <v>36</v>
      </c>
      <c r="D27" t="s">
        <v>30</v>
      </c>
      <c r="E27" s="4">
        <v>9051</v>
      </c>
      <c r="F27" s="5">
        <v>57</v>
      </c>
    </row>
    <row r="28" spans="2:6" x14ac:dyDescent="0.25">
      <c r="B28" t="s">
        <v>40</v>
      </c>
      <c r="C28" t="s">
        <v>37</v>
      </c>
      <c r="D28" t="s">
        <v>29</v>
      </c>
      <c r="E28" s="4">
        <v>9002</v>
      </c>
      <c r="F28" s="5">
        <v>72</v>
      </c>
    </row>
    <row r="29" spans="2:6" x14ac:dyDescent="0.25">
      <c r="B29" t="s">
        <v>8</v>
      </c>
      <c r="C29" t="s">
        <v>39</v>
      </c>
      <c r="D29" t="s">
        <v>31</v>
      </c>
      <c r="E29" s="4">
        <v>8890</v>
      </c>
      <c r="F29" s="5">
        <v>210</v>
      </c>
    </row>
    <row r="30" spans="2:6" x14ac:dyDescent="0.25">
      <c r="B30" t="s">
        <v>40</v>
      </c>
      <c r="C30" t="s">
        <v>35</v>
      </c>
      <c r="D30" t="s">
        <v>33</v>
      </c>
      <c r="E30" s="4">
        <v>8869</v>
      </c>
      <c r="F30" s="5">
        <v>432</v>
      </c>
    </row>
    <row r="31" spans="2:6" x14ac:dyDescent="0.25">
      <c r="B31" t="s">
        <v>7</v>
      </c>
      <c r="C31" t="s">
        <v>34</v>
      </c>
      <c r="D31" t="s">
        <v>24</v>
      </c>
      <c r="E31" s="4">
        <v>8862</v>
      </c>
      <c r="F31" s="5">
        <v>189</v>
      </c>
    </row>
    <row r="32" spans="2:6" x14ac:dyDescent="0.25">
      <c r="B32" t="s">
        <v>3</v>
      </c>
      <c r="C32" t="s">
        <v>38</v>
      </c>
      <c r="D32" t="s">
        <v>26</v>
      </c>
      <c r="E32" s="4">
        <v>8841</v>
      </c>
      <c r="F32" s="5">
        <v>303</v>
      </c>
    </row>
    <row r="33" spans="2:6" x14ac:dyDescent="0.25">
      <c r="B33" t="s">
        <v>5</v>
      </c>
      <c r="C33" t="s">
        <v>37</v>
      </c>
      <c r="D33" t="s">
        <v>25</v>
      </c>
      <c r="E33" s="4">
        <v>8813</v>
      </c>
      <c r="F33" s="5">
        <v>21</v>
      </c>
    </row>
    <row r="34" spans="2:6" x14ac:dyDescent="0.25">
      <c r="B34" t="s">
        <v>9</v>
      </c>
      <c r="C34" t="s">
        <v>34</v>
      </c>
      <c r="D34" t="s">
        <v>20</v>
      </c>
      <c r="E34" s="4">
        <v>8463</v>
      </c>
      <c r="F34" s="5">
        <v>492</v>
      </c>
    </row>
    <row r="35" spans="2:6" x14ac:dyDescent="0.25">
      <c r="B35" t="s">
        <v>7</v>
      </c>
      <c r="C35" t="s">
        <v>36</v>
      </c>
      <c r="D35" t="s">
        <v>22</v>
      </c>
      <c r="E35" s="4">
        <v>8435</v>
      </c>
      <c r="F35" s="5">
        <v>42</v>
      </c>
    </row>
    <row r="36" spans="2:6" x14ac:dyDescent="0.25">
      <c r="B36" t="s">
        <v>2</v>
      </c>
      <c r="C36" t="s">
        <v>36</v>
      </c>
      <c r="D36" t="s">
        <v>29</v>
      </c>
      <c r="E36" s="4">
        <v>8211</v>
      </c>
      <c r="F36" s="5">
        <v>75</v>
      </c>
    </row>
    <row r="37" spans="2:6" x14ac:dyDescent="0.25">
      <c r="B37" t="s">
        <v>9</v>
      </c>
      <c r="C37" t="s">
        <v>34</v>
      </c>
      <c r="D37" t="s">
        <v>23</v>
      </c>
      <c r="E37" s="4">
        <v>8155</v>
      </c>
      <c r="F37" s="5">
        <v>90</v>
      </c>
    </row>
    <row r="38" spans="2:6" x14ac:dyDescent="0.25">
      <c r="B38" t="s">
        <v>6</v>
      </c>
      <c r="C38" t="s">
        <v>34</v>
      </c>
      <c r="D38" t="s">
        <v>26</v>
      </c>
      <c r="E38" s="4">
        <v>8008</v>
      </c>
      <c r="F38" s="5">
        <v>456</v>
      </c>
    </row>
    <row r="39" spans="2:6" x14ac:dyDescent="0.25">
      <c r="B39" t="s">
        <v>41</v>
      </c>
      <c r="C39" t="s">
        <v>34</v>
      </c>
      <c r="D39" t="s">
        <v>33</v>
      </c>
      <c r="E39" s="4">
        <v>7847</v>
      </c>
      <c r="F39" s="5">
        <v>174</v>
      </c>
    </row>
    <row r="40" spans="2:6" x14ac:dyDescent="0.25">
      <c r="B40" t="s">
        <v>9</v>
      </c>
      <c r="C40" t="s">
        <v>35</v>
      </c>
      <c r="D40" t="s">
        <v>15</v>
      </c>
      <c r="E40" s="4">
        <v>7833</v>
      </c>
      <c r="F40" s="5">
        <v>243</v>
      </c>
    </row>
    <row r="41" spans="2:6" x14ac:dyDescent="0.25">
      <c r="B41" t="s">
        <v>2</v>
      </c>
      <c r="C41" t="s">
        <v>39</v>
      </c>
      <c r="D41" t="s">
        <v>27</v>
      </c>
      <c r="E41" s="4">
        <v>7812</v>
      </c>
      <c r="F41" s="5">
        <v>81</v>
      </c>
    </row>
    <row r="42" spans="2:6" x14ac:dyDescent="0.25">
      <c r="B42" t="s">
        <v>7</v>
      </c>
      <c r="C42" t="s">
        <v>34</v>
      </c>
      <c r="D42" t="s">
        <v>17</v>
      </c>
      <c r="E42" s="4">
        <v>7777</v>
      </c>
      <c r="F42" s="5">
        <v>39</v>
      </c>
    </row>
    <row r="43" spans="2:6" x14ac:dyDescent="0.25">
      <c r="B43" t="s">
        <v>3</v>
      </c>
      <c r="C43" t="s">
        <v>34</v>
      </c>
      <c r="D43" t="s">
        <v>32</v>
      </c>
      <c r="E43" s="4">
        <v>7777</v>
      </c>
      <c r="F43" s="5">
        <v>504</v>
      </c>
    </row>
    <row r="44" spans="2:6" x14ac:dyDescent="0.25">
      <c r="B44" t="s">
        <v>40</v>
      </c>
      <c r="C44" t="s">
        <v>37</v>
      </c>
      <c r="D44" t="s">
        <v>19</v>
      </c>
      <c r="E44" s="4">
        <v>7693</v>
      </c>
      <c r="F44" s="5">
        <v>21</v>
      </c>
    </row>
    <row r="45" spans="2:6" x14ac:dyDescent="0.25">
      <c r="B45" t="s">
        <v>6</v>
      </c>
      <c r="C45" t="s">
        <v>37</v>
      </c>
      <c r="D45" t="s">
        <v>31</v>
      </c>
      <c r="E45" s="4">
        <v>7693</v>
      </c>
      <c r="F45" s="5">
        <v>87</v>
      </c>
    </row>
    <row r="46" spans="2:6" x14ac:dyDescent="0.25">
      <c r="B46" t="s">
        <v>2</v>
      </c>
      <c r="C46" t="s">
        <v>39</v>
      </c>
      <c r="D46" t="s">
        <v>21</v>
      </c>
      <c r="E46" s="4">
        <v>7651</v>
      </c>
      <c r="F46" s="5">
        <v>213</v>
      </c>
    </row>
    <row r="47" spans="2:6" x14ac:dyDescent="0.25">
      <c r="B47" t="s">
        <v>2</v>
      </c>
      <c r="C47" t="s">
        <v>34</v>
      </c>
      <c r="D47" t="s">
        <v>19</v>
      </c>
      <c r="E47" s="4">
        <v>7511</v>
      </c>
      <c r="F47" s="5">
        <v>120</v>
      </c>
    </row>
    <row r="48" spans="2:6" x14ac:dyDescent="0.25">
      <c r="B48" t="s">
        <v>5</v>
      </c>
      <c r="C48" t="s">
        <v>38</v>
      </c>
      <c r="D48" t="s">
        <v>25</v>
      </c>
      <c r="E48" s="4">
        <v>7483</v>
      </c>
      <c r="F48" s="5">
        <v>45</v>
      </c>
    </row>
    <row r="49" spans="2:6" x14ac:dyDescent="0.25">
      <c r="B49" t="s">
        <v>41</v>
      </c>
      <c r="C49" t="s">
        <v>35</v>
      </c>
      <c r="D49" t="s">
        <v>28</v>
      </c>
      <c r="E49" s="4">
        <v>7455</v>
      </c>
      <c r="F49" s="5">
        <v>216</v>
      </c>
    </row>
    <row r="50" spans="2:6" x14ac:dyDescent="0.25">
      <c r="B50" t="s">
        <v>6</v>
      </c>
      <c r="C50" t="s">
        <v>38</v>
      </c>
      <c r="D50" t="s">
        <v>21</v>
      </c>
      <c r="E50" s="4">
        <v>7322</v>
      </c>
      <c r="F50" s="5">
        <v>36</v>
      </c>
    </row>
    <row r="51" spans="2:6" x14ac:dyDescent="0.25">
      <c r="B51" t="s">
        <v>3</v>
      </c>
      <c r="C51" t="s">
        <v>37</v>
      </c>
      <c r="D51" t="s">
        <v>28</v>
      </c>
      <c r="E51" s="4">
        <v>7308</v>
      </c>
      <c r="F51" s="5">
        <v>327</v>
      </c>
    </row>
    <row r="52" spans="2:6" x14ac:dyDescent="0.25">
      <c r="B52" t="s">
        <v>5</v>
      </c>
      <c r="C52" t="s">
        <v>34</v>
      </c>
      <c r="D52" t="s">
        <v>15</v>
      </c>
      <c r="E52" s="4">
        <v>7280</v>
      </c>
      <c r="F52" s="5">
        <v>201</v>
      </c>
    </row>
    <row r="53" spans="2:6" x14ac:dyDescent="0.25">
      <c r="B53" t="s">
        <v>9</v>
      </c>
      <c r="C53" t="s">
        <v>37</v>
      </c>
      <c r="D53" t="s">
        <v>20</v>
      </c>
      <c r="E53" s="4">
        <v>7273</v>
      </c>
      <c r="F53" s="5">
        <v>96</v>
      </c>
    </row>
    <row r="54" spans="2:6" x14ac:dyDescent="0.25">
      <c r="B54" t="s">
        <v>3</v>
      </c>
      <c r="C54" t="s">
        <v>34</v>
      </c>
      <c r="D54" t="s">
        <v>14</v>
      </c>
      <c r="E54" s="4">
        <v>7259</v>
      </c>
      <c r="F54" s="5">
        <v>276</v>
      </c>
    </row>
    <row r="55" spans="2:6" x14ac:dyDescent="0.25">
      <c r="B55" t="s">
        <v>5</v>
      </c>
      <c r="C55" t="s">
        <v>38</v>
      </c>
      <c r="D55" t="s">
        <v>13</v>
      </c>
      <c r="E55" s="4">
        <v>7189</v>
      </c>
      <c r="F55" s="5">
        <v>54</v>
      </c>
    </row>
    <row r="56" spans="2:6" x14ac:dyDescent="0.25">
      <c r="B56" t="s">
        <v>8</v>
      </c>
      <c r="C56" t="s">
        <v>39</v>
      </c>
      <c r="D56" t="s">
        <v>30</v>
      </c>
      <c r="E56" s="4">
        <v>7021</v>
      </c>
      <c r="F56" s="5">
        <v>183</v>
      </c>
    </row>
    <row r="57" spans="2:6" x14ac:dyDescent="0.25">
      <c r="B57" t="s">
        <v>5</v>
      </c>
      <c r="C57" t="s">
        <v>34</v>
      </c>
      <c r="D57" t="s">
        <v>27</v>
      </c>
      <c r="E57" s="4">
        <v>6986</v>
      </c>
      <c r="F57" s="5">
        <v>21</v>
      </c>
    </row>
    <row r="58" spans="2:6" x14ac:dyDescent="0.25">
      <c r="B58" t="s">
        <v>5</v>
      </c>
      <c r="C58" t="s">
        <v>39</v>
      </c>
      <c r="D58" t="s">
        <v>22</v>
      </c>
      <c r="E58" s="4">
        <v>6909</v>
      </c>
      <c r="F58" s="5">
        <v>81</v>
      </c>
    </row>
    <row r="59" spans="2:6" x14ac:dyDescent="0.25">
      <c r="B59" t="s">
        <v>10</v>
      </c>
      <c r="C59" t="s">
        <v>38</v>
      </c>
      <c r="D59" t="s">
        <v>4</v>
      </c>
      <c r="E59" s="4">
        <v>6860</v>
      </c>
      <c r="F59" s="5">
        <v>126</v>
      </c>
    </row>
    <row r="60" spans="2:6" x14ac:dyDescent="0.25">
      <c r="B60" t="s">
        <v>40</v>
      </c>
      <c r="C60" t="s">
        <v>35</v>
      </c>
      <c r="D60" t="s">
        <v>22</v>
      </c>
      <c r="E60" s="4">
        <v>6853</v>
      </c>
      <c r="F60" s="5">
        <v>372</v>
      </c>
    </row>
    <row r="61" spans="2:6" x14ac:dyDescent="0.25">
      <c r="B61" t="s">
        <v>9</v>
      </c>
      <c r="C61" t="s">
        <v>34</v>
      </c>
      <c r="D61" t="s">
        <v>21</v>
      </c>
      <c r="E61" s="4">
        <v>6832</v>
      </c>
      <c r="F61" s="5">
        <v>27</v>
      </c>
    </row>
    <row r="62" spans="2:6" x14ac:dyDescent="0.25">
      <c r="B62" t="s">
        <v>6</v>
      </c>
      <c r="C62" t="s">
        <v>37</v>
      </c>
      <c r="D62" t="s">
        <v>26</v>
      </c>
      <c r="E62" s="4">
        <v>6818</v>
      </c>
      <c r="F62" s="5">
        <v>6</v>
      </c>
    </row>
    <row r="63" spans="2:6" x14ac:dyDescent="0.25">
      <c r="B63" t="s">
        <v>7</v>
      </c>
      <c r="C63" t="s">
        <v>35</v>
      </c>
      <c r="D63" t="s">
        <v>30</v>
      </c>
      <c r="E63" s="4">
        <v>6755</v>
      </c>
      <c r="F63" s="5">
        <v>252</v>
      </c>
    </row>
    <row r="64" spans="2:6" x14ac:dyDescent="0.25">
      <c r="B64" t="s">
        <v>40</v>
      </c>
      <c r="C64" t="s">
        <v>34</v>
      </c>
      <c r="D64" t="s">
        <v>26</v>
      </c>
      <c r="E64" s="4">
        <v>6748</v>
      </c>
      <c r="F64" s="5">
        <v>48</v>
      </c>
    </row>
    <row r="65" spans="2:6" x14ac:dyDescent="0.25">
      <c r="B65" t="s">
        <v>6</v>
      </c>
      <c r="C65" t="s">
        <v>34</v>
      </c>
      <c r="D65" t="s">
        <v>32</v>
      </c>
      <c r="E65" s="4">
        <v>6734</v>
      </c>
      <c r="F65" s="5">
        <v>123</v>
      </c>
    </row>
    <row r="66" spans="2:6" x14ac:dyDescent="0.25">
      <c r="B66" t="s">
        <v>8</v>
      </c>
      <c r="C66" t="s">
        <v>35</v>
      </c>
      <c r="D66" t="s">
        <v>32</v>
      </c>
      <c r="E66" s="4">
        <v>6706</v>
      </c>
      <c r="F66" s="5">
        <v>459</v>
      </c>
    </row>
    <row r="67" spans="2:6" x14ac:dyDescent="0.25">
      <c r="B67" t="s">
        <v>3</v>
      </c>
      <c r="C67" t="s">
        <v>35</v>
      </c>
      <c r="D67" t="s">
        <v>15</v>
      </c>
      <c r="E67" s="4">
        <v>6657</v>
      </c>
      <c r="F67" s="5">
        <v>276</v>
      </c>
    </row>
    <row r="68" spans="2:6" x14ac:dyDescent="0.25">
      <c r="B68" t="s">
        <v>10</v>
      </c>
      <c r="C68" t="s">
        <v>36</v>
      </c>
      <c r="D68" t="s">
        <v>32</v>
      </c>
      <c r="E68" s="4">
        <v>6657</v>
      </c>
      <c r="F68" s="5">
        <v>303</v>
      </c>
    </row>
    <row r="69" spans="2:6" x14ac:dyDescent="0.25">
      <c r="B69" t="s">
        <v>7</v>
      </c>
      <c r="C69" t="s">
        <v>37</v>
      </c>
      <c r="D69" t="s">
        <v>14</v>
      </c>
      <c r="E69" s="4">
        <v>6608</v>
      </c>
      <c r="F69" s="5">
        <v>225</v>
      </c>
    </row>
    <row r="70" spans="2:6" x14ac:dyDescent="0.25">
      <c r="B70" t="s">
        <v>2</v>
      </c>
      <c r="C70" t="s">
        <v>38</v>
      </c>
      <c r="D70" t="s">
        <v>28</v>
      </c>
      <c r="E70" s="4">
        <v>6580</v>
      </c>
      <c r="F70" s="5">
        <v>183</v>
      </c>
    </row>
    <row r="71" spans="2:6" x14ac:dyDescent="0.25">
      <c r="B71" t="s">
        <v>7</v>
      </c>
      <c r="C71" t="s">
        <v>37</v>
      </c>
      <c r="D71" t="s">
        <v>30</v>
      </c>
      <c r="E71" s="4">
        <v>6454</v>
      </c>
      <c r="F71" s="5">
        <v>54</v>
      </c>
    </row>
    <row r="72" spans="2:6" x14ac:dyDescent="0.25">
      <c r="B72" t="s">
        <v>8</v>
      </c>
      <c r="C72" t="s">
        <v>38</v>
      </c>
      <c r="D72" t="s">
        <v>21</v>
      </c>
      <c r="E72" s="4">
        <v>6433</v>
      </c>
      <c r="F72" s="5">
        <v>78</v>
      </c>
    </row>
    <row r="73" spans="2:6" x14ac:dyDescent="0.25">
      <c r="B73" t="s">
        <v>41</v>
      </c>
      <c r="C73" t="s">
        <v>37</v>
      </c>
      <c r="D73" t="s">
        <v>24</v>
      </c>
      <c r="E73" s="4">
        <v>6398</v>
      </c>
      <c r="F73" s="5">
        <v>102</v>
      </c>
    </row>
    <row r="74" spans="2:6" x14ac:dyDescent="0.25">
      <c r="B74" t="s">
        <v>7</v>
      </c>
      <c r="C74" t="s">
        <v>37</v>
      </c>
      <c r="D74" t="s">
        <v>33</v>
      </c>
      <c r="E74" s="4">
        <v>6391</v>
      </c>
      <c r="F74" s="5">
        <v>48</v>
      </c>
    </row>
    <row r="75" spans="2:6" x14ac:dyDescent="0.25">
      <c r="B75" t="s">
        <v>40</v>
      </c>
      <c r="C75" t="s">
        <v>39</v>
      </c>
      <c r="D75" t="s">
        <v>27</v>
      </c>
      <c r="E75" s="4">
        <v>6370</v>
      </c>
      <c r="F75" s="5">
        <v>30</v>
      </c>
    </row>
    <row r="76" spans="2:6" x14ac:dyDescent="0.25">
      <c r="B76" t="s">
        <v>5</v>
      </c>
      <c r="C76" t="s">
        <v>36</v>
      </c>
      <c r="D76" t="s">
        <v>23</v>
      </c>
      <c r="E76" s="4">
        <v>6314</v>
      </c>
      <c r="F76" s="5">
        <v>15</v>
      </c>
    </row>
    <row r="77" spans="2:6" x14ac:dyDescent="0.25">
      <c r="B77" t="s">
        <v>3</v>
      </c>
      <c r="C77" t="s">
        <v>34</v>
      </c>
      <c r="D77" t="s">
        <v>25</v>
      </c>
      <c r="E77" s="4">
        <v>6300</v>
      </c>
      <c r="F77" s="5">
        <v>42</v>
      </c>
    </row>
    <row r="78" spans="2:6" x14ac:dyDescent="0.25">
      <c r="B78" t="s">
        <v>8</v>
      </c>
      <c r="C78" t="s">
        <v>37</v>
      </c>
      <c r="D78" t="s">
        <v>26</v>
      </c>
      <c r="E78" s="4">
        <v>6279</v>
      </c>
      <c r="F78" s="5">
        <v>45</v>
      </c>
    </row>
    <row r="79" spans="2:6" x14ac:dyDescent="0.25">
      <c r="B79" t="s">
        <v>5</v>
      </c>
      <c r="C79" t="s">
        <v>34</v>
      </c>
      <c r="D79" t="s">
        <v>22</v>
      </c>
      <c r="E79" s="4">
        <v>6279</v>
      </c>
      <c r="F79" s="5">
        <v>237</v>
      </c>
    </row>
    <row r="80" spans="2:6" x14ac:dyDescent="0.25">
      <c r="B80" t="s">
        <v>5</v>
      </c>
      <c r="C80" t="s">
        <v>36</v>
      </c>
      <c r="D80" t="s">
        <v>13</v>
      </c>
      <c r="E80" s="4">
        <v>6146</v>
      </c>
      <c r="F80" s="5">
        <v>63</v>
      </c>
    </row>
    <row r="81" spans="2:6" x14ac:dyDescent="0.25">
      <c r="B81" t="s">
        <v>40</v>
      </c>
      <c r="C81" t="s">
        <v>37</v>
      </c>
      <c r="D81" t="s">
        <v>27</v>
      </c>
      <c r="E81" s="4">
        <v>6132</v>
      </c>
      <c r="F81" s="5">
        <v>93</v>
      </c>
    </row>
    <row r="82" spans="2:6" x14ac:dyDescent="0.25">
      <c r="B82" t="s">
        <v>40</v>
      </c>
      <c r="C82" t="s">
        <v>38</v>
      </c>
      <c r="D82" t="s">
        <v>4</v>
      </c>
      <c r="E82" s="4">
        <v>6125</v>
      </c>
      <c r="F82" s="5">
        <v>102</v>
      </c>
    </row>
    <row r="83" spans="2:6" x14ac:dyDescent="0.25">
      <c r="B83" t="s">
        <v>6</v>
      </c>
      <c r="C83" t="s">
        <v>36</v>
      </c>
      <c r="D83" t="s">
        <v>32</v>
      </c>
      <c r="E83" s="4">
        <v>6118</v>
      </c>
      <c r="F83" s="5">
        <v>9</v>
      </c>
    </row>
    <row r="84" spans="2:6" x14ac:dyDescent="0.25">
      <c r="B84" t="s">
        <v>41</v>
      </c>
      <c r="C84" t="s">
        <v>36</v>
      </c>
      <c r="D84" t="s">
        <v>30</v>
      </c>
      <c r="E84" s="4">
        <v>6118</v>
      </c>
      <c r="F84" s="5">
        <v>174</v>
      </c>
    </row>
    <row r="85" spans="2:6" x14ac:dyDescent="0.25">
      <c r="B85" t="s">
        <v>5</v>
      </c>
      <c r="C85" t="s">
        <v>36</v>
      </c>
      <c r="D85" t="s">
        <v>18</v>
      </c>
      <c r="E85" s="4">
        <v>6111</v>
      </c>
      <c r="F85" s="5">
        <v>3</v>
      </c>
    </row>
    <row r="86" spans="2:6" x14ac:dyDescent="0.25">
      <c r="B86" t="s">
        <v>6</v>
      </c>
      <c r="C86" t="s">
        <v>39</v>
      </c>
      <c r="D86" t="s">
        <v>17</v>
      </c>
      <c r="E86" s="4">
        <v>6048</v>
      </c>
      <c r="F86" s="5">
        <v>27</v>
      </c>
    </row>
    <row r="87" spans="2:6" x14ac:dyDescent="0.25">
      <c r="B87" t="s">
        <v>2</v>
      </c>
      <c r="C87" t="s">
        <v>39</v>
      </c>
      <c r="D87" t="s">
        <v>28</v>
      </c>
      <c r="E87" s="4">
        <v>6027</v>
      </c>
      <c r="F87" s="5">
        <v>144</v>
      </c>
    </row>
    <row r="88" spans="2:6" x14ac:dyDescent="0.25">
      <c r="B88" t="s">
        <v>41</v>
      </c>
      <c r="C88" t="s">
        <v>38</v>
      </c>
      <c r="D88" t="s">
        <v>22</v>
      </c>
      <c r="E88" s="4">
        <v>5915</v>
      </c>
      <c r="F88" s="5">
        <v>3</v>
      </c>
    </row>
    <row r="89" spans="2:6" x14ac:dyDescent="0.25">
      <c r="B89" t="s">
        <v>40</v>
      </c>
      <c r="C89" t="s">
        <v>39</v>
      </c>
      <c r="D89" t="s">
        <v>22</v>
      </c>
      <c r="E89" s="4">
        <v>5817</v>
      </c>
      <c r="F89" s="5">
        <v>12</v>
      </c>
    </row>
    <row r="90" spans="2:6" x14ac:dyDescent="0.25">
      <c r="B90" t="s">
        <v>40</v>
      </c>
      <c r="C90" t="s">
        <v>39</v>
      </c>
      <c r="D90" t="s">
        <v>15</v>
      </c>
      <c r="E90" s="4">
        <v>5775</v>
      </c>
      <c r="F90" s="5">
        <v>42</v>
      </c>
    </row>
    <row r="91" spans="2:6" x14ac:dyDescent="0.25">
      <c r="B91" t="s">
        <v>7</v>
      </c>
      <c r="C91" t="s">
        <v>38</v>
      </c>
      <c r="D91" t="s">
        <v>28</v>
      </c>
      <c r="E91" s="4">
        <v>5677</v>
      </c>
      <c r="F91" s="5">
        <v>258</v>
      </c>
    </row>
    <row r="92" spans="2:6" x14ac:dyDescent="0.25">
      <c r="B92" t="s">
        <v>40</v>
      </c>
      <c r="C92" t="s">
        <v>38</v>
      </c>
      <c r="D92" t="s">
        <v>13</v>
      </c>
      <c r="E92" s="4">
        <v>5670</v>
      </c>
      <c r="F92" s="5">
        <v>297</v>
      </c>
    </row>
    <row r="93" spans="2:6" x14ac:dyDescent="0.25">
      <c r="B93" t="s">
        <v>10</v>
      </c>
      <c r="C93" t="s">
        <v>38</v>
      </c>
      <c r="D93" t="s">
        <v>14</v>
      </c>
      <c r="E93" s="4">
        <v>5586</v>
      </c>
      <c r="F93" s="5">
        <v>525</v>
      </c>
    </row>
    <row r="94" spans="2:6" x14ac:dyDescent="0.25">
      <c r="B94" t="s">
        <v>7</v>
      </c>
      <c r="C94" t="s">
        <v>36</v>
      </c>
      <c r="D94" t="s">
        <v>29</v>
      </c>
      <c r="E94" s="4">
        <v>5551</v>
      </c>
      <c r="F94" s="5">
        <v>252</v>
      </c>
    </row>
    <row r="95" spans="2:6" x14ac:dyDescent="0.25">
      <c r="B95" t="s">
        <v>5</v>
      </c>
      <c r="C95" t="s">
        <v>38</v>
      </c>
      <c r="D95" t="s">
        <v>19</v>
      </c>
      <c r="E95" s="4">
        <v>5474</v>
      </c>
      <c r="F95" s="5">
        <v>168</v>
      </c>
    </row>
    <row r="96" spans="2:6" x14ac:dyDescent="0.25">
      <c r="B96" t="s">
        <v>40</v>
      </c>
      <c r="C96" t="s">
        <v>36</v>
      </c>
      <c r="D96" t="s">
        <v>25</v>
      </c>
      <c r="E96" s="4">
        <v>5439</v>
      </c>
      <c r="F96" s="5">
        <v>30</v>
      </c>
    </row>
    <row r="97" spans="2:6" x14ac:dyDescent="0.25">
      <c r="B97" t="s">
        <v>10</v>
      </c>
      <c r="C97" t="s">
        <v>34</v>
      </c>
      <c r="D97" t="s">
        <v>19</v>
      </c>
      <c r="E97" s="4">
        <v>5355</v>
      </c>
      <c r="F97" s="5">
        <v>204</v>
      </c>
    </row>
    <row r="98" spans="2:6" x14ac:dyDescent="0.25">
      <c r="B98" t="s">
        <v>7</v>
      </c>
      <c r="C98" t="s">
        <v>37</v>
      </c>
      <c r="D98" t="s">
        <v>26</v>
      </c>
      <c r="E98" s="4">
        <v>5306</v>
      </c>
      <c r="F98" s="5">
        <v>0</v>
      </c>
    </row>
    <row r="99" spans="2:6" x14ac:dyDescent="0.25">
      <c r="B99" t="s">
        <v>5</v>
      </c>
      <c r="C99" t="s">
        <v>39</v>
      </c>
      <c r="D99" t="s">
        <v>26</v>
      </c>
      <c r="E99" s="4">
        <v>5236</v>
      </c>
      <c r="F99" s="5">
        <v>51</v>
      </c>
    </row>
    <row r="100" spans="2:6" x14ac:dyDescent="0.25">
      <c r="B100" t="s">
        <v>7</v>
      </c>
      <c r="C100" t="s">
        <v>35</v>
      </c>
      <c r="D100" t="s">
        <v>28</v>
      </c>
      <c r="E100" s="4">
        <v>5194</v>
      </c>
      <c r="F100" s="5">
        <v>288</v>
      </c>
    </row>
    <row r="101" spans="2:6" x14ac:dyDescent="0.25">
      <c r="B101" t="s">
        <v>5</v>
      </c>
      <c r="C101" t="s">
        <v>38</v>
      </c>
      <c r="D101" t="s">
        <v>32</v>
      </c>
      <c r="E101" s="4">
        <v>5075</v>
      </c>
      <c r="F101" s="5">
        <v>21</v>
      </c>
    </row>
    <row r="102" spans="2:6" x14ac:dyDescent="0.25">
      <c r="B102" t="s">
        <v>8</v>
      </c>
      <c r="C102" t="s">
        <v>36</v>
      </c>
      <c r="D102" t="s">
        <v>23</v>
      </c>
      <c r="E102" s="4">
        <v>5019</v>
      </c>
      <c r="F102" s="5">
        <v>150</v>
      </c>
    </row>
    <row r="103" spans="2:6" x14ac:dyDescent="0.25">
      <c r="B103" t="s">
        <v>40</v>
      </c>
      <c r="C103" t="s">
        <v>34</v>
      </c>
      <c r="D103" t="s">
        <v>17</v>
      </c>
      <c r="E103" s="4">
        <v>5019</v>
      </c>
      <c r="F103" s="5">
        <v>156</v>
      </c>
    </row>
    <row r="104" spans="2:6" x14ac:dyDescent="0.25">
      <c r="B104" t="s">
        <v>8</v>
      </c>
      <c r="C104" t="s">
        <v>35</v>
      </c>
      <c r="D104" t="s">
        <v>22</v>
      </c>
      <c r="E104" s="4">
        <v>5012</v>
      </c>
      <c r="F104" s="5">
        <v>210</v>
      </c>
    </row>
    <row r="105" spans="2:6" x14ac:dyDescent="0.25">
      <c r="B105" t="s">
        <v>10</v>
      </c>
      <c r="C105" t="s">
        <v>34</v>
      </c>
      <c r="D105" t="s">
        <v>26</v>
      </c>
      <c r="E105" s="4">
        <v>4991</v>
      </c>
      <c r="F105" s="5">
        <v>9</v>
      </c>
    </row>
    <row r="106" spans="2:6" x14ac:dyDescent="0.25">
      <c r="B106" t="s">
        <v>5</v>
      </c>
      <c r="C106" t="s">
        <v>37</v>
      </c>
      <c r="D106" t="s">
        <v>14</v>
      </c>
      <c r="E106" s="4">
        <v>4991</v>
      </c>
      <c r="F106" s="5">
        <v>12</v>
      </c>
    </row>
    <row r="107" spans="2:6" x14ac:dyDescent="0.25">
      <c r="B107" t="s">
        <v>6</v>
      </c>
      <c r="C107" t="s">
        <v>36</v>
      </c>
      <c r="D107" t="s">
        <v>17</v>
      </c>
      <c r="E107" s="4">
        <v>4970</v>
      </c>
      <c r="F107" s="5">
        <v>156</v>
      </c>
    </row>
    <row r="108" spans="2:6" x14ac:dyDescent="0.25">
      <c r="B108" t="s">
        <v>3</v>
      </c>
      <c r="C108" t="s">
        <v>39</v>
      </c>
      <c r="D108" t="s">
        <v>26</v>
      </c>
      <c r="E108" s="4">
        <v>4956</v>
      </c>
      <c r="F108" s="5">
        <v>171</v>
      </c>
    </row>
    <row r="109" spans="2:6" x14ac:dyDescent="0.25">
      <c r="B109" t="s">
        <v>6</v>
      </c>
      <c r="C109" t="s">
        <v>37</v>
      </c>
      <c r="D109" t="s">
        <v>23</v>
      </c>
      <c r="E109" s="4">
        <v>4949</v>
      </c>
      <c r="F109" s="5">
        <v>189</v>
      </c>
    </row>
    <row r="110" spans="2:6" x14ac:dyDescent="0.25">
      <c r="B110" t="s">
        <v>41</v>
      </c>
      <c r="C110" t="s">
        <v>34</v>
      </c>
      <c r="D110" t="s">
        <v>23</v>
      </c>
      <c r="E110" s="4">
        <v>4935</v>
      </c>
      <c r="F110" s="5">
        <v>126</v>
      </c>
    </row>
    <row r="111" spans="2:6" x14ac:dyDescent="0.25">
      <c r="B111" t="s">
        <v>10</v>
      </c>
      <c r="C111" t="s">
        <v>39</v>
      </c>
      <c r="D111" t="s">
        <v>21</v>
      </c>
      <c r="E111" s="4">
        <v>4858</v>
      </c>
      <c r="F111" s="5">
        <v>279</v>
      </c>
    </row>
    <row r="112" spans="2:6" x14ac:dyDescent="0.25">
      <c r="B112" t="s">
        <v>2</v>
      </c>
      <c r="C112" t="s">
        <v>39</v>
      </c>
      <c r="D112" t="s">
        <v>15</v>
      </c>
      <c r="E112" s="4">
        <v>4802</v>
      </c>
      <c r="F112" s="5">
        <v>36</v>
      </c>
    </row>
    <row r="113" spans="2:6" x14ac:dyDescent="0.25">
      <c r="B113" t="s">
        <v>6</v>
      </c>
      <c r="C113" t="s">
        <v>35</v>
      </c>
      <c r="D113" t="s">
        <v>30</v>
      </c>
      <c r="E113" s="4">
        <v>4781</v>
      </c>
      <c r="F113" s="5">
        <v>123</v>
      </c>
    </row>
    <row r="114" spans="2:6" x14ac:dyDescent="0.25">
      <c r="B114" t="s">
        <v>41</v>
      </c>
      <c r="C114" t="s">
        <v>35</v>
      </c>
      <c r="D114" t="s">
        <v>13</v>
      </c>
      <c r="E114" s="4">
        <v>4760</v>
      </c>
      <c r="F114" s="5">
        <v>69</v>
      </c>
    </row>
    <row r="115" spans="2:6" x14ac:dyDescent="0.25">
      <c r="B115" t="s">
        <v>5</v>
      </c>
      <c r="C115" t="s">
        <v>35</v>
      </c>
      <c r="D115" t="s">
        <v>31</v>
      </c>
      <c r="E115" s="4">
        <v>4753</v>
      </c>
      <c r="F115" s="5">
        <v>246</v>
      </c>
    </row>
    <row r="116" spans="2:6" x14ac:dyDescent="0.25">
      <c r="B116" t="s">
        <v>8</v>
      </c>
      <c r="C116" t="s">
        <v>35</v>
      </c>
      <c r="D116" t="s">
        <v>27</v>
      </c>
      <c r="E116" s="4">
        <v>4753</v>
      </c>
      <c r="F116" s="5">
        <v>300</v>
      </c>
    </row>
    <row r="117" spans="2:6" x14ac:dyDescent="0.25">
      <c r="B117" t="s">
        <v>40</v>
      </c>
      <c r="C117" t="s">
        <v>35</v>
      </c>
      <c r="D117" t="s">
        <v>16</v>
      </c>
      <c r="E117" s="4">
        <v>4725</v>
      </c>
      <c r="F117" s="5">
        <v>174</v>
      </c>
    </row>
    <row r="118" spans="2:6" x14ac:dyDescent="0.25">
      <c r="B118" t="s">
        <v>10</v>
      </c>
      <c r="C118" t="s">
        <v>37</v>
      </c>
      <c r="D118" t="s">
        <v>23</v>
      </c>
      <c r="E118" s="4">
        <v>4683</v>
      </c>
      <c r="F118" s="5">
        <v>30</v>
      </c>
    </row>
    <row r="119" spans="2:6" x14ac:dyDescent="0.25">
      <c r="B119" t="s">
        <v>7</v>
      </c>
      <c r="C119" t="s">
        <v>35</v>
      </c>
      <c r="D119" t="s">
        <v>14</v>
      </c>
      <c r="E119" s="4">
        <v>4606</v>
      </c>
      <c r="F119" s="5">
        <v>63</v>
      </c>
    </row>
    <row r="120" spans="2:6" x14ac:dyDescent="0.25">
      <c r="B120" t="s">
        <v>3</v>
      </c>
      <c r="C120" t="s">
        <v>37</v>
      </c>
      <c r="D120" t="s">
        <v>29</v>
      </c>
      <c r="E120" s="4">
        <v>4592</v>
      </c>
      <c r="F120" s="5">
        <v>324</v>
      </c>
    </row>
    <row r="121" spans="2:6" x14ac:dyDescent="0.25">
      <c r="B121" t="s">
        <v>7</v>
      </c>
      <c r="C121" t="s">
        <v>35</v>
      </c>
      <c r="D121" t="s">
        <v>19</v>
      </c>
      <c r="E121" s="4">
        <v>4585</v>
      </c>
      <c r="F121" s="5">
        <v>240</v>
      </c>
    </row>
    <row r="122" spans="2:6" x14ac:dyDescent="0.25">
      <c r="B122" t="s">
        <v>7</v>
      </c>
      <c r="C122" t="s">
        <v>37</v>
      </c>
      <c r="D122" t="s">
        <v>17</v>
      </c>
      <c r="E122" s="4">
        <v>4487</v>
      </c>
      <c r="F122" s="5">
        <v>111</v>
      </c>
    </row>
    <row r="123" spans="2:6" x14ac:dyDescent="0.25">
      <c r="B123" t="s">
        <v>7</v>
      </c>
      <c r="C123" t="s">
        <v>37</v>
      </c>
      <c r="D123" t="s">
        <v>16</v>
      </c>
      <c r="E123" s="4">
        <v>4487</v>
      </c>
      <c r="F123" s="5">
        <v>333</v>
      </c>
    </row>
    <row r="124" spans="2:6" x14ac:dyDescent="0.25">
      <c r="B124" t="s">
        <v>5</v>
      </c>
      <c r="C124" t="s">
        <v>35</v>
      </c>
      <c r="D124" t="s">
        <v>29</v>
      </c>
      <c r="E124" s="4">
        <v>4480</v>
      </c>
      <c r="F124" s="5">
        <v>357</v>
      </c>
    </row>
    <row r="125" spans="2:6" x14ac:dyDescent="0.25">
      <c r="B125" t="s">
        <v>7</v>
      </c>
      <c r="C125" t="s">
        <v>39</v>
      </c>
      <c r="D125" t="s">
        <v>17</v>
      </c>
      <c r="E125" s="4">
        <v>4438</v>
      </c>
      <c r="F125" s="5">
        <v>246</v>
      </c>
    </row>
    <row r="126" spans="2:6" x14ac:dyDescent="0.25">
      <c r="B126" t="s">
        <v>40</v>
      </c>
      <c r="C126" t="s">
        <v>36</v>
      </c>
      <c r="D126" t="s">
        <v>13</v>
      </c>
      <c r="E126" s="4">
        <v>4424</v>
      </c>
      <c r="F126" s="5">
        <v>201</v>
      </c>
    </row>
    <row r="127" spans="2:6" x14ac:dyDescent="0.25">
      <c r="B127" t="s">
        <v>2</v>
      </c>
      <c r="C127" t="s">
        <v>38</v>
      </c>
      <c r="D127" t="s">
        <v>23</v>
      </c>
      <c r="E127" s="4">
        <v>4417</v>
      </c>
      <c r="F127" s="5">
        <v>153</v>
      </c>
    </row>
    <row r="128" spans="2:6" x14ac:dyDescent="0.25">
      <c r="B128" t="s">
        <v>2</v>
      </c>
      <c r="C128" t="s">
        <v>38</v>
      </c>
      <c r="D128" t="s">
        <v>31</v>
      </c>
      <c r="E128" s="4">
        <v>4326</v>
      </c>
      <c r="F128" s="5">
        <v>348</v>
      </c>
    </row>
    <row r="129" spans="2:6" x14ac:dyDescent="0.25">
      <c r="B129" t="s">
        <v>6</v>
      </c>
      <c r="C129" t="s">
        <v>36</v>
      </c>
      <c r="D129" t="s">
        <v>13</v>
      </c>
      <c r="E129" s="4">
        <v>4319</v>
      </c>
      <c r="F129" s="5">
        <v>30</v>
      </c>
    </row>
    <row r="130" spans="2:6" x14ac:dyDescent="0.25">
      <c r="B130" t="s">
        <v>9</v>
      </c>
      <c r="C130" t="s">
        <v>37</v>
      </c>
      <c r="D130" t="s">
        <v>25</v>
      </c>
      <c r="E130" s="4">
        <v>4305</v>
      </c>
      <c r="F130" s="5">
        <v>156</v>
      </c>
    </row>
    <row r="131" spans="2:6" x14ac:dyDescent="0.25">
      <c r="B131" t="s">
        <v>6</v>
      </c>
      <c r="C131" t="s">
        <v>34</v>
      </c>
      <c r="D131" t="s">
        <v>27</v>
      </c>
      <c r="E131" s="4">
        <v>4242</v>
      </c>
      <c r="F131" s="5">
        <v>207</v>
      </c>
    </row>
    <row r="132" spans="2:6" x14ac:dyDescent="0.25">
      <c r="B132" t="s">
        <v>9</v>
      </c>
      <c r="C132" t="s">
        <v>38</v>
      </c>
      <c r="D132" t="s">
        <v>24</v>
      </c>
      <c r="E132" s="4">
        <v>4137</v>
      </c>
      <c r="F132" s="5">
        <v>60</v>
      </c>
    </row>
    <row r="133" spans="2:6" x14ac:dyDescent="0.25">
      <c r="B133" t="s">
        <v>10</v>
      </c>
      <c r="C133" t="s">
        <v>34</v>
      </c>
      <c r="D133" t="s">
        <v>22</v>
      </c>
      <c r="E133" s="4">
        <v>4053</v>
      </c>
      <c r="F133" s="5">
        <v>24</v>
      </c>
    </row>
    <row r="134" spans="2:6" x14ac:dyDescent="0.25">
      <c r="B134" t="s">
        <v>2</v>
      </c>
      <c r="C134" t="s">
        <v>39</v>
      </c>
      <c r="D134" t="s">
        <v>33</v>
      </c>
      <c r="E134" s="4">
        <v>4018</v>
      </c>
      <c r="F134" s="5">
        <v>126</v>
      </c>
    </row>
    <row r="135" spans="2:6" x14ac:dyDescent="0.25">
      <c r="B135" t="s">
        <v>40</v>
      </c>
      <c r="C135" t="s">
        <v>34</v>
      </c>
      <c r="D135" t="s">
        <v>19</v>
      </c>
      <c r="E135" s="4">
        <v>4018</v>
      </c>
      <c r="F135" s="5">
        <v>162</v>
      </c>
    </row>
    <row r="136" spans="2:6" x14ac:dyDescent="0.25">
      <c r="B136" t="s">
        <v>5</v>
      </c>
      <c r="C136" t="s">
        <v>39</v>
      </c>
      <c r="D136" t="s">
        <v>24</v>
      </c>
      <c r="E136" s="4">
        <v>4018</v>
      </c>
      <c r="F136" s="5">
        <v>171</v>
      </c>
    </row>
    <row r="137" spans="2:6" x14ac:dyDescent="0.25">
      <c r="B137" t="s">
        <v>3</v>
      </c>
      <c r="C137" t="s">
        <v>37</v>
      </c>
      <c r="D137" t="s">
        <v>17</v>
      </c>
      <c r="E137" s="4">
        <v>3983</v>
      </c>
      <c r="F137" s="5">
        <v>144</v>
      </c>
    </row>
    <row r="138" spans="2:6" x14ac:dyDescent="0.25">
      <c r="B138" t="s">
        <v>41</v>
      </c>
      <c r="C138" t="s">
        <v>39</v>
      </c>
      <c r="D138" t="s">
        <v>14</v>
      </c>
      <c r="E138" s="4">
        <v>3976</v>
      </c>
      <c r="F138" s="5">
        <v>72</v>
      </c>
    </row>
    <row r="139" spans="2:6" x14ac:dyDescent="0.25">
      <c r="B139" t="s">
        <v>9</v>
      </c>
      <c r="C139" t="s">
        <v>39</v>
      </c>
      <c r="D139" t="s">
        <v>24</v>
      </c>
      <c r="E139" s="4">
        <v>3920</v>
      </c>
      <c r="F139" s="5">
        <v>306</v>
      </c>
    </row>
    <row r="140" spans="2:6" x14ac:dyDescent="0.25">
      <c r="B140" t="s">
        <v>6</v>
      </c>
      <c r="C140" t="s">
        <v>35</v>
      </c>
      <c r="D140" t="s">
        <v>27</v>
      </c>
      <c r="E140" s="4">
        <v>3864</v>
      </c>
      <c r="F140" s="5">
        <v>177</v>
      </c>
    </row>
    <row r="141" spans="2:6" x14ac:dyDescent="0.25">
      <c r="B141" t="s">
        <v>9</v>
      </c>
      <c r="C141" t="s">
        <v>38</v>
      </c>
      <c r="D141" t="s">
        <v>25</v>
      </c>
      <c r="E141" s="4">
        <v>3850</v>
      </c>
      <c r="F141" s="5">
        <v>102</v>
      </c>
    </row>
    <row r="142" spans="2:6" x14ac:dyDescent="0.25">
      <c r="B142" t="s">
        <v>7</v>
      </c>
      <c r="C142" t="s">
        <v>34</v>
      </c>
      <c r="D142" t="s">
        <v>15</v>
      </c>
      <c r="E142" s="4">
        <v>3829</v>
      </c>
      <c r="F142" s="5">
        <v>24</v>
      </c>
    </row>
    <row r="143" spans="2:6" x14ac:dyDescent="0.25">
      <c r="B143" t="s">
        <v>10</v>
      </c>
      <c r="C143" t="s">
        <v>35</v>
      </c>
      <c r="D143" t="s">
        <v>18</v>
      </c>
      <c r="E143" s="4">
        <v>3808</v>
      </c>
      <c r="F143" s="5">
        <v>279</v>
      </c>
    </row>
    <row r="144" spans="2:6" x14ac:dyDescent="0.25">
      <c r="B144" t="s">
        <v>40</v>
      </c>
      <c r="C144" t="s">
        <v>34</v>
      </c>
      <c r="D144" t="s">
        <v>33</v>
      </c>
      <c r="E144" s="4">
        <v>3794</v>
      </c>
      <c r="F144" s="5">
        <v>159</v>
      </c>
    </row>
    <row r="145" spans="2:6" x14ac:dyDescent="0.25">
      <c r="B145" t="s">
        <v>3</v>
      </c>
      <c r="C145" t="s">
        <v>36</v>
      </c>
      <c r="D145" t="s">
        <v>23</v>
      </c>
      <c r="E145" s="4">
        <v>3773</v>
      </c>
      <c r="F145" s="5">
        <v>165</v>
      </c>
    </row>
    <row r="146" spans="2:6" x14ac:dyDescent="0.25">
      <c r="B146" t="s">
        <v>6</v>
      </c>
      <c r="C146" t="s">
        <v>34</v>
      </c>
      <c r="D146" t="s">
        <v>17</v>
      </c>
      <c r="E146" s="4">
        <v>3759</v>
      </c>
      <c r="F146" s="5">
        <v>150</v>
      </c>
    </row>
    <row r="147" spans="2:6" x14ac:dyDescent="0.25">
      <c r="B147" t="s">
        <v>8</v>
      </c>
      <c r="C147" t="s">
        <v>38</v>
      </c>
      <c r="D147" t="s">
        <v>32</v>
      </c>
      <c r="E147" s="4">
        <v>3752</v>
      </c>
      <c r="F147" s="5">
        <v>213</v>
      </c>
    </row>
    <row r="148" spans="2:6" x14ac:dyDescent="0.25">
      <c r="B148" t="s">
        <v>3</v>
      </c>
      <c r="C148" t="s">
        <v>34</v>
      </c>
      <c r="D148" t="s">
        <v>28</v>
      </c>
      <c r="E148" s="4">
        <v>3689</v>
      </c>
      <c r="F148" s="5">
        <v>312</v>
      </c>
    </row>
    <row r="149" spans="2:6" x14ac:dyDescent="0.25">
      <c r="B149" t="s">
        <v>3</v>
      </c>
      <c r="C149" t="s">
        <v>39</v>
      </c>
      <c r="D149" t="s">
        <v>29</v>
      </c>
      <c r="E149" s="4">
        <v>3640</v>
      </c>
      <c r="F149" s="5">
        <v>51</v>
      </c>
    </row>
    <row r="150" spans="2:6" x14ac:dyDescent="0.25">
      <c r="B150" t="s">
        <v>8</v>
      </c>
      <c r="C150" t="s">
        <v>35</v>
      </c>
      <c r="D150" t="s">
        <v>30</v>
      </c>
      <c r="E150" s="4">
        <v>3598</v>
      </c>
      <c r="F150" s="5">
        <v>81</v>
      </c>
    </row>
    <row r="151" spans="2:6" x14ac:dyDescent="0.25">
      <c r="B151" t="s">
        <v>6</v>
      </c>
      <c r="C151" t="s">
        <v>37</v>
      </c>
      <c r="D151" t="s">
        <v>28</v>
      </c>
      <c r="E151" s="4">
        <v>3556</v>
      </c>
      <c r="F151" s="5">
        <v>459</v>
      </c>
    </row>
    <row r="152" spans="2:6" x14ac:dyDescent="0.25">
      <c r="B152" t="s">
        <v>2</v>
      </c>
      <c r="C152" t="s">
        <v>38</v>
      </c>
      <c r="D152" t="s">
        <v>4</v>
      </c>
      <c r="E152" s="4">
        <v>3549</v>
      </c>
      <c r="F152" s="5">
        <v>3</v>
      </c>
    </row>
    <row r="153" spans="2:6" x14ac:dyDescent="0.25">
      <c r="B153" t="s">
        <v>8</v>
      </c>
      <c r="C153" t="s">
        <v>34</v>
      </c>
      <c r="D153" t="s">
        <v>31</v>
      </c>
      <c r="E153" s="4">
        <v>3507</v>
      </c>
      <c r="F153" s="5">
        <v>288</v>
      </c>
    </row>
    <row r="154" spans="2:6" x14ac:dyDescent="0.25">
      <c r="B154" t="s">
        <v>10</v>
      </c>
      <c r="C154" t="s">
        <v>35</v>
      </c>
      <c r="D154" t="s">
        <v>14</v>
      </c>
      <c r="E154" s="4">
        <v>3472</v>
      </c>
      <c r="F154" s="5">
        <v>96</v>
      </c>
    </row>
    <row r="155" spans="2:6" x14ac:dyDescent="0.25">
      <c r="B155" t="s">
        <v>6</v>
      </c>
      <c r="C155" t="s">
        <v>34</v>
      </c>
      <c r="D155" t="s">
        <v>30</v>
      </c>
      <c r="E155" s="4">
        <v>3402</v>
      </c>
      <c r="F155" s="5">
        <v>366</v>
      </c>
    </row>
    <row r="156" spans="2:6" x14ac:dyDescent="0.25">
      <c r="B156" t="s">
        <v>41</v>
      </c>
      <c r="C156" t="s">
        <v>37</v>
      </c>
      <c r="D156" t="s">
        <v>20</v>
      </c>
      <c r="E156" s="4">
        <v>3388</v>
      </c>
      <c r="F156" s="5">
        <v>123</v>
      </c>
    </row>
    <row r="157" spans="2:6" x14ac:dyDescent="0.25">
      <c r="B157" t="s">
        <v>3</v>
      </c>
      <c r="C157" t="s">
        <v>36</v>
      </c>
      <c r="D157" t="s">
        <v>25</v>
      </c>
      <c r="E157" s="4">
        <v>3339</v>
      </c>
      <c r="F157" s="5">
        <v>39</v>
      </c>
    </row>
    <row r="158" spans="2:6" x14ac:dyDescent="0.25">
      <c r="B158" t="s">
        <v>6</v>
      </c>
      <c r="C158" t="s">
        <v>34</v>
      </c>
      <c r="D158" t="s">
        <v>29</v>
      </c>
      <c r="E158" s="4">
        <v>3339</v>
      </c>
      <c r="F158" s="5">
        <v>75</v>
      </c>
    </row>
    <row r="159" spans="2:6" x14ac:dyDescent="0.25">
      <c r="B159" t="s">
        <v>5</v>
      </c>
      <c r="C159" t="s">
        <v>36</v>
      </c>
      <c r="D159" t="s">
        <v>17</v>
      </c>
      <c r="E159" s="4">
        <v>3339</v>
      </c>
      <c r="F159" s="5">
        <v>348</v>
      </c>
    </row>
    <row r="160" spans="2:6" x14ac:dyDescent="0.25">
      <c r="B160" t="s">
        <v>7</v>
      </c>
      <c r="C160" t="s">
        <v>34</v>
      </c>
      <c r="D160" t="s">
        <v>32</v>
      </c>
      <c r="E160" s="4">
        <v>3262</v>
      </c>
      <c r="F160" s="5">
        <v>75</v>
      </c>
    </row>
    <row r="161" spans="2:6" x14ac:dyDescent="0.25">
      <c r="B161" t="s">
        <v>9</v>
      </c>
      <c r="C161" t="s">
        <v>39</v>
      </c>
      <c r="D161" t="s">
        <v>25</v>
      </c>
      <c r="E161" s="4">
        <v>3192</v>
      </c>
      <c r="F161" s="5">
        <v>72</v>
      </c>
    </row>
    <row r="162" spans="2:6" x14ac:dyDescent="0.25">
      <c r="B162" t="s">
        <v>40</v>
      </c>
      <c r="C162" t="s">
        <v>36</v>
      </c>
      <c r="D162" t="s">
        <v>27</v>
      </c>
      <c r="E162" s="4">
        <v>3164</v>
      </c>
      <c r="F162" s="5">
        <v>306</v>
      </c>
    </row>
    <row r="163" spans="2:6" x14ac:dyDescent="0.25">
      <c r="B163" t="s">
        <v>3</v>
      </c>
      <c r="C163" t="s">
        <v>34</v>
      </c>
      <c r="D163" t="s">
        <v>26</v>
      </c>
      <c r="E163" s="4">
        <v>3108</v>
      </c>
      <c r="F163" s="5">
        <v>54</v>
      </c>
    </row>
    <row r="164" spans="2:6" x14ac:dyDescent="0.25">
      <c r="B164" t="s">
        <v>40</v>
      </c>
      <c r="C164" t="s">
        <v>39</v>
      </c>
      <c r="D164" t="s">
        <v>28</v>
      </c>
      <c r="E164" s="4">
        <v>3101</v>
      </c>
      <c r="F164" s="5">
        <v>225</v>
      </c>
    </row>
    <row r="165" spans="2:6" x14ac:dyDescent="0.25">
      <c r="B165" t="s">
        <v>2</v>
      </c>
      <c r="C165" t="s">
        <v>36</v>
      </c>
      <c r="D165" t="s">
        <v>31</v>
      </c>
      <c r="E165" s="4">
        <v>3094</v>
      </c>
      <c r="F165" s="5">
        <v>246</v>
      </c>
    </row>
    <row r="166" spans="2:6" x14ac:dyDescent="0.25">
      <c r="B166" t="s">
        <v>10</v>
      </c>
      <c r="C166" t="s">
        <v>37</v>
      </c>
      <c r="D166" t="s">
        <v>28</v>
      </c>
      <c r="E166" s="4">
        <v>3059</v>
      </c>
      <c r="F166" s="5">
        <v>27</v>
      </c>
    </row>
    <row r="167" spans="2:6" x14ac:dyDescent="0.25">
      <c r="B167" t="s">
        <v>6</v>
      </c>
      <c r="C167" t="s">
        <v>39</v>
      </c>
      <c r="D167" t="s">
        <v>29</v>
      </c>
      <c r="E167" s="4">
        <v>3052</v>
      </c>
      <c r="F167" s="5">
        <v>378</v>
      </c>
    </row>
    <row r="168" spans="2:6" x14ac:dyDescent="0.25">
      <c r="B168" t="s">
        <v>6</v>
      </c>
      <c r="C168" t="s">
        <v>39</v>
      </c>
      <c r="D168" t="s">
        <v>24</v>
      </c>
      <c r="E168" s="4">
        <v>2989</v>
      </c>
      <c r="F168" s="5">
        <v>3</v>
      </c>
    </row>
    <row r="169" spans="2:6" x14ac:dyDescent="0.25">
      <c r="B169" t="s">
        <v>9</v>
      </c>
      <c r="C169" t="s">
        <v>36</v>
      </c>
      <c r="D169" t="s">
        <v>32</v>
      </c>
      <c r="E169" s="4">
        <v>2954</v>
      </c>
      <c r="F169" s="5">
        <v>189</v>
      </c>
    </row>
    <row r="170" spans="2:6" x14ac:dyDescent="0.25">
      <c r="B170" t="s">
        <v>41</v>
      </c>
      <c r="C170" t="s">
        <v>37</v>
      </c>
      <c r="D170" t="s">
        <v>21</v>
      </c>
      <c r="E170" s="4">
        <v>2933</v>
      </c>
      <c r="F170" s="5">
        <v>9</v>
      </c>
    </row>
    <row r="171" spans="2:6" x14ac:dyDescent="0.25">
      <c r="B171" t="s">
        <v>9</v>
      </c>
      <c r="C171" t="s">
        <v>37</v>
      </c>
      <c r="D171" t="s">
        <v>28</v>
      </c>
      <c r="E171" s="4">
        <v>2919</v>
      </c>
      <c r="F171" s="5">
        <v>45</v>
      </c>
    </row>
    <row r="172" spans="2:6" x14ac:dyDescent="0.25">
      <c r="B172" t="s">
        <v>3</v>
      </c>
      <c r="C172" t="s">
        <v>34</v>
      </c>
      <c r="D172" t="s">
        <v>17</v>
      </c>
      <c r="E172" s="4">
        <v>2919</v>
      </c>
      <c r="F172" s="5">
        <v>93</v>
      </c>
    </row>
    <row r="173" spans="2:6" x14ac:dyDescent="0.25">
      <c r="B173" t="s">
        <v>5</v>
      </c>
      <c r="C173" t="s">
        <v>34</v>
      </c>
      <c r="D173" t="s">
        <v>29</v>
      </c>
      <c r="E173" s="4">
        <v>2891</v>
      </c>
      <c r="F173" s="5">
        <v>102</v>
      </c>
    </row>
    <row r="174" spans="2:6" x14ac:dyDescent="0.25">
      <c r="B174" t="s">
        <v>7</v>
      </c>
      <c r="C174" t="s">
        <v>36</v>
      </c>
      <c r="D174" t="s">
        <v>19</v>
      </c>
      <c r="E174" s="4">
        <v>2870</v>
      </c>
      <c r="F174" s="5">
        <v>300</v>
      </c>
    </row>
    <row r="175" spans="2:6" x14ac:dyDescent="0.25">
      <c r="B175" t="s">
        <v>2</v>
      </c>
      <c r="C175" t="s">
        <v>37</v>
      </c>
      <c r="D175" t="s">
        <v>15</v>
      </c>
      <c r="E175" s="4">
        <v>2863</v>
      </c>
      <c r="F175" s="5">
        <v>42</v>
      </c>
    </row>
    <row r="176" spans="2:6" x14ac:dyDescent="0.25">
      <c r="B176" t="s">
        <v>9</v>
      </c>
      <c r="C176" t="s">
        <v>37</v>
      </c>
      <c r="D176" t="s">
        <v>26</v>
      </c>
      <c r="E176" s="4">
        <v>2856</v>
      </c>
      <c r="F176" s="5">
        <v>246</v>
      </c>
    </row>
    <row r="177" spans="2:6" x14ac:dyDescent="0.25">
      <c r="B177" t="s">
        <v>7</v>
      </c>
      <c r="C177" t="s">
        <v>35</v>
      </c>
      <c r="D177" t="s">
        <v>24</v>
      </c>
      <c r="E177" s="4">
        <v>2793</v>
      </c>
      <c r="F177" s="5">
        <v>114</v>
      </c>
    </row>
    <row r="178" spans="2:6" x14ac:dyDescent="0.25">
      <c r="B178" t="s">
        <v>40</v>
      </c>
      <c r="C178" t="s">
        <v>34</v>
      </c>
      <c r="D178" t="s">
        <v>23</v>
      </c>
      <c r="E178" s="4">
        <v>2779</v>
      </c>
      <c r="F178" s="5">
        <v>75</v>
      </c>
    </row>
    <row r="179" spans="2:6" x14ac:dyDescent="0.25">
      <c r="B179" t="s">
        <v>5</v>
      </c>
      <c r="C179" t="s">
        <v>35</v>
      </c>
      <c r="D179" t="s">
        <v>4</v>
      </c>
      <c r="E179" s="4">
        <v>2744</v>
      </c>
      <c r="F179" s="5">
        <v>9</v>
      </c>
    </row>
    <row r="180" spans="2:6" x14ac:dyDescent="0.25">
      <c r="B180" t="s">
        <v>9</v>
      </c>
      <c r="C180" t="s">
        <v>37</v>
      </c>
      <c r="D180" t="s">
        <v>23</v>
      </c>
      <c r="E180" s="4">
        <v>2737</v>
      </c>
      <c r="F180" s="5">
        <v>93</v>
      </c>
    </row>
    <row r="181" spans="2:6" x14ac:dyDescent="0.25">
      <c r="B181" t="s">
        <v>8</v>
      </c>
      <c r="C181" t="s">
        <v>35</v>
      </c>
      <c r="D181" t="s">
        <v>20</v>
      </c>
      <c r="E181" s="4">
        <v>2702</v>
      </c>
      <c r="F181" s="5">
        <v>363</v>
      </c>
    </row>
    <row r="182" spans="2:6" x14ac:dyDescent="0.25">
      <c r="B182" t="s">
        <v>6</v>
      </c>
      <c r="C182" t="s">
        <v>38</v>
      </c>
      <c r="D182" t="s">
        <v>31</v>
      </c>
      <c r="E182" s="4">
        <v>2681</v>
      </c>
      <c r="F182" s="5">
        <v>54</v>
      </c>
    </row>
    <row r="183" spans="2:6" x14ac:dyDescent="0.25">
      <c r="B183" t="s">
        <v>9</v>
      </c>
      <c r="C183" t="s">
        <v>38</v>
      </c>
      <c r="D183" t="s">
        <v>16</v>
      </c>
      <c r="E183" s="4">
        <v>2646</v>
      </c>
      <c r="F183" s="5">
        <v>120</v>
      </c>
    </row>
    <row r="184" spans="2:6" x14ac:dyDescent="0.25">
      <c r="B184" t="s">
        <v>7</v>
      </c>
      <c r="C184" t="s">
        <v>36</v>
      </c>
      <c r="D184" t="s">
        <v>18</v>
      </c>
      <c r="E184" s="4">
        <v>2646</v>
      </c>
      <c r="F184" s="5">
        <v>177</v>
      </c>
    </row>
    <row r="185" spans="2:6" x14ac:dyDescent="0.25">
      <c r="B185" t="s">
        <v>9</v>
      </c>
      <c r="C185" t="s">
        <v>39</v>
      </c>
      <c r="D185" t="s">
        <v>18</v>
      </c>
      <c r="E185" s="4">
        <v>2639</v>
      </c>
      <c r="F185" s="5">
        <v>204</v>
      </c>
    </row>
    <row r="186" spans="2:6" x14ac:dyDescent="0.25">
      <c r="B186" t="s">
        <v>3</v>
      </c>
      <c r="C186" t="s">
        <v>34</v>
      </c>
      <c r="D186" t="s">
        <v>20</v>
      </c>
      <c r="E186" s="4">
        <v>2583</v>
      </c>
      <c r="F186" s="5">
        <v>18</v>
      </c>
    </row>
    <row r="187" spans="2:6" x14ac:dyDescent="0.25">
      <c r="B187" t="s">
        <v>10</v>
      </c>
      <c r="C187" t="s">
        <v>35</v>
      </c>
      <c r="D187" t="s">
        <v>15</v>
      </c>
      <c r="E187" s="4">
        <v>2562</v>
      </c>
      <c r="F187" s="5">
        <v>6</v>
      </c>
    </row>
    <row r="188" spans="2:6" x14ac:dyDescent="0.25">
      <c r="B188" t="s">
        <v>40</v>
      </c>
      <c r="C188" t="s">
        <v>38</v>
      </c>
      <c r="D188" t="s">
        <v>29</v>
      </c>
      <c r="E188" s="4">
        <v>2541</v>
      </c>
      <c r="F188" s="5">
        <v>45</v>
      </c>
    </row>
    <row r="189" spans="2:6" x14ac:dyDescent="0.25">
      <c r="B189" t="s">
        <v>40</v>
      </c>
      <c r="C189" t="s">
        <v>38</v>
      </c>
      <c r="D189" t="s">
        <v>25</v>
      </c>
      <c r="E189" s="4">
        <v>2541</v>
      </c>
      <c r="F189" s="5">
        <v>90</v>
      </c>
    </row>
    <row r="190" spans="2:6" x14ac:dyDescent="0.25">
      <c r="B190" t="s">
        <v>7</v>
      </c>
      <c r="C190" t="s">
        <v>35</v>
      </c>
      <c r="D190" t="s">
        <v>27</v>
      </c>
      <c r="E190" s="4">
        <v>2478</v>
      </c>
      <c r="F190" s="5">
        <v>21</v>
      </c>
    </row>
    <row r="191" spans="2:6" x14ac:dyDescent="0.25">
      <c r="B191" t="s">
        <v>10</v>
      </c>
      <c r="C191" t="s">
        <v>36</v>
      </c>
      <c r="D191" t="s">
        <v>29</v>
      </c>
      <c r="E191" s="4">
        <v>2471</v>
      </c>
      <c r="F191" s="5">
        <v>342</v>
      </c>
    </row>
    <row r="192" spans="2:6" x14ac:dyDescent="0.25">
      <c r="B192" t="s">
        <v>3</v>
      </c>
      <c r="C192" t="s">
        <v>35</v>
      </c>
      <c r="D192" t="s">
        <v>25</v>
      </c>
      <c r="E192" s="4">
        <v>2464</v>
      </c>
      <c r="F192" s="5">
        <v>234</v>
      </c>
    </row>
    <row r="193" spans="2:6" x14ac:dyDescent="0.25">
      <c r="B193" t="s">
        <v>9</v>
      </c>
      <c r="C193" t="s">
        <v>38</v>
      </c>
      <c r="D193" t="s">
        <v>26</v>
      </c>
      <c r="E193" s="4">
        <v>2436</v>
      </c>
      <c r="F193" s="5">
        <v>99</v>
      </c>
    </row>
    <row r="194" spans="2:6" x14ac:dyDescent="0.25">
      <c r="B194" t="s">
        <v>9</v>
      </c>
      <c r="C194" t="s">
        <v>35</v>
      </c>
      <c r="D194" t="s">
        <v>27</v>
      </c>
      <c r="E194" s="4">
        <v>2429</v>
      </c>
      <c r="F194" s="5">
        <v>144</v>
      </c>
    </row>
    <row r="195" spans="2:6" x14ac:dyDescent="0.25">
      <c r="B195" t="s">
        <v>5</v>
      </c>
      <c r="C195" t="s">
        <v>35</v>
      </c>
      <c r="D195" t="s">
        <v>18</v>
      </c>
      <c r="E195" s="4">
        <v>2415</v>
      </c>
      <c r="F195" s="5">
        <v>15</v>
      </c>
    </row>
    <row r="196" spans="2:6" x14ac:dyDescent="0.25">
      <c r="B196" t="s">
        <v>3</v>
      </c>
      <c r="C196" t="s">
        <v>35</v>
      </c>
      <c r="D196" t="s">
        <v>14</v>
      </c>
      <c r="E196" s="4">
        <v>2415</v>
      </c>
      <c r="F196" s="5">
        <v>255</v>
      </c>
    </row>
    <row r="197" spans="2:6" x14ac:dyDescent="0.25">
      <c r="B197" t="s">
        <v>9</v>
      </c>
      <c r="C197" t="s">
        <v>38</v>
      </c>
      <c r="D197" t="s">
        <v>17</v>
      </c>
      <c r="E197" s="4">
        <v>2408</v>
      </c>
      <c r="F197" s="5">
        <v>9</v>
      </c>
    </row>
    <row r="198" spans="2:6" x14ac:dyDescent="0.25">
      <c r="B198" t="s">
        <v>41</v>
      </c>
      <c r="C198" t="s">
        <v>37</v>
      </c>
      <c r="D198" t="s">
        <v>26</v>
      </c>
      <c r="E198" s="4">
        <v>2324</v>
      </c>
      <c r="F198" s="5">
        <v>177</v>
      </c>
    </row>
    <row r="199" spans="2:6" x14ac:dyDescent="0.25">
      <c r="B199" t="s">
        <v>6</v>
      </c>
      <c r="C199" t="s">
        <v>38</v>
      </c>
      <c r="D199" t="s">
        <v>13</v>
      </c>
      <c r="E199" s="4">
        <v>2317</v>
      </c>
      <c r="F199" s="5">
        <v>123</v>
      </c>
    </row>
    <row r="200" spans="2:6" x14ac:dyDescent="0.25">
      <c r="B200" t="s">
        <v>10</v>
      </c>
      <c r="C200" t="s">
        <v>36</v>
      </c>
      <c r="D200" t="s">
        <v>23</v>
      </c>
      <c r="E200" s="4">
        <v>2317</v>
      </c>
      <c r="F200" s="5">
        <v>261</v>
      </c>
    </row>
    <row r="201" spans="2:6" x14ac:dyDescent="0.25">
      <c r="B201" t="s">
        <v>40</v>
      </c>
      <c r="C201" t="s">
        <v>34</v>
      </c>
      <c r="D201" t="s">
        <v>27</v>
      </c>
      <c r="E201" s="4">
        <v>2289</v>
      </c>
      <c r="F201" s="5">
        <v>135</v>
      </c>
    </row>
    <row r="202" spans="2:6" x14ac:dyDescent="0.25">
      <c r="B202" t="s">
        <v>40</v>
      </c>
      <c r="C202" t="s">
        <v>35</v>
      </c>
      <c r="D202" t="s">
        <v>30</v>
      </c>
      <c r="E202" s="4">
        <v>2275</v>
      </c>
      <c r="F202" s="5">
        <v>447</v>
      </c>
    </row>
    <row r="203" spans="2:6" x14ac:dyDescent="0.25">
      <c r="B203" t="s">
        <v>8</v>
      </c>
      <c r="C203" t="s">
        <v>38</v>
      </c>
      <c r="D203" t="s">
        <v>27</v>
      </c>
      <c r="E203" s="4">
        <v>2268</v>
      </c>
      <c r="F203" s="5">
        <v>63</v>
      </c>
    </row>
    <row r="204" spans="2:6" x14ac:dyDescent="0.25">
      <c r="B204" t="s">
        <v>7</v>
      </c>
      <c r="C204" t="s">
        <v>34</v>
      </c>
      <c r="D204" t="s">
        <v>33</v>
      </c>
      <c r="E204" s="4">
        <v>2226</v>
      </c>
      <c r="F204" s="5">
        <v>48</v>
      </c>
    </row>
    <row r="205" spans="2:6" x14ac:dyDescent="0.25">
      <c r="B205" t="s">
        <v>6</v>
      </c>
      <c r="C205" t="s">
        <v>34</v>
      </c>
      <c r="D205" t="s">
        <v>16</v>
      </c>
      <c r="E205" s="4">
        <v>2219</v>
      </c>
      <c r="F205" s="5">
        <v>75</v>
      </c>
    </row>
    <row r="206" spans="2:6" x14ac:dyDescent="0.25">
      <c r="B206" t="s">
        <v>3</v>
      </c>
      <c r="C206" t="s">
        <v>34</v>
      </c>
      <c r="D206" t="s">
        <v>23</v>
      </c>
      <c r="E206" s="4">
        <v>2212</v>
      </c>
      <c r="F206" s="5">
        <v>117</v>
      </c>
    </row>
    <row r="207" spans="2:6" x14ac:dyDescent="0.25">
      <c r="B207" t="s">
        <v>7</v>
      </c>
      <c r="C207" t="s">
        <v>34</v>
      </c>
      <c r="D207" t="s">
        <v>20</v>
      </c>
      <c r="E207" s="4">
        <v>2205</v>
      </c>
      <c r="F207" s="5">
        <v>138</v>
      </c>
    </row>
    <row r="208" spans="2:6" x14ac:dyDescent="0.25">
      <c r="B208" t="s">
        <v>10</v>
      </c>
      <c r="C208" t="s">
        <v>38</v>
      </c>
      <c r="D208" t="s">
        <v>22</v>
      </c>
      <c r="E208" s="4">
        <v>2205</v>
      </c>
      <c r="F208" s="5">
        <v>141</v>
      </c>
    </row>
    <row r="209" spans="2:6" x14ac:dyDescent="0.25">
      <c r="B209" t="s">
        <v>7</v>
      </c>
      <c r="C209" t="s">
        <v>36</v>
      </c>
      <c r="D209" t="s">
        <v>31</v>
      </c>
      <c r="E209" s="4">
        <v>2149</v>
      </c>
      <c r="F209" s="5">
        <v>117</v>
      </c>
    </row>
    <row r="210" spans="2:6" x14ac:dyDescent="0.25">
      <c r="B210" t="s">
        <v>9</v>
      </c>
      <c r="C210" t="s">
        <v>36</v>
      </c>
      <c r="D210" t="s">
        <v>25</v>
      </c>
      <c r="E210" s="4">
        <v>2142</v>
      </c>
      <c r="F210" s="5">
        <v>114</v>
      </c>
    </row>
    <row r="211" spans="2:6" x14ac:dyDescent="0.25">
      <c r="B211" t="s">
        <v>7</v>
      </c>
      <c r="C211" t="s">
        <v>35</v>
      </c>
      <c r="D211" t="s">
        <v>16</v>
      </c>
      <c r="E211" s="4">
        <v>2135</v>
      </c>
      <c r="F211" s="5">
        <v>27</v>
      </c>
    </row>
    <row r="212" spans="2:6" x14ac:dyDescent="0.25">
      <c r="B212" t="s">
        <v>3</v>
      </c>
      <c r="C212" t="s">
        <v>35</v>
      </c>
      <c r="D212" t="s">
        <v>29</v>
      </c>
      <c r="E212" s="4">
        <v>2114</v>
      </c>
      <c r="F212" s="5">
        <v>66</v>
      </c>
    </row>
    <row r="213" spans="2:6" x14ac:dyDescent="0.25">
      <c r="B213" t="s">
        <v>41</v>
      </c>
      <c r="C213" t="s">
        <v>35</v>
      </c>
      <c r="D213" t="s">
        <v>15</v>
      </c>
      <c r="E213" s="4">
        <v>2114</v>
      </c>
      <c r="F213" s="5">
        <v>186</v>
      </c>
    </row>
    <row r="214" spans="2:6" x14ac:dyDescent="0.25">
      <c r="B214" t="s">
        <v>6</v>
      </c>
      <c r="C214" t="s">
        <v>39</v>
      </c>
      <c r="D214" t="s">
        <v>25</v>
      </c>
      <c r="E214" s="4">
        <v>2100</v>
      </c>
      <c r="F214" s="5">
        <v>414</v>
      </c>
    </row>
    <row r="215" spans="2:6" x14ac:dyDescent="0.25">
      <c r="B215" t="s">
        <v>3</v>
      </c>
      <c r="C215" t="s">
        <v>35</v>
      </c>
      <c r="D215" t="s">
        <v>23</v>
      </c>
      <c r="E215" s="4">
        <v>2023</v>
      </c>
      <c r="F215" s="5">
        <v>78</v>
      </c>
    </row>
    <row r="216" spans="2:6" x14ac:dyDescent="0.25">
      <c r="B216" t="s">
        <v>8</v>
      </c>
      <c r="C216" t="s">
        <v>35</v>
      </c>
      <c r="D216" t="s">
        <v>29</v>
      </c>
      <c r="E216" s="4">
        <v>2023</v>
      </c>
      <c r="F216" s="5">
        <v>168</v>
      </c>
    </row>
    <row r="217" spans="2:6" x14ac:dyDescent="0.25">
      <c r="B217" t="s">
        <v>2</v>
      </c>
      <c r="C217" t="s">
        <v>39</v>
      </c>
      <c r="D217" t="s">
        <v>16</v>
      </c>
      <c r="E217" s="4">
        <v>2016</v>
      </c>
      <c r="F217" s="5">
        <v>117</v>
      </c>
    </row>
    <row r="218" spans="2:6" x14ac:dyDescent="0.25">
      <c r="B218" t="s">
        <v>8</v>
      </c>
      <c r="C218" t="s">
        <v>34</v>
      </c>
      <c r="D218" t="s">
        <v>16</v>
      </c>
      <c r="E218" s="4">
        <v>2009</v>
      </c>
      <c r="F218" s="5">
        <v>219</v>
      </c>
    </row>
    <row r="219" spans="2:6" x14ac:dyDescent="0.25">
      <c r="B219" t="s">
        <v>40</v>
      </c>
      <c r="C219" t="s">
        <v>38</v>
      </c>
      <c r="D219" t="s">
        <v>31</v>
      </c>
      <c r="E219" s="4">
        <v>1988</v>
      </c>
      <c r="F219" s="5">
        <v>39</v>
      </c>
    </row>
    <row r="220" spans="2:6" x14ac:dyDescent="0.25">
      <c r="B220" t="s">
        <v>10</v>
      </c>
      <c r="C220" t="s">
        <v>35</v>
      </c>
      <c r="D220" t="s">
        <v>20</v>
      </c>
      <c r="E220" s="4">
        <v>1974</v>
      </c>
      <c r="F220" s="5">
        <v>195</v>
      </c>
    </row>
    <row r="221" spans="2:6" x14ac:dyDescent="0.25">
      <c r="B221" t="s">
        <v>7</v>
      </c>
      <c r="C221" t="s">
        <v>34</v>
      </c>
      <c r="D221" t="s">
        <v>14</v>
      </c>
      <c r="E221" s="4">
        <v>1932</v>
      </c>
      <c r="F221" s="5">
        <v>369</v>
      </c>
    </row>
    <row r="222" spans="2:6" x14ac:dyDescent="0.25">
      <c r="B222" t="s">
        <v>41</v>
      </c>
      <c r="C222" t="s">
        <v>36</v>
      </c>
      <c r="D222" t="s">
        <v>19</v>
      </c>
      <c r="E222" s="4">
        <v>1925</v>
      </c>
      <c r="F222" s="5">
        <v>192</v>
      </c>
    </row>
    <row r="223" spans="2:6" x14ac:dyDescent="0.25">
      <c r="B223" t="s">
        <v>6</v>
      </c>
      <c r="C223" t="s">
        <v>37</v>
      </c>
      <c r="D223" t="s">
        <v>16</v>
      </c>
      <c r="E223" s="4">
        <v>1904</v>
      </c>
      <c r="F223" s="5">
        <v>405</v>
      </c>
    </row>
    <row r="224" spans="2:6" x14ac:dyDescent="0.25">
      <c r="B224" t="s">
        <v>8</v>
      </c>
      <c r="C224" t="s">
        <v>37</v>
      </c>
      <c r="D224" t="s">
        <v>22</v>
      </c>
      <c r="E224" s="4">
        <v>1890</v>
      </c>
      <c r="F224" s="5">
        <v>195</v>
      </c>
    </row>
    <row r="225" spans="2:6" x14ac:dyDescent="0.25">
      <c r="B225" t="s">
        <v>2</v>
      </c>
      <c r="C225" t="s">
        <v>39</v>
      </c>
      <c r="D225" t="s">
        <v>25</v>
      </c>
      <c r="E225" s="4">
        <v>1785</v>
      </c>
      <c r="F225" s="5">
        <v>462</v>
      </c>
    </row>
    <row r="226" spans="2:6" x14ac:dyDescent="0.25">
      <c r="B226" t="s">
        <v>7</v>
      </c>
      <c r="C226" t="s">
        <v>38</v>
      </c>
      <c r="D226" t="s">
        <v>18</v>
      </c>
      <c r="E226" s="4">
        <v>1778</v>
      </c>
      <c r="F226" s="5">
        <v>270</v>
      </c>
    </row>
    <row r="227" spans="2:6" x14ac:dyDescent="0.25">
      <c r="B227" t="s">
        <v>8</v>
      </c>
      <c r="C227" t="s">
        <v>37</v>
      </c>
      <c r="D227" t="s">
        <v>19</v>
      </c>
      <c r="E227" s="4">
        <v>1771</v>
      </c>
      <c r="F227" s="5">
        <v>204</v>
      </c>
    </row>
    <row r="228" spans="2:6" x14ac:dyDescent="0.25">
      <c r="B228" t="s">
        <v>8</v>
      </c>
      <c r="C228" t="s">
        <v>38</v>
      </c>
      <c r="D228" t="s">
        <v>23</v>
      </c>
      <c r="E228" s="4">
        <v>1701</v>
      </c>
      <c r="F228" s="5">
        <v>234</v>
      </c>
    </row>
    <row r="229" spans="2:6" x14ac:dyDescent="0.25">
      <c r="B229" t="s">
        <v>5</v>
      </c>
      <c r="C229" t="s">
        <v>34</v>
      </c>
      <c r="D229" t="s">
        <v>33</v>
      </c>
      <c r="E229" s="4">
        <v>1652</v>
      </c>
      <c r="F229" s="5">
        <v>93</v>
      </c>
    </row>
    <row r="230" spans="2:6" x14ac:dyDescent="0.25">
      <c r="B230" t="s">
        <v>3</v>
      </c>
      <c r="C230" t="s">
        <v>39</v>
      </c>
      <c r="D230" t="s">
        <v>28</v>
      </c>
      <c r="E230" s="4">
        <v>1652</v>
      </c>
      <c r="F230" s="5">
        <v>102</v>
      </c>
    </row>
    <row r="231" spans="2:6" x14ac:dyDescent="0.25">
      <c r="B231" t="s">
        <v>40</v>
      </c>
      <c r="C231" t="s">
        <v>35</v>
      </c>
      <c r="D231" t="s">
        <v>24</v>
      </c>
      <c r="E231" s="4">
        <v>1638</v>
      </c>
      <c r="F231" s="5">
        <v>48</v>
      </c>
    </row>
    <row r="232" spans="2:6" x14ac:dyDescent="0.25">
      <c r="B232" t="s">
        <v>6</v>
      </c>
      <c r="C232" t="s">
        <v>39</v>
      </c>
      <c r="D232" t="s">
        <v>30</v>
      </c>
      <c r="E232" s="4">
        <v>1638</v>
      </c>
      <c r="F232" s="5">
        <v>63</v>
      </c>
    </row>
    <row r="233" spans="2:6" x14ac:dyDescent="0.25">
      <c r="B233" t="s">
        <v>40</v>
      </c>
      <c r="C233" t="s">
        <v>37</v>
      </c>
      <c r="D233" t="s">
        <v>30</v>
      </c>
      <c r="E233" s="4">
        <v>1624</v>
      </c>
      <c r="F233" s="5">
        <v>114</v>
      </c>
    </row>
    <row r="234" spans="2:6" x14ac:dyDescent="0.25">
      <c r="B234" t="s">
        <v>40</v>
      </c>
      <c r="C234" t="s">
        <v>35</v>
      </c>
      <c r="D234" t="s">
        <v>29</v>
      </c>
      <c r="E234" s="4">
        <v>1617</v>
      </c>
      <c r="F234" s="5">
        <v>126</v>
      </c>
    </row>
    <row r="235" spans="2:6" x14ac:dyDescent="0.25">
      <c r="B235" t="s">
        <v>2</v>
      </c>
      <c r="C235" t="s">
        <v>35</v>
      </c>
      <c r="D235" t="s">
        <v>17</v>
      </c>
      <c r="E235" s="4">
        <v>1589</v>
      </c>
      <c r="F235" s="5">
        <v>303</v>
      </c>
    </row>
    <row r="236" spans="2:6" x14ac:dyDescent="0.25">
      <c r="B236" t="s">
        <v>7</v>
      </c>
      <c r="C236" t="s">
        <v>34</v>
      </c>
      <c r="D236" t="s">
        <v>25</v>
      </c>
      <c r="E236" s="4">
        <v>1568</v>
      </c>
      <c r="F236" s="5">
        <v>96</v>
      </c>
    </row>
    <row r="237" spans="2:6" x14ac:dyDescent="0.25">
      <c r="B237" t="s">
        <v>2</v>
      </c>
      <c r="C237" t="s">
        <v>39</v>
      </c>
      <c r="D237" t="s">
        <v>22</v>
      </c>
      <c r="E237" s="4">
        <v>1568</v>
      </c>
      <c r="F237" s="5">
        <v>141</v>
      </c>
    </row>
    <row r="238" spans="2:6" x14ac:dyDescent="0.25">
      <c r="B238" t="s">
        <v>8</v>
      </c>
      <c r="C238" t="s">
        <v>39</v>
      </c>
      <c r="D238" t="s">
        <v>26</v>
      </c>
      <c r="E238" s="4">
        <v>1561</v>
      </c>
      <c r="F238" s="5">
        <v>27</v>
      </c>
    </row>
    <row r="239" spans="2:6" x14ac:dyDescent="0.25">
      <c r="B239" t="s">
        <v>5</v>
      </c>
      <c r="C239" t="s">
        <v>36</v>
      </c>
      <c r="D239" t="s">
        <v>30</v>
      </c>
      <c r="E239" s="4">
        <v>1526</v>
      </c>
      <c r="F239" s="5">
        <v>105</v>
      </c>
    </row>
    <row r="240" spans="2:6" x14ac:dyDescent="0.25">
      <c r="B240" t="s">
        <v>41</v>
      </c>
      <c r="C240" t="s">
        <v>37</v>
      </c>
      <c r="D240" t="s">
        <v>30</v>
      </c>
      <c r="E240" s="4">
        <v>1526</v>
      </c>
      <c r="F240" s="5">
        <v>240</v>
      </c>
    </row>
    <row r="241" spans="2:6" x14ac:dyDescent="0.25">
      <c r="B241" t="s">
        <v>6</v>
      </c>
      <c r="C241" t="s">
        <v>37</v>
      </c>
      <c r="D241" t="s">
        <v>18</v>
      </c>
      <c r="E241" s="4">
        <v>1505</v>
      </c>
      <c r="F241" s="5">
        <v>102</v>
      </c>
    </row>
    <row r="242" spans="2:6" x14ac:dyDescent="0.25">
      <c r="B242" t="s">
        <v>41</v>
      </c>
      <c r="C242" t="s">
        <v>34</v>
      </c>
      <c r="D242" t="s">
        <v>17</v>
      </c>
      <c r="E242" s="4">
        <v>1463</v>
      </c>
      <c r="F242" s="5">
        <v>39</v>
      </c>
    </row>
    <row r="243" spans="2:6" x14ac:dyDescent="0.25">
      <c r="B243" t="s">
        <v>6</v>
      </c>
      <c r="C243" t="s">
        <v>34</v>
      </c>
      <c r="D243" t="s">
        <v>15</v>
      </c>
      <c r="E243" s="4">
        <v>1442</v>
      </c>
      <c r="F243" s="5">
        <v>15</v>
      </c>
    </row>
    <row r="244" spans="2:6" x14ac:dyDescent="0.25">
      <c r="B244" t="s">
        <v>10</v>
      </c>
      <c r="C244" t="s">
        <v>34</v>
      </c>
      <c r="D244" t="s">
        <v>25</v>
      </c>
      <c r="E244" s="4">
        <v>1428</v>
      </c>
      <c r="F244" s="5">
        <v>93</v>
      </c>
    </row>
    <row r="245" spans="2:6" x14ac:dyDescent="0.25">
      <c r="B245" t="s">
        <v>10</v>
      </c>
      <c r="C245" t="s">
        <v>36</v>
      </c>
      <c r="D245" t="s">
        <v>27</v>
      </c>
      <c r="E245" s="4">
        <v>1407</v>
      </c>
      <c r="F245" s="5">
        <v>72</v>
      </c>
    </row>
    <row r="246" spans="2:6" x14ac:dyDescent="0.25">
      <c r="B246" t="s">
        <v>6</v>
      </c>
      <c r="C246" t="s">
        <v>36</v>
      </c>
      <c r="D246" t="s">
        <v>29</v>
      </c>
      <c r="E246" s="4">
        <v>1400</v>
      </c>
      <c r="F246" s="5">
        <v>135</v>
      </c>
    </row>
    <row r="247" spans="2:6" x14ac:dyDescent="0.25">
      <c r="B247" t="s">
        <v>6</v>
      </c>
      <c r="C247" t="s">
        <v>35</v>
      </c>
      <c r="D247" t="s">
        <v>4</v>
      </c>
      <c r="E247" s="4">
        <v>1302</v>
      </c>
      <c r="F247" s="5">
        <v>402</v>
      </c>
    </row>
    <row r="248" spans="2:6" x14ac:dyDescent="0.25">
      <c r="B248" t="s">
        <v>3</v>
      </c>
      <c r="C248" t="s">
        <v>36</v>
      </c>
      <c r="D248" t="s">
        <v>19</v>
      </c>
      <c r="E248" s="4">
        <v>1281</v>
      </c>
      <c r="F248" s="5">
        <v>18</v>
      </c>
    </row>
    <row r="249" spans="2:6" x14ac:dyDescent="0.25">
      <c r="B249" t="s">
        <v>7</v>
      </c>
      <c r="C249" t="s">
        <v>38</v>
      </c>
      <c r="D249" t="s">
        <v>14</v>
      </c>
      <c r="E249" s="4">
        <v>1281</v>
      </c>
      <c r="F249" s="5">
        <v>75</v>
      </c>
    </row>
    <row r="250" spans="2:6" x14ac:dyDescent="0.25">
      <c r="B250" t="s">
        <v>41</v>
      </c>
      <c r="C250" t="s">
        <v>34</v>
      </c>
      <c r="D250" t="s">
        <v>16</v>
      </c>
      <c r="E250" s="4">
        <v>1274</v>
      </c>
      <c r="F250" s="5">
        <v>225</v>
      </c>
    </row>
    <row r="251" spans="2:6" x14ac:dyDescent="0.25">
      <c r="B251" t="s">
        <v>6</v>
      </c>
      <c r="C251" t="s">
        <v>38</v>
      </c>
      <c r="D251" t="s">
        <v>27</v>
      </c>
      <c r="E251" s="4">
        <v>1134</v>
      </c>
      <c r="F251" s="5">
        <v>282</v>
      </c>
    </row>
    <row r="252" spans="2:6" x14ac:dyDescent="0.25">
      <c r="B252" t="s">
        <v>9</v>
      </c>
      <c r="C252" t="s">
        <v>37</v>
      </c>
      <c r="D252" t="s">
        <v>29</v>
      </c>
      <c r="E252" s="4">
        <v>1085</v>
      </c>
      <c r="F252" s="5">
        <v>273</v>
      </c>
    </row>
    <row r="253" spans="2:6" x14ac:dyDescent="0.25">
      <c r="B253" t="s">
        <v>6</v>
      </c>
      <c r="C253" t="s">
        <v>35</v>
      </c>
      <c r="D253" t="s">
        <v>20</v>
      </c>
      <c r="E253" s="4">
        <v>1071</v>
      </c>
      <c r="F253" s="5">
        <v>270</v>
      </c>
    </row>
    <row r="254" spans="2:6" x14ac:dyDescent="0.25">
      <c r="B254" t="s">
        <v>2</v>
      </c>
      <c r="C254" t="s">
        <v>37</v>
      </c>
      <c r="D254" t="s">
        <v>14</v>
      </c>
      <c r="E254" s="4">
        <v>1057</v>
      </c>
      <c r="F254" s="5">
        <v>54</v>
      </c>
    </row>
    <row r="255" spans="2:6" x14ac:dyDescent="0.25">
      <c r="B255" t="s">
        <v>3</v>
      </c>
      <c r="C255" t="s">
        <v>36</v>
      </c>
      <c r="D255" t="s">
        <v>28</v>
      </c>
      <c r="E255" s="4">
        <v>973</v>
      </c>
      <c r="F255" s="5">
        <v>162</v>
      </c>
    </row>
    <row r="256" spans="2:6" x14ac:dyDescent="0.25">
      <c r="B256" t="s">
        <v>7</v>
      </c>
      <c r="C256" t="s">
        <v>39</v>
      </c>
      <c r="D256" t="s">
        <v>27</v>
      </c>
      <c r="E256" s="4">
        <v>966</v>
      </c>
      <c r="F256" s="5">
        <v>198</v>
      </c>
    </row>
    <row r="257" spans="2:6" x14ac:dyDescent="0.25">
      <c r="B257" t="s">
        <v>6</v>
      </c>
      <c r="C257" t="s">
        <v>38</v>
      </c>
      <c r="D257" t="s">
        <v>33</v>
      </c>
      <c r="E257" s="4">
        <v>959</v>
      </c>
      <c r="F257" s="5">
        <v>135</v>
      </c>
    </row>
    <row r="258" spans="2:6" x14ac:dyDescent="0.25">
      <c r="B258" t="s">
        <v>9</v>
      </c>
      <c r="C258" t="s">
        <v>35</v>
      </c>
      <c r="D258" t="s">
        <v>4</v>
      </c>
      <c r="E258" s="4">
        <v>959</v>
      </c>
      <c r="F258" s="5">
        <v>147</v>
      </c>
    </row>
    <row r="259" spans="2:6" x14ac:dyDescent="0.25">
      <c r="B259" t="s">
        <v>10</v>
      </c>
      <c r="C259" t="s">
        <v>36</v>
      </c>
      <c r="D259" t="s">
        <v>13</v>
      </c>
      <c r="E259" s="4">
        <v>945</v>
      </c>
      <c r="F259" s="5">
        <v>75</v>
      </c>
    </row>
    <row r="260" spans="2:6" x14ac:dyDescent="0.25">
      <c r="B260" t="s">
        <v>6</v>
      </c>
      <c r="C260" t="s">
        <v>38</v>
      </c>
      <c r="D260" t="s">
        <v>16</v>
      </c>
      <c r="E260" s="4">
        <v>938</v>
      </c>
      <c r="F260" s="5">
        <v>6</v>
      </c>
    </row>
    <row r="261" spans="2:6" x14ac:dyDescent="0.25">
      <c r="B261" t="s">
        <v>9</v>
      </c>
      <c r="C261" t="s">
        <v>34</v>
      </c>
      <c r="D261" t="s">
        <v>16</v>
      </c>
      <c r="E261" s="4">
        <v>938</v>
      </c>
      <c r="F261" s="5">
        <v>189</v>
      </c>
    </row>
    <row r="262" spans="2:6" x14ac:dyDescent="0.25">
      <c r="B262" t="s">
        <v>3</v>
      </c>
      <c r="C262" t="s">
        <v>37</v>
      </c>
      <c r="D262" t="s">
        <v>4</v>
      </c>
      <c r="E262" s="4">
        <v>938</v>
      </c>
      <c r="F262" s="5">
        <v>366</v>
      </c>
    </row>
    <row r="263" spans="2:6" x14ac:dyDescent="0.25">
      <c r="B263" t="s">
        <v>5</v>
      </c>
      <c r="C263" t="s">
        <v>34</v>
      </c>
      <c r="D263" t="s">
        <v>19</v>
      </c>
      <c r="E263" s="4">
        <v>861</v>
      </c>
      <c r="F263" s="5">
        <v>195</v>
      </c>
    </row>
    <row r="264" spans="2:6" x14ac:dyDescent="0.25">
      <c r="B264" t="s">
        <v>41</v>
      </c>
      <c r="C264" t="s">
        <v>36</v>
      </c>
      <c r="D264" t="s">
        <v>28</v>
      </c>
      <c r="E264" s="4">
        <v>854</v>
      </c>
      <c r="F264" s="5">
        <v>309</v>
      </c>
    </row>
    <row r="265" spans="2:6" x14ac:dyDescent="0.25">
      <c r="B265" t="s">
        <v>41</v>
      </c>
      <c r="C265" t="s">
        <v>35</v>
      </c>
      <c r="D265" t="s">
        <v>27</v>
      </c>
      <c r="E265" s="4">
        <v>847</v>
      </c>
      <c r="F265" s="5">
        <v>129</v>
      </c>
    </row>
    <row r="266" spans="2:6" x14ac:dyDescent="0.25">
      <c r="B266" t="s">
        <v>3</v>
      </c>
      <c r="C266" t="s">
        <v>35</v>
      </c>
      <c r="D266" t="s">
        <v>33</v>
      </c>
      <c r="E266" s="4">
        <v>819</v>
      </c>
      <c r="F266" s="5">
        <v>306</v>
      </c>
    </row>
    <row r="267" spans="2:6" x14ac:dyDescent="0.25">
      <c r="B267" t="s">
        <v>8</v>
      </c>
      <c r="C267" t="s">
        <v>38</v>
      </c>
      <c r="D267" t="s">
        <v>13</v>
      </c>
      <c r="E267" s="4">
        <v>819</v>
      </c>
      <c r="F267" s="5">
        <v>510</v>
      </c>
    </row>
    <row r="268" spans="2:6" x14ac:dyDescent="0.25">
      <c r="B268" t="s">
        <v>2</v>
      </c>
      <c r="C268" t="s">
        <v>36</v>
      </c>
      <c r="D268" t="s">
        <v>27</v>
      </c>
      <c r="E268" s="4">
        <v>798</v>
      </c>
      <c r="F268" s="5">
        <v>519</v>
      </c>
    </row>
    <row r="269" spans="2:6" x14ac:dyDescent="0.25">
      <c r="B269" t="s">
        <v>41</v>
      </c>
      <c r="C269" t="s">
        <v>37</v>
      </c>
      <c r="D269" t="s">
        <v>15</v>
      </c>
      <c r="E269" s="4">
        <v>714</v>
      </c>
      <c r="F269" s="5">
        <v>231</v>
      </c>
    </row>
    <row r="270" spans="2:6" x14ac:dyDescent="0.25">
      <c r="B270" t="s">
        <v>9</v>
      </c>
      <c r="C270" t="s">
        <v>34</v>
      </c>
      <c r="D270" t="s">
        <v>17</v>
      </c>
      <c r="E270" s="4">
        <v>707</v>
      </c>
      <c r="F270" s="5">
        <v>174</v>
      </c>
    </row>
    <row r="271" spans="2:6" x14ac:dyDescent="0.25">
      <c r="B271" t="s">
        <v>10</v>
      </c>
      <c r="C271" t="s">
        <v>34</v>
      </c>
      <c r="D271" t="s">
        <v>17</v>
      </c>
      <c r="E271" s="4">
        <v>700</v>
      </c>
      <c r="F271" s="5">
        <v>87</v>
      </c>
    </row>
    <row r="272" spans="2:6" x14ac:dyDescent="0.25">
      <c r="B272" t="s">
        <v>2</v>
      </c>
      <c r="C272" t="s">
        <v>39</v>
      </c>
      <c r="D272" t="s">
        <v>23</v>
      </c>
      <c r="E272" s="4">
        <v>630</v>
      </c>
      <c r="F272" s="5">
        <v>36</v>
      </c>
    </row>
    <row r="273" spans="2:6" x14ac:dyDescent="0.25">
      <c r="B273" t="s">
        <v>40</v>
      </c>
      <c r="C273" t="s">
        <v>38</v>
      </c>
      <c r="D273" t="s">
        <v>24</v>
      </c>
      <c r="E273" s="4">
        <v>623</v>
      </c>
      <c r="F273" s="5">
        <v>51</v>
      </c>
    </row>
    <row r="274" spans="2:6" x14ac:dyDescent="0.25">
      <c r="B274" t="s">
        <v>40</v>
      </c>
      <c r="C274" t="s">
        <v>38</v>
      </c>
      <c r="D274" t="s">
        <v>26</v>
      </c>
      <c r="E274" s="4">
        <v>609</v>
      </c>
      <c r="F274" s="5">
        <v>87</v>
      </c>
    </row>
    <row r="275" spans="2:6" x14ac:dyDescent="0.25">
      <c r="B275" t="s">
        <v>41</v>
      </c>
      <c r="C275" t="s">
        <v>35</v>
      </c>
      <c r="D275" t="s">
        <v>19</v>
      </c>
      <c r="E275" s="4">
        <v>609</v>
      </c>
      <c r="F275" s="5">
        <v>99</v>
      </c>
    </row>
    <row r="276" spans="2:6" x14ac:dyDescent="0.25">
      <c r="B276" t="s">
        <v>10</v>
      </c>
      <c r="C276" t="s">
        <v>35</v>
      </c>
      <c r="D276" t="s">
        <v>21</v>
      </c>
      <c r="E276" s="4">
        <v>567</v>
      </c>
      <c r="F276" s="5">
        <v>228</v>
      </c>
    </row>
    <row r="277" spans="2:6" x14ac:dyDescent="0.25">
      <c r="B277" t="s">
        <v>6</v>
      </c>
      <c r="C277" t="s">
        <v>37</v>
      </c>
      <c r="D277" t="s">
        <v>30</v>
      </c>
      <c r="E277" s="4">
        <v>560</v>
      </c>
      <c r="F277" s="5">
        <v>81</v>
      </c>
    </row>
    <row r="278" spans="2:6" x14ac:dyDescent="0.25">
      <c r="B278" t="s">
        <v>2</v>
      </c>
      <c r="C278" t="s">
        <v>35</v>
      </c>
      <c r="D278" t="s">
        <v>19</v>
      </c>
      <c r="E278" s="4">
        <v>553</v>
      </c>
      <c r="F278" s="5">
        <v>15</v>
      </c>
    </row>
    <row r="279" spans="2:6" x14ac:dyDescent="0.25">
      <c r="B279" t="s">
        <v>6</v>
      </c>
      <c r="C279" t="s">
        <v>34</v>
      </c>
      <c r="D279" t="s">
        <v>4</v>
      </c>
      <c r="E279" s="4">
        <v>525</v>
      </c>
      <c r="F279" s="5">
        <v>48</v>
      </c>
    </row>
    <row r="280" spans="2:6" x14ac:dyDescent="0.25">
      <c r="B280" t="s">
        <v>5</v>
      </c>
      <c r="C280" t="s">
        <v>37</v>
      </c>
      <c r="D280" t="s">
        <v>22</v>
      </c>
      <c r="E280" s="4">
        <v>518</v>
      </c>
      <c r="F280" s="5">
        <v>75</v>
      </c>
    </row>
    <row r="281" spans="2:6" x14ac:dyDescent="0.25">
      <c r="B281" t="s">
        <v>6</v>
      </c>
      <c r="C281" t="s">
        <v>36</v>
      </c>
      <c r="D281" t="s">
        <v>21</v>
      </c>
      <c r="E281" s="4">
        <v>497</v>
      </c>
      <c r="F281" s="5">
        <v>63</v>
      </c>
    </row>
    <row r="282" spans="2:6" x14ac:dyDescent="0.25">
      <c r="B282" t="s">
        <v>5</v>
      </c>
      <c r="C282" t="s">
        <v>35</v>
      </c>
      <c r="D282" t="s">
        <v>22</v>
      </c>
      <c r="E282" s="4">
        <v>490</v>
      </c>
      <c r="F282" s="5">
        <v>84</v>
      </c>
    </row>
    <row r="283" spans="2:6" x14ac:dyDescent="0.25">
      <c r="B283" t="s">
        <v>6</v>
      </c>
      <c r="C283" t="s">
        <v>38</v>
      </c>
      <c r="D283" t="s">
        <v>25</v>
      </c>
      <c r="E283" s="4">
        <v>469</v>
      </c>
      <c r="F283" s="5">
        <v>75</v>
      </c>
    </row>
    <row r="284" spans="2:6" x14ac:dyDescent="0.25">
      <c r="B284" t="s">
        <v>8</v>
      </c>
      <c r="C284" t="s">
        <v>37</v>
      </c>
      <c r="D284" t="s">
        <v>21</v>
      </c>
      <c r="E284" s="4">
        <v>434</v>
      </c>
      <c r="F284" s="5">
        <v>87</v>
      </c>
    </row>
    <row r="285" spans="2:6" x14ac:dyDescent="0.25">
      <c r="B285" t="s">
        <v>5</v>
      </c>
      <c r="C285" t="s">
        <v>39</v>
      </c>
      <c r="D285" t="s">
        <v>18</v>
      </c>
      <c r="E285" s="4">
        <v>385</v>
      </c>
      <c r="F285" s="5">
        <v>249</v>
      </c>
    </row>
    <row r="286" spans="2:6" x14ac:dyDescent="0.25">
      <c r="B286" t="s">
        <v>8</v>
      </c>
      <c r="C286" t="s">
        <v>35</v>
      </c>
      <c r="D286" t="s">
        <v>33</v>
      </c>
      <c r="E286" s="4">
        <v>357</v>
      </c>
      <c r="F286" s="5">
        <v>126</v>
      </c>
    </row>
    <row r="287" spans="2:6" x14ac:dyDescent="0.25">
      <c r="B287" t="s">
        <v>41</v>
      </c>
      <c r="C287" t="s">
        <v>34</v>
      </c>
      <c r="D287" t="s">
        <v>22</v>
      </c>
      <c r="E287" s="4">
        <v>336</v>
      </c>
      <c r="F287" s="5">
        <v>144</v>
      </c>
    </row>
    <row r="288" spans="2:6" x14ac:dyDescent="0.25">
      <c r="B288" t="s">
        <v>7</v>
      </c>
      <c r="C288" t="s">
        <v>36</v>
      </c>
      <c r="D288" t="s">
        <v>32</v>
      </c>
      <c r="E288" s="4">
        <v>280</v>
      </c>
      <c r="F288" s="5">
        <v>87</v>
      </c>
    </row>
    <row r="289" spans="2:6" x14ac:dyDescent="0.25">
      <c r="B289" t="s">
        <v>9</v>
      </c>
      <c r="C289" t="s">
        <v>37</v>
      </c>
      <c r="D289" t="s">
        <v>4</v>
      </c>
      <c r="E289" s="4">
        <v>259</v>
      </c>
      <c r="F289" s="5">
        <v>207</v>
      </c>
    </row>
    <row r="290" spans="2:6" x14ac:dyDescent="0.25">
      <c r="B290" t="s">
        <v>2</v>
      </c>
      <c r="C290" t="s">
        <v>34</v>
      </c>
      <c r="D290" t="s">
        <v>13</v>
      </c>
      <c r="E290" s="4">
        <v>252</v>
      </c>
      <c r="F290" s="5">
        <v>54</v>
      </c>
    </row>
    <row r="291" spans="2:6" x14ac:dyDescent="0.25">
      <c r="B291" t="s">
        <v>10</v>
      </c>
      <c r="C291" t="s">
        <v>37</v>
      </c>
      <c r="D291" t="s">
        <v>21</v>
      </c>
      <c r="E291" s="4">
        <v>245</v>
      </c>
      <c r="F291" s="5">
        <v>288</v>
      </c>
    </row>
    <row r="292" spans="2:6" x14ac:dyDescent="0.25">
      <c r="B292" t="s">
        <v>2</v>
      </c>
      <c r="C292" t="s">
        <v>37</v>
      </c>
      <c r="D292" t="s">
        <v>19</v>
      </c>
      <c r="E292" s="4">
        <v>238</v>
      </c>
      <c r="F292" s="5">
        <v>18</v>
      </c>
    </row>
    <row r="293" spans="2:6" x14ac:dyDescent="0.25">
      <c r="B293" t="s">
        <v>40</v>
      </c>
      <c r="C293" t="s">
        <v>36</v>
      </c>
      <c r="D293" t="s">
        <v>4</v>
      </c>
      <c r="E293" s="4">
        <v>217</v>
      </c>
      <c r="F293" s="5">
        <v>36</v>
      </c>
    </row>
    <row r="294" spans="2:6" x14ac:dyDescent="0.25">
      <c r="B294" t="s">
        <v>2</v>
      </c>
      <c r="C294" t="s">
        <v>36</v>
      </c>
      <c r="D294" t="s">
        <v>17</v>
      </c>
      <c r="E294" s="4">
        <v>189</v>
      </c>
      <c r="F294" s="5">
        <v>48</v>
      </c>
    </row>
    <row r="295" spans="2:6" x14ac:dyDescent="0.25">
      <c r="B295" t="s">
        <v>5</v>
      </c>
      <c r="C295" t="s">
        <v>37</v>
      </c>
      <c r="D295" t="s">
        <v>31</v>
      </c>
      <c r="E295" s="4">
        <v>182</v>
      </c>
      <c r="F295" s="5">
        <v>48</v>
      </c>
    </row>
    <row r="296" spans="2:6" x14ac:dyDescent="0.25">
      <c r="B296" t="s">
        <v>8</v>
      </c>
      <c r="C296" t="s">
        <v>38</v>
      </c>
      <c r="D296" t="s">
        <v>22</v>
      </c>
      <c r="E296" s="4">
        <v>168</v>
      </c>
      <c r="F296" s="5">
        <v>84</v>
      </c>
    </row>
    <row r="297" spans="2:6" x14ac:dyDescent="0.25">
      <c r="B297" t="s">
        <v>41</v>
      </c>
      <c r="C297" t="s">
        <v>38</v>
      </c>
      <c r="D297" t="s">
        <v>25</v>
      </c>
      <c r="E297" s="4">
        <v>154</v>
      </c>
      <c r="F297" s="5">
        <v>21</v>
      </c>
    </row>
    <row r="298" spans="2:6" x14ac:dyDescent="0.25">
      <c r="B298" t="s">
        <v>9</v>
      </c>
      <c r="C298" t="s">
        <v>35</v>
      </c>
      <c r="D298" t="s">
        <v>26</v>
      </c>
      <c r="E298" s="4">
        <v>98</v>
      </c>
      <c r="F298" s="5">
        <v>159</v>
      </c>
    </row>
    <row r="299" spans="2:6" x14ac:dyDescent="0.25">
      <c r="B299" t="s">
        <v>41</v>
      </c>
      <c r="C299" t="s">
        <v>36</v>
      </c>
      <c r="D299" t="s">
        <v>26</v>
      </c>
      <c r="E299" s="4">
        <v>98</v>
      </c>
      <c r="F299" s="5">
        <v>204</v>
      </c>
    </row>
    <row r="300" spans="2:6" x14ac:dyDescent="0.25">
      <c r="B300" t="s">
        <v>10</v>
      </c>
      <c r="C300" t="s">
        <v>38</v>
      </c>
      <c r="D300" t="s">
        <v>13</v>
      </c>
      <c r="E300" s="4">
        <v>63</v>
      </c>
      <c r="F300" s="5">
        <v>123</v>
      </c>
    </row>
    <row r="301" spans="2:6" x14ac:dyDescent="0.25">
      <c r="B301" t="s">
        <v>2</v>
      </c>
      <c r="C301" t="s">
        <v>38</v>
      </c>
      <c r="D301" t="s">
        <v>13</v>
      </c>
      <c r="E301" s="4">
        <v>56</v>
      </c>
      <c r="F301" s="5">
        <v>51</v>
      </c>
    </row>
    <row r="302" spans="2:6" x14ac:dyDescent="0.25">
      <c r="B302" t="s">
        <v>8</v>
      </c>
      <c r="C302" t="s">
        <v>37</v>
      </c>
      <c r="D302" t="s">
        <v>30</v>
      </c>
      <c r="E302" s="4">
        <v>42</v>
      </c>
      <c r="F302" s="5">
        <v>150</v>
      </c>
    </row>
    <row r="303" spans="2:6" x14ac:dyDescent="0.25">
      <c r="B303" t="s">
        <v>3</v>
      </c>
      <c r="C303" t="s">
        <v>39</v>
      </c>
      <c r="D303" t="s">
        <v>16</v>
      </c>
      <c r="E303" s="4">
        <v>21</v>
      </c>
      <c r="F303" s="5">
        <v>168</v>
      </c>
    </row>
    <row r="304" spans="2:6" x14ac:dyDescent="0.25">
      <c r="B304" t="s">
        <v>40</v>
      </c>
      <c r="C304" t="s">
        <v>39</v>
      </c>
      <c r="D304" t="s">
        <v>29</v>
      </c>
      <c r="E304" s="4">
        <v>0</v>
      </c>
      <c r="F304" s="5">
        <v>135</v>
      </c>
    </row>
  </sheetData>
  <mergeCells count="1">
    <mergeCell ref="B1:K2"/>
  </mergeCells>
  <conditionalFormatting sqref="E5:E304">
    <cfRule type="top10" dxfId="9" priority="3" rank="10"/>
  </conditionalFormatting>
  <conditionalFormatting sqref="F4:F304">
    <cfRule type="duplicateValues" dxfId="8" priority="2"/>
  </conditionalFormatting>
  <conditionalFormatting sqref="F5:F304">
    <cfRule type="duplicateValues" dxfId="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0A2DD-2EAD-4195-B9CC-7E3B3A0C3A46}">
  <dimension ref="B1:Q10"/>
  <sheetViews>
    <sheetView showGridLines="0" workbookViewId="0">
      <selection activeCell="C4" sqref="C4"/>
    </sheetView>
  </sheetViews>
  <sheetFormatPr defaultRowHeight="15" x14ac:dyDescent="0.25"/>
  <cols>
    <col min="3" max="3" width="12.5703125" bestFit="1" customWidth="1"/>
    <col min="4" max="4" width="14" bestFit="1" customWidth="1"/>
    <col min="11" max="11" width="12.5703125" bestFit="1" customWidth="1"/>
    <col min="12" max="12" width="9.28515625" bestFit="1" customWidth="1"/>
    <col min="13" max="13" width="6.5703125" bestFit="1" customWidth="1"/>
  </cols>
  <sheetData>
    <row r="1" spans="2:17" x14ac:dyDescent="0.25">
      <c r="B1" s="43" t="s">
        <v>66</v>
      </c>
      <c r="C1" s="44"/>
      <c r="D1" s="44"/>
      <c r="E1" s="44"/>
      <c r="F1" s="44"/>
      <c r="G1" s="44"/>
      <c r="H1" s="44"/>
      <c r="I1" s="44"/>
      <c r="J1" s="44"/>
      <c r="K1" s="44"/>
      <c r="L1" s="44"/>
      <c r="M1" s="44"/>
      <c r="N1" s="44"/>
      <c r="O1" s="44"/>
      <c r="P1" s="44"/>
      <c r="Q1" s="44"/>
    </row>
    <row r="2" spans="2:17" x14ac:dyDescent="0.25">
      <c r="B2" s="44"/>
      <c r="C2" s="44"/>
      <c r="D2" s="44"/>
      <c r="E2" s="44"/>
      <c r="F2" s="44"/>
      <c r="G2" s="44"/>
      <c r="H2" s="44"/>
      <c r="I2" s="44"/>
      <c r="J2" s="44"/>
      <c r="K2" s="44"/>
      <c r="L2" s="44"/>
      <c r="M2" s="44"/>
      <c r="N2" s="44"/>
      <c r="O2" s="44"/>
      <c r="P2" s="44"/>
      <c r="Q2" s="44"/>
    </row>
    <row r="4" spans="2:17" x14ac:dyDescent="0.25">
      <c r="C4" s="17" t="s">
        <v>67</v>
      </c>
      <c r="D4" s="18" t="s">
        <v>74</v>
      </c>
      <c r="E4" s="19"/>
      <c r="F4" s="19"/>
      <c r="G4" s="18" t="s">
        <v>49</v>
      </c>
      <c r="K4" t="s">
        <v>67</v>
      </c>
      <c r="L4" s="16" t="s">
        <v>74</v>
      </c>
      <c r="M4" s="16" t="s">
        <v>73</v>
      </c>
    </row>
    <row r="5" spans="2:17" x14ac:dyDescent="0.25">
      <c r="C5" s="20" t="s">
        <v>34</v>
      </c>
      <c r="D5" s="21">
        <f>SUMIFS(MyTable[Amount],MyTable[Geography],C5)</f>
        <v>252469</v>
      </c>
      <c r="E5" s="21">
        <f>D5</f>
        <v>252469</v>
      </c>
      <c r="F5" s="5">
        <f>G5</f>
        <v>8760</v>
      </c>
      <c r="G5" s="22">
        <f>SUMIFS(MyTable[Units],MyTable[Geography],C5)</f>
        <v>8760</v>
      </c>
      <c r="K5" s="24" t="s">
        <v>37</v>
      </c>
      <c r="L5" s="4">
        <f>SUMIFS(MyTable[Amount],MyTable[Geography],K5)</f>
        <v>218813</v>
      </c>
      <c r="M5" s="5">
        <f>SUMIFS(MyTable[Units],MyTable[Geography],K5)</f>
        <v>7431</v>
      </c>
    </row>
    <row r="6" spans="2:17" x14ac:dyDescent="0.25">
      <c r="C6" s="20" t="s">
        <v>36</v>
      </c>
      <c r="D6" s="21">
        <f>SUMIFS(MyTable[Amount],MyTable[Geography],C6)</f>
        <v>237944</v>
      </c>
      <c r="E6" s="21">
        <f t="shared" ref="E6:E10" si="0">D6</f>
        <v>237944</v>
      </c>
      <c r="F6" s="5">
        <f t="shared" ref="F6:F10" si="1">G6</f>
        <v>7302</v>
      </c>
      <c r="G6" s="22">
        <f>SUMIFS(MyTable[Units],MyTable[Geography],C6)</f>
        <v>7302</v>
      </c>
      <c r="K6" s="24" t="s">
        <v>35</v>
      </c>
      <c r="L6" s="4">
        <f>SUMIFS(MyTable[Amount],MyTable[Geography],K6)</f>
        <v>189434</v>
      </c>
      <c r="M6" s="5">
        <f>SUMIFS(MyTable[Units],MyTable[Geography],K6)</f>
        <v>10158</v>
      </c>
    </row>
    <row r="7" spans="2:17" x14ac:dyDescent="0.25">
      <c r="C7" s="23" t="s">
        <v>37</v>
      </c>
      <c r="D7" s="21">
        <f>SUMIFS(MyTable[Amount],MyTable[Geography],C7)</f>
        <v>218813</v>
      </c>
      <c r="E7" s="21">
        <f t="shared" si="0"/>
        <v>218813</v>
      </c>
      <c r="F7" s="5">
        <f t="shared" si="1"/>
        <v>7431</v>
      </c>
      <c r="G7" s="22">
        <f>SUMIFS(MyTable[Units],MyTable[Geography],C7)</f>
        <v>7431</v>
      </c>
      <c r="K7" s="24" t="s">
        <v>36</v>
      </c>
      <c r="L7" s="4">
        <f>SUMIFS(MyTable[Amount],MyTable[Geography],K7)</f>
        <v>237944</v>
      </c>
      <c r="M7" s="5">
        <f>SUMIFS(MyTable[Units],MyTable[Geography],K7)</f>
        <v>7302</v>
      </c>
    </row>
    <row r="8" spans="2:17" x14ac:dyDescent="0.25">
      <c r="C8" s="23" t="s">
        <v>35</v>
      </c>
      <c r="D8" s="21">
        <f>SUMIFS(MyTable[Amount],MyTable[Geography],C8)</f>
        <v>189434</v>
      </c>
      <c r="E8" s="21">
        <f t="shared" si="0"/>
        <v>189434</v>
      </c>
      <c r="F8" s="5">
        <f t="shared" si="1"/>
        <v>10158</v>
      </c>
      <c r="G8" s="22">
        <f>SUMIFS(MyTable[Units],MyTable[Geography],C8)</f>
        <v>10158</v>
      </c>
      <c r="K8" s="24" t="s">
        <v>39</v>
      </c>
      <c r="L8" s="4">
        <f>SUMIFS(MyTable[Amount],MyTable[Geography],K8)</f>
        <v>173530</v>
      </c>
      <c r="M8" s="5">
        <f>SUMIFS(MyTable[Units],MyTable[Geography],K8)</f>
        <v>5745</v>
      </c>
    </row>
    <row r="9" spans="2:17" x14ac:dyDescent="0.25">
      <c r="C9" s="23" t="s">
        <v>39</v>
      </c>
      <c r="D9" s="21">
        <f>SUMIFS(MyTable[Amount],MyTable[Geography],C9)</f>
        <v>173530</v>
      </c>
      <c r="E9" s="21">
        <f t="shared" si="0"/>
        <v>173530</v>
      </c>
      <c r="F9" s="5">
        <f t="shared" si="1"/>
        <v>5745</v>
      </c>
      <c r="G9" s="22">
        <f>SUMIFS(MyTable[Units],MyTable[Geography],C9)</f>
        <v>5745</v>
      </c>
      <c r="K9" s="24" t="s">
        <v>38</v>
      </c>
      <c r="L9" s="4">
        <f>SUMIFS(MyTable[Amount],MyTable[Geography],K9)</f>
        <v>168679</v>
      </c>
      <c r="M9" s="5">
        <f>SUMIFS(MyTable[Units],MyTable[Geography],K9)</f>
        <v>6264</v>
      </c>
    </row>
    <row r="10" spans="2:17" x14ac:dyDescent="0.25">
      <c r="C10" s="23" t="s">
        <v>38</v>
      </c>
      <c r="D10" s="21">
        <f>SUMIFS(MyTable[Amount],MyTable[Geography],C10)</f>
        <v>168679</v>
      </c>
      <c r="E10" s="21">
        <f t="shared" si="0"/>
        <v>168679</v>
      </c>
      <c r="F10" s="5">
        <f t="shared" si="1"/>
        <v>6264</v>
      </c>
      <c r="G10" s="22">
        <f>SUMIFS(MyTable[Units],MyTable[Geography],C10)</f>
        <v>6264</v>
      </c>
      <c r="K10" s="12" t="s">
        <v>34</v>
      </c>
      <c r="L10" s="4">
        <f>SUMIFS(MyTable[Amount],MyTable[Geography],K10)</f>
        <v>252469</v>
      </c>
      <c r="M10" s="5">
        <f>SUMIFS(MyTable[Units],MyTable[Geography],K10)</f>
        <v>8760</v>
      </c>
    </row>
  </sheetData>
  <mergeCells count="1">
    <mergeCell ref="B1:Q2"/>
  </mergeCells>
  <conditionalFormatting sqref="E5:E10">
    <cfRule type="dataBar" priority="2">
      <dataBar showValue="0">
        <cfvo type="min"/>
        <cfvo type="max"/>
        <color theme="4" tint="0.59999389629810485"/>
      </dataBar>
      <extLst>
        <ext xmlns:x14="http://schemas.microsoft.com/office/spreadsheetml/2009/9/main" uri="{B025F937-C7B1-47D3-B67F-A62EFF666E3E}">
          <x14:id>{02636632-0324-4FE8-B396-47962B586E24}</x14:id>
        </ext>
      </extLst>
    </cfRule>
  </conditionalFormatting>
  <conditionalFormatting sqref="F5:F10">
    <cfRule type="dataBar" priority="1">
      <dataBar showValue="0">
        <cfvo type="min"/>
        <cfvo type="max"/>
        <color theme="4" tint="0.59999389629810485"/>
      </dataBar>
      <extLst>
        <ext xmlns:x14="http://schemas.microsoft.com/office/spreadsheetml/2009/9/main" uri="{B025F937-C7B1-47D3-B67F-A62EFF666E3E}">
          <x14:id>{86C1DE13-682C-4A45-AE0C-F6F3FDD5FA35}</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2636632-0324-4FE8-B396-47962B586E24}">
            <x14:dataBar minLength="0" maxLength="100" gradient="0">
              <x14:cfvo type="autoMin"/>
              <x14:cfvo type="autoMax"/>
              <x14:negativeFillColor rgb="FFFF0000"/>
              <x14:axisColor rgb="FF000000"/>
            </x14:dataBar>
          </x14:cfRule>
          <xm:sqref>E5:E10</xm:sqref>
        </x14:conditionalFormatting>
        <x14:conditionalFormatting xmlns:xm="http://schemas.microsoft.com/office/excel/2006/main">
          <x14:cfRule type="dataBar" id="{86C1DE13-682C-4A45-AE0C-F6F3FDD5FA35}">
            <x14:dataBar minLength="0" maxLength="100" gradient="0">
              <x14:cfvo type="autoMin"/>
              <x14:cfvo type="autoMax"/>
              <x14:negativeFillColor rgb="FFFF0000"/>
              <x14:axisColor rgb="FF000000"/>
            </x14:dataBar>
          </x14:cfRule>
          <xm:sqref>F5:F10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3E05-B66E-48A3-BB42-C2A2C147FA78}">
  <dimension ref="B1:Q12"/>
  <sheetViews>
    <sheetView workbookViewId="0">
      <selection activeCell="E3" sqref="E1:E1048576"/>
    </sheetView>
  </sheetViews>
  <sheetFormatPr defaultRowHeight="15" x14ac:dyDescent="0.25"/>
  <cols>
    <col min="1" max="1" width="3.5703125" customWidth="1"/>
    <col min="3" max="3" width="13.140625" bestFit="1" customWidth="1"/>
    <col min="4" max="4" width="14.85546875" bestFit="1" customWidth="1"/>
    <col min="5" max="5" width="7" customWidth="1"/>
    <col min="6" max="6" width="12.28515625" bestFit="1" customWidth="1"/>
  </cols>
  <sheetData>
    <row r="1" spans="2:17" x14ac:dyDescent="0.25">
      <c r="B1" s="41" t="s">
        <v>68</v>
      </c>
      <c r="C1" s="42"/>
      <c r="D1" s="42"/>
      <c r="E1" s="42"/>
      <c r="F1" s="42"/>
      <c r="G1" s="42"/>
      <c r="H1" s="42"/>
      <c r="I1" s="42"/>
      <c r="J1" s="42"/>
      <c r="K1" s="42"/>
      <c r="L1" s="42"/>
      <c r="M1" s="42"/>
      <c r="N1" s="42"/>
      <c r="O1" s="42"/>
      <c r="P1" s="42"/>
      <c r="Q1" s="42"/>
    </row>
    <row r="2" spans="2:17" x14ac:dyDescent="0.25">
      <c r="B2" s="42"/>
      <c r="C2" s="42"/>
      <c r="D2" s="42"/>
      <c r="E2" s="42"/>
      <c r="F2" s="42"/>
      <c r="G2" s="42"/>
      <c r="H2" s="42"/>
      <c r="I2" s="42"/>
      <c r="J2" s="42"/>
      <c r="K2" s="42"/>
      <c r="L2" s="42"/>
      <c r="M2" s="42"/>
      <c r="N2" s="42"/>
      <c r="O2" s="42"/>
      <c r="P2" s="42"/>
      <c r="Q2" s="42"/>
    </row>
    <row r="6" spans="2:17" x14ac:dyDescent="0.25">
      <c r="C6" s="14" t="s">
        <v>70</v>
      </c>
      <c r="D6" t="s">
        <v>69</v>
      </c>
      <c r="E6" t="s">
        <v>72</v>
      </c>
      <c r="F6" t="s">
        <v>71</v>
      </c>
    </row>
    <row r="7" spans="2:17" x14ac:dyDescent="0.25">
      <c r="C7" s="15" t="s">
        <v>36</v>
      </c>
      <c r="D7" s="13">
        <v>39242</v>
      </c>
      <c r="E7" s="13">
        <v>39242</v>
      </c>
      <c r="F7" s="5">
        <v>1482</v>
      </c>
    </row>
    <row r="8" spans="2:17" x14ac:dyDescent="0.25">
      <c r="C8" s="15" t="s">
        <v>37</v>
      </c>
      <c r="D8" s="13">
        <v>17283</v>
      </c>
      <c r="E8" s="13">
        <v>17283</v>
      </c>
      <c r="F8" s="5">
        <v>882</v>
      </c>
    </row>
    <row r="9" spans="2:17" x14ac:dyDescent="0.25">
      <c r="C9" s="15" t="s">
        <v>34</v>
      </c>
      <c r="D9" s="13">
        <v>15855</v>
      </c>
      <c r="E9" s="13">
        <v>15855</v>
      </c>
      <c r="F9" s="5">
        <v>708</v>
      </c>
    </row>
    <row r="10" spans="2:17" x14ac:dyDescent="0.25">
      <c r="C10" s="15" t="s">
        <v>35</v>
      </c>
      <c r="D10" s="13">
        <v>15785</v>
      </c>
      <c r="E10" s="13">
        <v>15785</v>
      </c>
      <c r="F10" s="5">
        <v>699</v>
      </c>
    </row>
    <row r="11" spans="2:17" x14ac:dyDescent="0.25">
      <c r="C11" s="15" t="s">
        <v>38</v>
      </c>
      <c r="D11" s="13">
        <v>6069</v>
      </c>
      <c r="E11" s="13">
        <v>6069</v>
      </c>
      <c r="F11" s="5">
        <v>24</v>
      </c>
    </row>
    <row r="12" spans="2:17" x14ac:dyDescent="0.25">
      <c r="C12" s="15" t="s">
        <v>39</v>
      </c>
      <c r="D12" s="13">
        <v>3976</v>
      </c>
      <c r="E12" s="13">
        <v>3976</v>
      </c>
      <c r="F12" s="5">
        <v>72</v>
      </c>
    </row>
  </sheetData>
  <mergeCells count="1">
    <mergeCell ref="B1:Q2"/>
  </mergeCells>
  <conditionalFormatting pivot="1" sqref="E7:E12">
    <cfRule type="dataBar" priority="1">
      <dataBar showValue="0">
        <cfvo type="min"/>
        <cfvo type="max"/>
        <color theme="5" tint="-0.249977111117893"/>
      </dataBar>
      <extLst>
        <ext xmlns:x14="http://schemas.microsoft.com/office/spreadsheetml/2009/9/main" uri="{B025F937-C7B1-47D3-B67F-A62EFF666E3E}">
          <x14:id>{1CC0FEA0-C8B2-493C-9414-1EFCA9D23E19}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1CC0FEA0-C8B2-493C-9414-1EFCA9D23E19}">
            <x14:dataBar minLength="0" maxLength="100" gradient="0">
              <x14:cfvo type="autoMin"/>
              <x14:cfvo type="autoMax"/>
              <x14:negativeFillColor rgb="FFFF0000"/>
              <x14:axisColor rgb="FF000000"/>
            </x14:dataBar>
          </x14:cfRule>
          <xm:sqref>E7:E12</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BDA09-312B-47BE-A673-E770F2F69331}">
  <dimension ref="B1:O26"/>
  <sheetViews>
    <sheetView workbookViewId="0">
      <selection activeCell="F4" sqref="F4"/>
    </sheetView>
  </sheetViews>
  <sheetFormatPr defaultRowHeight="15" x14ac:dyDescent="0.25"/>
  <cols>
    <col min="1" max="1" width="3.28515625" customWidth="1"/>
    <col min="3" max="3" width="19.42578125" bestFit="1" customWidth="1"/>
    <col min="4" max="5" width="13.42578125" bestFit="1" customWidth="1"/>
    <col min="6" max="6" width="21.85546875" bestFit="1" customWidth="1"/>
    <col min="7" max="7" width="13.42578125" bestFit="1" customWidth="1"/>
  </cols>
  <sheetData>
    <row r="1" spans="2:15" x14ac:dyDescent="0.25">
      <c r="B1" s="43" t="s">
        <v>75</v>
      </c>
      <c r="C1" s="45"/>
      <c r="D1" s="45"/>
      <c r="E1" s="45"/>
      <c r="F1" s="45"/>
      <c r="G1" s="45"/>
      <c r="H1" s="45"/>
      <c r="I1" s="45"/>
      <c r="J1" s="45"/>
      <c r="K1" s="45"/>
      <c r="L1" s="45"/>
      <c r="M1" s="45"/>
      <c r="N1" s="45"/>
      <c r="O1" s="45"/>
    </row>
    <row r="2" spans="2:15" x14ac:dyDescent="0.25">
      <c r="B2" s="45"/>
      <c r="C2" s="45"/>
      <c r="D2" s="45"/>
      <c r="E2" s="45"/>
      <c r="F2" s="45"/>
      <c r="G2" s="45"/>
      <c r="H2" s="45"/>
      <c r="I2" s="45"/>
      <c r="J2" s="45"/>
      <c r="K2" s="45"/>
      <c r="L2" s="45"/>
      <c r="M2" s="45"/>
      <c r="N2" s="45"/>
      <c r="O2" s="45"/>
    </row>
    <row r="4" spans="2:15" x14ac:dyDescent="0.25">
      <c r="C4" s="14" t="s">
        <v>70</v>
      </c>
      <c r="D4" t="s">
        <v>78</v>
      </c>
      <c r="F4" s="14" t="s">
        <v>70</v>
      </c>
      <c r="G4" t="s">
        <v>78</v>
      </c>
      <c r="H4" s="14"/>
      <c r="I4" s="14"/>
      <c r="J4" s="14"/>
      <c r="K4" s="14"/>
      <c r="L4" s="14"/>
      <c r="M4" s="14"/>
      <c r="N4" s="14"/>
      <c r="O4" s="14"/>
    </row>
    <row r="5" spans="2:15" x14ac:dyDescent="0.25">
      <c r="C5" s="15" t="s">
        <v>15</v>
      </c>
      <c r="D5" s="26">
        <v>44.990867579908674</v>
      </c>
      <c r="F5" s="15" t="s">
        <v>15</v>
      </c>
      <c r="G5" s="26">
        <v>44.990867579908674</v>
      </c>
    </row>
    <row r="6" spans="2:15" x14ac:dyDescent="0.25">
      <c r="C6" s="15" t="s">
        <v>33</v>
      </c>
      <c r="D6" s="26">
        <v>37.303128371089535</v>
      </c>
      <c r="F6" s="15" t="s">
        <v>33</v>
      </c>
      <c r="G6" s="26">
        <v>37.303128371089535</v>
      </c>
    </row>
    <row r="7" spans="2:15" x14ac:dyDescent="0.25">
      <c r="C7" s="15" t="s">
        <v>24</v>
      </c>
      <c r="D7" s="26">
        <v>33.88697318007663</v>
      </c>
      <c r="F7" s="15" t="s">
        <v>24</v>
      </c>
      <c r="G7" s="26">
        <v>33.88697318007663</v>
      </c>
    </row>
    <row r="8" spans="2:15" x14ac:dyDescent="0.25">
      <c r="C8" s="15" t="s">
        <v>26</v>
      </c>
      <c r="D8" s="26">
        <v>32.807189542483663</v>
      </c>
      <c r="F8" s="15" t="s">
        <v>26</v>
      </c>
      <c r="G8" s="26">
        <v>32.807189542483663</v>
      </c>
    </row>
    <row r="9" spans="2:15" x14ac:dyDescent="0.25">
      <c r="C9" s="15" t="s">
        <v>22</v>
      </c>
      <c r="D9" s="26">
        <v>32.301656920077974</v>
      </c>
      <c r="F9" s="15" t="s">
        <v>22</v>
      </c>
      <c r="G9" s="26">
        <v>32.301656920077974</v>
      </c>
    </row>
    <row r="10" spans="2:15" x14ac:dyDescent="0.25">
      <c r="F10" s="15" t="s">
        <v>32</v>
      </c>
      <c r="G10" s="26">
        <v>31.276401564537156</v>
      </c>
    </row>
    <row r="11" spans="2:15" x14ac:dyDescent="0.25">
      <c r="F11" s="15" t="s">
        <v>23</v>
      </c>
      <c r="G11" s="26">
        <v>31.260485651214129</v>
      </c>
    </row>
    <row r="12" spans="2:15" x14ac:dyDescent="0.25">
      <c r="F12" s="15" t="s">
        <v>18</v>
      </c>
      <c r="G12" s="26">
        <v>29.765981735159816</v>
      </c>
    </row>
    <row r="13" spans="2:15" x14ac:dyDescent="0.25">
      <c r="F13" s="15" t="s">
        <v>21</v>
      </c>
      <c r="G13" s="26">
        <v>28.877675840978593</v>
      </c>
    </row>
    <row r="14" spans="2:15" x14ac:dyDescent="0.25">
      <c r="F14" s="15" t="s">
        <v>16</v>
      </c>
      <c r="G14" s="26">
        <v>28.835190343546891</v>
      </c>
    </row>
    <row r="15" spans="2:15" x14ac:dyDescent="0.25">
      <c r="F15" s="15" t="s">
        <v>17</v>
      </c>
      <c r="G15" s="26">
        <v>27.336336336336338</v>
      </c>
    </row>
    <row r="16" spans="2:15" x14ac:dyDescent="0.25">
      <c r="F16" s="15" t="s">
        <v>25</v>
      </c>
      <c r="G16" s="26">
        <v>27.242165242165242</v>
      </c>
    </row>
    <row r="17" spans="6:7" x14ac:dyDescent="0.25">
      <c r="F17" s="15" t="s">
        <v>13</v>
      </c>
      <c r="G17" s="26">
        <v>25.130781499202552</v>
      </c>
    </row>
    <row r="18" spans="6:7" x14ac:dyDescent="0.25">
      <c r="F18" s="15" t="s">
        <v>20</v>
      </c>
      <c r="G18" s="26">
        <v>24.9143897996357</v>
      </c>
    </row>
    <row r="19" spans="6:7" x14ac:dyDescent="0.25">
      <c r="F19" s="15" t="s">
        <v>30</v>
      </c>
      <c r="G19" s="26">
        <v>23.733047822983583</v>
      </c>
    </row>
    <row r="20" spans="6:7" x14ac:dyDescent="0.25">
      <c r="F20" s="15" t="s">
        <v>31</v>
      </c>
      <c r="G20" s="26">
        <v>23.329174093879978</v>
      </c>
    </row>
    <row r="21" spans="6:7" x14ac:dyDescent="0.25">
      <c r="F21" s="15" t="s">
        <v>27</v>
      </c>
      <c r="G21" s="26">
        <v>23.293427230046948</v>
      </c>
    </row>
    <row r="22" spans="6:7" x14ac:dyDescent="0.25">
      <c r="F22" s="15" t="s">
        <v>19</v>
      </c>
      <c r="G22" s="26">
        <v>22.87525562372188</v>
      </c>
    </row>
    <row r="23" spans="6:7" x14ac:dyDescent="0.25">
      <c r="F23" s="15" t="s">
        <v>28</v>
      </c>
      <c r="G23" s="26">
        <v>22.567196757093857</v>
      </c>
    </row>
    <row r="24" spans="6:7" x14ac:dyDescent="0.25">
      <c r="F24" s="15" t="s">
        <v>4</v>
      </c>
      <c r="G24" s="26">
        <v>21.424648786717754</v>
      </c>
    </row>
    <row r="25" spans="6:7" x14ac:dyDescent="0.25">
      <c r="F25" s="15" t="s">
        <v>14</v>
      </c>
      <c r="G25" s="26">
        <v>21.356577645895154</v>
      </c>
    </row>
    <row r="26" spans="6:7" x14ac:dyDescent="0.25">
      <c r="F26" s="15" t="s">
        <v>29</v>
      </c>
      <c r="G26" s="26">
        <v>19.492271505376344</v>
      </c>
    </row>
  </sheetData>
  <mergeCells count="1">
    <mergeCell ref="B1:O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7F6A0-7304-4817-8E11-FD8E6EE8D02C}">
  <dimension ref="B1:U304"/>
  <sheetViews>
    <sheetView workbookViewId="0">
      <selection activeCell="O21" sqref="O21"/>
    </sheetView>
  </sheetViews>
  <sheetFormatPr defaultRowHeight="15" x14ac:dyDescent="0.25"/>
  <cols>
    <col min="1" max="1" width="3.85546875" customWidth="1"/>
    <col min="17" max="17" width="16" bestFit="1" customWidth="1"/>
    <col min="18" max="18" width="12.5703125" bestFit="1" customWidth="1"/>
    <col min="19" max="19" width="21.85546875" bestFit="1" customWidth="1"/>
  </cols>
  <sheetData>
    <row r="1" spans="2:21" x14ac:dyDescent="0.25">
      <c r="B1" s="41" t="s">
        <v>79</v>
      </c>
      <c r="C1" s="42"/>
      <c r="D1" s="42"/>
      <c r="E1" s="42"/>
      <c r="F1" s="42"/>
      <c r="G1" s="42"/>
      <c r="H1" s="42"/>
      <c r="I1" s="42"/>
      <c r="J1" s="42"/>
      <c r="K1" s="42"/>
      <c r="L1" s="42"/>
      <c r="M1" s="42"/>
      <c r="N1" s="42"/>
      <c r="O1" s="42"/>
    </row>
    <row r="2" spans="2:21" x14ac:dyDescent="0.25">
      <c r="B2" s="42"/>
      <c r="C2" s="42"/>
      <c r="D2" s="42"/>
      <c r="E2" s="42"/>
      <c r="F2" s="42"/>
      <c r="G2" s="42"/>
      <c r="H2" s="42"/>
      <c r="I2" s="42"/>
      <c r="J2" s="42"/>
      <c r="K2" s="42"/>
      <c r="L2" s="42"/>
      <c r="M2" s="42"/>
      <c r="N2" s="42"/>
      <c r="O2" s="42"/>
    </row>
    <row r="4" spans="2:21" x14ac:dyDescent="0.25">
      <c r="Q4" s="6" t="s">
        <v>11</v>
      </c>
      <c r="R4" s="6" t="s">
        <v>12</v>
      </c>
      <c r="S4" s="6" t="s">
        <v>0</v>
      </c>
      <c r="T4" s="10" t="s">
        <v>1</v>
      </c>
      <c r="U4" s="10" t="s">
        <v>49</v>
      </c>
    </row>
    <row r="5" spans="2:21" x14ac:dyDescent="0.25">
      <c r="Q5" t="s">
        <v>40</v>
      </c>
      <c r="R5" t="s">
        <v>37</v>
      </c>
      <c r="S5" t="s">
        <v>30</v>
      </c>
      <c r="T5" s="27">
        <v>1624</v>
      </c>
      <c r="U5" s="28">
        <v>114</v>
      </c>
    </row>
    <row r="6" spans="2:21" x14ac:dyDescent="0.25">
      <c r="Q6" t="s">
        <v>8</v>
      </c>
      <c r="R6" t="s">
        <v>35</v>
      </c>
      <c r="S6" t="s">
        <v>32</v>
      </c>
      <c r="T6" s="27">
        <v>6706</v>
      </c>
      <c r="U6" s="28">
        <v>459</v>
      </c>
    </row>
    <row r="7" spans="2:21" x14ac:dyDescent="0.25">
      <c r="Q7" t="s">
        <v>9</v>
      </c>
      <c r="R7" t="s">
        <v>35</v>
      </c>
      <c r="S7" t="s">
        <v>4</v>
      </c>
      <c r="T7" s="27">
        <v>959</v>
      </c>
      <c r="U7" s="28">
        <v>147</v>
      </c>
    </row>
    <row r="8" spans="2:21" x14ac:dyDescent="0.25">
      <c r="Q8" t="s">
        <v>41</v>
      </c>
      <c r="R8" t="s">
        <v>36</v>
      </c>
      <c r="S8" t="s">
        <v>18</v>
      </c>
      <c r="T8" s="27">
        <v>9632</v>
      </c>
      <c r="U8" s="28">
        <v>288</v>
      </c>
    </row>
    <row r="9" spans="2:21" x14ac:dyDescent="0.25">
      <c r="Q9" t="s">
        <v>6</v>
      </c>
      <c r="R9" t="s">
        <v>39</v>
      </c>
      <c r="S9" t="s">
        <v>25</v>
      </c>
      <c r="T9" s="27">
        <v>2100</v>
      </c>
      <c r="U9" s="28">
        <v>414</v>
      </c>
    </row>
    <row r="10" spans="2:21" x14ac:dyDescent="0.25">
      <c r="Q10" t="s">
        <v>40</v>
      </c>
      <c r="R10" t="s">
        <v>35</v>
      </c>
      <c r="S10" t="s">
        <v>33</v>
      </c>
      <c r="T10" s="27">
        <v>8869</v>
      </c>
      <c r="U10" s="28">
        <v>432</v>
      </c>
    </row>
    <row r="11" spans="2:21" x14ac:dyDescent="0.25">
      <c r="Q11" t="s">
        <v>6</v>
      </c>
      <c r="R11" t="s">
        <v>38</v>
      </c>
      <c r="S11" t="s">
        <v>31</v>
      </c>
      <c r="T11" s="27">
        <v>2681</v>
      </c>
      <c r="U11" s="28">
        <v>54</v>
      </c>
    </row>
    <row r="12" spans="2:21" x14ac:dyDescent="0.25">
      <c r="Q12" t="s">
        <v>8</v>
      </c>
      <c r="R12" t="s">
        <v>35</v>
      </c>
      <c r="S12" t="s">
        <v>22</v>
      </c>
      <c r="T12" s="27">
        <v>5012</v>
      </c>
      <c r="U12" s="28">
        <v>210</v>
      </c>
    </row>
    <row r="13" spans="2:21" x14ac:dyDescent="0.25">
      <c r="Q13" t="s">
        <v>7</v>
      </c>
      <c r="R13" t="s">
        <v>38</v>
      </c>
      <c r="S13" t="s">
        <v>14</v>
      </c>
      <c r="T13" s="27">
        <v>1281</v>
      </c>
      <c r="U13" s="28">
        <v>75</v>
      </c>
    </row>
    <row r="14" spans="2:21" x14ac:dyDescent="0.25">
      <c r="Q14" t="s">
        <v>5</v>
      </c>
      <c r="R14" t="s">
        <v>37</v>
      </c>
      <c r="S14" t="s">
        <v>14</v>
      </c>
      <c r="T14" s="27">
        <v>4991</v>
      </c>
      <c r="U14" s="28">
        <v>12</v>
      </c>
    </row>
    <row r="15" spans="2:21" x14ac:dyDescent="0.25">
      <c r="Q15" t="s">
        <v>2</v>
      </c>
      <c r="R15" t="s">
        <v>39</v>
      </c>
      <c r="S15" t="s">
        <v>25</v>
      </c>
      <c r="T15" s="27">
        <v>1785</v>
      </c>
      <c r="U15" s="28">
        <v>462</v>
      </c>
    </row>
    <row r="16" spans="2:21" x14ac:dyDescent="0.25">
      <c r="Q16" t="s">
        <v>3</v>
      </c>
      <c r="R16" t="s">
        <v>37</v>
      </c>
      <c r="S16" t="s">
        <v>17</v>
      </c>
      <c r="T16" s="27">
        <v>3983</v>
      </c>
      <c r="U16" s="28">
        <v>144</v>
      </c>
    </row>
    <row r="17" spans="17:21" x14ac:dyDescent="0.25">
      <c r="Q17" t="s">
        <v>9</v>
      </c>
      <c r="R17" t="s">
        <v>38</v>
      </c>
      <c r="S17" t="s">
        <v>16</v>
      </c>
      <c r="T17" s="27">
        <v>2646</v>
      </c>
      <c r="U17" s="28">
        <v>120</v>
      </c>
    </row>
    <row r="18" spans="17:21" x14ac:dyDescent="0.25">
      <c r="Q18" t="s">
        <v>2</v>
      </c>
      <c r="R18" t="s">
        <v>34</v>
      </c>
      <c r="S18" t="s">
        <v>13</v>
      </c>
      <c r="T18" s="27">
        <v>252</v>
      </c>
      <c r="U18" s="28">
        <v>54</v>
      </c>
    </row>
    <row r="19" spans="17:21" x14ac:dyDescent="0.25">
      <c r="Q19" t="s">
        <v>3</v>
      </c>
      <c r="R19" t="s">
        <v>35</v>
      </c>
      <c r="S19" t="s">
        <v>25</v>
      </c>
      <c r="T19" s="27">
        <v>2464</v>
      </c>
      <c r="U19" s="28">
        <v>234</v>
      </c>
    </row>
    <row r="20" spans="17:21" x14ac:dyDescent="0.25">
      <c r="Q20" t="s">
        <v>3</v>
      </c>
      <c r="R20" t="s">
        <v>35</v>
      </c>
      <c r="S20" t="s">
        <v>29</v>
      </c>
      <c r="T20" s="27">
        <v>2114</v>
      </c>
      <c r="U20" s="28">
        <v>66</v>
      </c>
    </row>
    <row r="21" spans="17:21" x14ac:dyDescent="0.25">
      <c r="Q21" t="s">
        <v>6</v>
      </c>
      <c r="R21" t="s">
        <v>37</v>
      </c>
      <c r="S21" t="s">
        <v>31</v>
      </c>
      <c r="T21" s="27">
        <v>7693</v>
      </c>
      <c r="U21" s="28">
        <v>87</v>
      </c>
    </row>
    <row r="22" spans="17:21" x14ac:dyDescent="0.25">
      <c r="Q22" t="s">
        <v>5</v>
      </c>
      <c r="R22" t="s">
        <v>34</v>
      </c>
      <c r="S22" t="s">
        <v>20</v>
      </c>
      <c r="T22" s="27">
        <v>15610</v>
      </c>
      <c r="U22" s="28">
        <v>339</v>
      </c>
    </row>
    <row r="23" spans="17:21" x14ac:dyDescent="0.25">
      <c r="Q23" t="s">
        <v>41</v>
      </c>
      <c r="R23" t="s">
        <v>34</v>
      </c>
      <c r="S23" t="s">
        <v>22</v>
      </c>
      <c r="T23" s="27">
        <v>336</v>
      </c>
      <c r="U23" s="28">
        <v>144</v>
      </c>
    </row>
    <row r="24" spans="17:21" x14ac:dyDescent="0.25">
      <c r="Q24" t="s">
        <v>2</v>
      </c>
      <c r="R24" t="s">
        <v>39</v>
      </c>
      <c r="S24" t="s">
        <v>20</v>
      </c>
      <c r="T24" s="27">
        <v>9443</v>
      </c>
      <c r="U24" s="28">
        <v>162</v>
      </c>
    </row>
    <row r="25" spans="17:21" x14ac:dyDescent="0.25">
      <c r="Q25" t="s">
        <v>9</v>
      </c>
      <c r="R25" t="s">
        <v>34</v>
      </c>
      <c r="S25" t="s">
        <v>23</v>
      </c>
      <c r="T25" s="27">
        <v>8155</v>
      </c>
      <c r="U25" s="28">
        <v>90</v>
      </c>
    </row>
    <row r="26" spans="17:21" x14ac:dyDescent="0.25">
      <c r="Q26" t="s">
        <v>8</v>
      </c>
      <c r="R26" t="s">
        <v>38</v>
      </c>
      <c r="S26" t="s">
        <v>23</v>
      </c>
      <c r="T26" s="27">
        <v>1701</v>
      </c>
      <c r="U26" s="28">
        <v>234</v>
      </c>
    </row>
    <row r="27" spans="17:21" x14ac:dyDescent="0.25">
      <c r="Q27" t="s">
        <v>10</v>
      </c>
      <c r="R27" t="s">
        <v>38</v>
      </c>
      <c r="S27" t="s">
        <v>22</v>
      </c>
      <c r="T27" s="27">
        <v>2205</v>
      </c>
      <c r="U27" s="28">
        <v>141</v>
      </c>
    </row>
    <row r="28" spans="17:21" x14ac:dyDescent="0.25">
      <c r="Q28" t="s">
        <v>8</v>
      </c>
      <c r="R28" t="s">
        <v>37</v>
      </c>
      <c r="S28" t="s">
        <v>19</v>
      </c>
      <c r="T28" s="27">
        <v>1771</v>
      </c>
      <c r="U28" s="28">
        <v>204</v>
      </c>
    </row>
    <row r="29" spans="17:21" x14ac:dyDescent="0.25">
      <c r="Q29" t="s">
        <v>41</v>
      </c>
      <c r="R29" t="s">
        <v>35</v>
      </c>
      <c r="S29" t="s">
        <v>15</v>
      </c>
      <c r="T29" s="27">
        <v>2114</v>
      </c>
      <c r="U29" s="28">
        <v>186</v>
      </c>
    </row>
    <row r="30" spans="17:21" x14ac:dyDescent="0.25">
      <c r="Q30" t="s">
        <v>41</v>
      </c>
      <c r="R30" t="s">
        <v>36</v>
      </c>
      <c r="S30" t="s">
        <v>13</v>
      </c>
      <c r="T30" s="27">
        <v>10311</v>
      </c>
      <c r="U30" s="28">
        <v>231</v>
      </c>
    </row>
    <row r="31" spans="17:21" x14ac:dyDescent="0.25">
      <c r="Q31" t="s">
        <v>3</v>
      </c>
      <c r="R31" t="s">
        <v>39</v>
      </c>
      <c r="S31" t="s">
        <v>16</v>
      </c>
      <c r="T31" s="27">
        <v>21</v>
      </c>
      <c r="U31" s="28">
        <v>168</v>
      </c>
    </row>
    <row r="32" spans="17:21" x14ac:dyDescent="0.25">
      <c r="Q32" t="s">
        <v>10</v>
      </c>
      <c r="R32" t="s">
        <v>35</v>
      </c>
      <c r="S32" t="s">
        <v>20</v>
      </c>
      <c r="T32" s="27">
        <v>1974</v>
      </c>
      <c r="U32" s="28">
        <v>195</v>
      </c>
    </row>
    <row r="33" spans="17:21" x14ac:dyDescent="0.25">
      <c r="Q33" t="s">
        <v>5</v>
      </c>
      <c r="R33" t="s">
        <v>36</v>
      </c>
      <c r="S33" t="s">
        <v>23</v>
      </c>
      <c r="T33" s="27">
        <v>6314</v>
      </c>
      <c r="U33" s="28">
        <v>15</v>
      </c>
    </row>
    <row r="34" spans="17:21" x14ac:dyDescent="0.25">
      <c r="Q34" t="s">
        <v>10</v>
      </c>
      <c r="R34" t="s">
        <v>37</v>
      </c>
      <c r="S34" t="s">
        <v>23</v>
      </c>
      <c r="T34" s="27">
        <v>4683</v>
      </c>
      <c r="U34" s="28">
        <v>30</v>
      </c>
    </row>
    <row r="35" spans="17:21" x14ac:dyDescent="0.25">
      <c r="Q35" t="s">
        <v>41</v>
      </c>
      <c r="R35" t="s">
        <v>37</v>
      </c>
      <c r="S35" t="s">
        <v>24</v>
      </c>
      <c r="T35" s="27">
        <v>6398</v>
      </c>
      <c r="U35" s="28">
        <v>102</v>
      </c>
    </row>
    <row r="36" spans="17:21" x14ac:dyDescent="0.25">
      <c r="Q36" t="s">
        <v>2</v>
      </c>
      <c r="R36" t="s">
        <v>35</v>
      </c>
      <c r="S36" t="s">
        <v>19</v>
      </c>
      <c r="T36" s="27">
        <v>553</v>
      </c>
      <c r="U36" s="28">
        <v>15</v>
      </c>
    </row>
    <row r="37" spans="17:21" x14ac:dyDescent="0.25">
      <c r="Q37" t="s">
        <v>8</v>
      </c>
      <c r="R37" t="s">
        <v>39</v>
      </c>
      <c r="S37" t="s">
        <v>30</v>
      </c>
      <c r="T37" s="27">
        <v>7021</v>
      </c>
      <c r="U37" s="28">
        <v>183</v>
      </c>
    </row>
    <row r="38" spans="17:21" x14ac:dyDescent="0.25">
      <c r="Q38" t="s">
        <v>40</v>
      </c>
      <c r="R38" t="s">
        <v>39</v>
      </c>
      <c r="S38" t="s">
        <v>22</v>
      </c>
      <c r="T38" s="27">
        <v>5817</v>
      </c>
      <c r="U38" s="28">
        <v>12</v>
      </c>
    </row>
    <row r="39" spans="17:21" x14ac:dyDescent="0.25">
      <c r="Q39" t="s">
        <v>41</v>
      </c>
      <c r="R39" t="s">
        <v>39</v>
      </c>
      <c r="S39" t="s">
        <v>14</v>
      </c>
      <c r="T39" s="27">
        <v>3976</v>
      </c>
      <c r="U39" s="28">
        <v>72</v>
      </c>
    </row>
    <row r="40" spans="17:21" x14ac:dyDescent="0.25">
      <c r="Q40" t="s">
        <v>6</v>
      </c>
      <c r="R40" t="s">
        <v>38</v>
      </c>
      <c r="S40" t="s">
        <v>27</v>
      </c>
      <c r="T40" s="27">
        <v>1134</v>
      </c>
      <c r="U40" s="28">
        <v>282</v>
      </c>
    </row>
    <row r="41" spans="17:21" x14ac:dyDescent="0.25">
      <c r="Q41" t="s">
        <v>2</v>
      </c>
      <c r="R41" t="s">
        <v>39</v>
      </c>
      <c r="S41" t="s">
        <v>28</v>
      </c>
      <c r="T41" s="27">
        <v>6027</v>
      </c>
      <c r="U41" s="28">
        <v>144</v>
      </c>
    </row>
    <row r="42" spans="17:21" x14ac:dyDescent="0.25">
      <c r="Q42" t="s">
        <v>6</v>
      </c>
      <c r="R42" t="s">
        <v>37</v>
      </c>
      <c r="S42" t="s">
        <v>16</v>
      </c>
      <c r="T42" s="27">
        <v>1904</v>
      </c>
      <c r="U42" s="28">
        <v>405</v>
      </c>
    </row>
    <row r="43" spans="17:21" x14ac:dyDescent="0.25">
      <c r="Q43" t="s">
        <v>7</v>
      </c>
      <c r="R43" t="s">
        <v>34</v>
      </c>
      <c r="S43" t="s">
        <v>32</v>
      </c>
      <c r="T43" s="27">
        <v>3262</v>
      </c>
      <c r="U43" s="28">
        <v>75</v>
      </c>
    </row>
    <row r="44" spans="17:21" x14ac:dyDescent="0.25">
      <c r="Q44" t="s">
        <v>40</v>
      </c>
      <c r="R44" t="s">
        <v>34</v>
      </c>
      <c r="S44" t="s">
        <v>27</v>
      </c>
      <c r="T44" s="27">
        <v>2289</v>
      </c>
      <c r="U44" s="28">
        <v>135</v>
      </c>
    </row>
    <row r="45" spans="17:21" x14ac:dyDescent="0.25">
      <c r="Q45" t="s">
        <v>5</v>
      </c>
      <c r="R45" t="s">
        <v>34</v>
      </c>
      <c r="S45" t="s">
        <v>27</v>
      </c>
      <c r="T45" s="27">
        <v>6986</v>
      </c>
      <c r="U45" s="28">
        <v>21</v>
      </c>
    </row>
    <row r="46" spans="17:21" x14ac:dyDescent="0.25">
      <c r="Q46" t="s">
        <v>2</v>
      </c>
      <c r="R46" t="s">
        <v>38</v>
      </c>
      <c r="S46" t="s">
        <v>23</v>
      </c>
      <c r="T46" s="27">
        <v>4417</v>
      </c>
      <c r="U46" s="28">
        <v>153</v>
      </c>
    </row>
    <row r="47" spans="17:21" x14ac:dyDescent="0.25">
      <c r="Q47" t="s">
        <v>6</v>
      </c>
      <c r="R47" t="s">
        <v>34</v>
      </c>
      <c r="S47" t="s">
        <v>15</v>
      </c>
      <c r="T47" s="27">
        <v>1442</v>
      </c>
      <c r="U47" s="28">
        <v>15</v>
      </c>
    </row>
    <row r="48" spans="17:21" x14ac:dyDescent="0.25">
      <c r="Q48" t="s">
        <v>3</v>
      </c>
      <c r="R48" t="s">
        <v>35</v>
      </c>
      <c r="S48" t="s">
        <v>14</v>
      </c>
      <c r="T48" s="27">
        <v>2415</v>
      </c>
      <c r="U48" s="28">
        <v>255</v>
      </c>
    </row>
    <row r="49" spans="17:21" x14ac:dyDescent="0.25">
      <c r="Q49" t="s">
        <v>2</v>
      </c>
      <c r="R49" t="s">
        <v>37</v>
      </c>
      <c r="S49" t="s">
        <v>19</v>
      </c>
      <c r="T49" s="27">
        <v>238</v>
      </c>
      <c r="U49" s="28">
        <v>18</v>
      </c>
    </row>
    <row r="50" spans="17:21" x14ac:dyDescent="0.25">
      <c r="Q50" t="s">
        <v>6</v>
      </c>
      <c r="R50" t="s">
        <v>37</v>
      </c>
      <c r="S50" t="s">
        <v>23</v>
      </c>
      <c r="T50" s="27">
        <v>4949</v>
      </c>
      <c r="U50" s="28">
        <v>189</v>
      </c>
    </row>
    <row r="51" spans="17:21" x14ac:dyDescent="0.25">
      <c r="Q51" t="s">
        <v>5</v>
      </c>
      <c r="R51" t="s">
        <v>38</v>
      </c>
      <c r="S51" t="s">
        <v>32</v>
      </c>
      <c r="T51" s="27">
        <v>5075</v>
      </c>
      <c r="U51" s="28">
        <v>21</v>
      </c>
    </row>
    <row r="52" spans="17:21" x14ac:dyDescent="0.25">
      <c r="Q52" t="s">
        <v>3</v>
      </c>
      <c r="R52" t="s">
        <v>36</v>
      </c>
      <c r="S52" t="s">
        <v>16</v>
      </c>
      <c r="T52" s="27">
        <v>9198</v>
      </c>
      <c r="U52" s="28">
        <v>36</v>
      </c>
    </row>
    <row r="53" spans="17:21" x14ac:dyDescent="0.25">
      <c r="Q53" t="s">
        <v>6</v>
      </c>
      <c r="R53" t="s">
        <v>34</v>
      </c>
      <c r="S53" t="s">
        <v>29</v>
      </c>
      <c r="T53" s="27">
        <v>3339</v>
      </c>
      <c r="U53" s="28">
        <v>75</v>
      </c>
    </row>
    <row r="54" spans="17:21" x14ac:dyDescent="0.25">
      <c r="Q54" t="s">
        <v>40</v>
      </c>
      <c r="R54" t="s">
        <v>34</v>
      </c>
      <c r="S54" t="s">
        <v>17</v>
      </c>
      <c r="T54" s="27">
        <v>5019</v>
      </c>
      <c r="U54" s="28">
        <v>156</v>
      </c>
    </row>
    <row r="55" spans="17:21" x14ac:dyDescent="0.25">
      <c r="Q55" t="s">
        <v>5</v>
      </c>
      <c r="R55" t="s">
        <v>36</v>
      </c>
      <c r="S55" t="s">
        <v>16</v>
      </c>
      <c r="T55" s="27">
        <v>16184</v>
      </c>
      <c r="U55" s="28">
        <v>39</v>
      </c>
    </row>
    <row r="56" spans="17:21" x14ac:dyDescent="0.25">
      <c r="Q56" t="s">
        <v>6</v>
      </c>
      <c r="R56" t="s">
        <v>36</v>
      </c>
      <c r="S56" t="s">
        <v>21</v>
      </c>
      <c r="T56" s="27">
        <v>497</v>
      </c>
      <c r="U56" s="28">
        <v>63</v>
      </c>
    </row>
    <row r="57" spans="17:21" x14ac:dyDescent="0.25">
      <c r="Q57" t="s">
        <v>2</v>
      </c>
      <c r="R57" t="s">
        <v>36</v>
      </c>
      <c r="S57" t="s">
        <v>29</v>
      </c>
      <c r="T57" s="27">
        <v>8211</v>
      </c>
      <c r="U57" s="28">
        <v>75</v>
      </c>
    </row>
    <row r="58" spans="17:21" x14ac:dyDescent="0.25">
      <c r="Q58" t="s">
        <v>2</v>
      </c>
      <c r="R58" t="s">
        <v>38</v>
      </c>
      <c r="S58" t="s">
        <v>28</v>
      </c>
      <c r="T58" s="27">
        <v>6580</v>
      </c>
      <c r="U58" s="28">
        <v>183</v>
      </c>
    </row>
    <row r="59" spans="17:21" x14ac:dyDescent="0.25">
      <c r="Q59" t="s">
        <v>41</v>
      </c>
      <c r="R59" t="s">
        <v>35</v>
      </c>
      <c r="S59" t="s">
        <v>13</v>
      </c>
      <c r="T59" s="27">
        <v>4760</v>
      </c>
      <c r="U59" s="28">
        <v>69</v>
      </c>
    </row>
    <row r="60" spans="17:21" x14ac:dyDescent="0.25">
      <c r="Q60" t="s">
        <v>40</v>
      </c>
      <c r="R60" t="s">
        <v>36</v>
      </c>
      <c r="S60" t="s">
        <v>25</v>
      </c>
      <c r="T60" s="27">
        <v>5439</v>
      </c>
      <c r="U60" s="28">
        <v>30</v>
      </c>
    </row>
    <row r="61" spans="17:21" x14ac:dyDescent="0.25">
      <c r="Q61" t="s">
        <v>41</v>
      </c>
      <c r="R61" t="s">
        <v>34</v>
      </c>
      <c r="S61" t="s">
        <v>17</v>
      </c>
      <c r="T61" s="27">
        <v>1463</v>
      </c>
      <c r="U61" s="28">
        <v>39</v>
      </c>
    </row>
    <row r="62" spans="17:21" x14ac:dyDescent="0.25">
      <c r="Q62" t="s">
        <v>3</v>
      </c>
      <c r="R62" t="s">
        <v>34</v>
      </c>
      <c r="S62" t="s">
        <v>32</v>
      </c>
      <c r="T62" s="27">
        <v>7777</v>
      </c>
      <c r="U62" s="28">
        <v>504</v>
      </c>
    </row>
    <row r="63" spans="17:21" x14ac:dyDescent="0.25">
      <c r="Q63" t="s">
        <v>9</v>
      </c>
      <c r="R63" t="s">
        <v>37</v>
      </c>
      <c r="S63" t="s">
        <v>29</v>
      </c>
      <c r="T63" s="27">
        <v>1085</v>
      </c>
      <c r="U63" s="28">
        <v>273</v>
      </c>
    </row>
    <row r="64" spans="17:21" x14ac:dyDescent="0.25">
      <c r="Q64" t="s">
        <v>5</v>
      </c>
      <c r="R64" t="s">
        <v>37</v>
      </c>
      <c r="S64" t="s">
        <v>31</v>
      </c>
      <c r="T64" s="27">
        <v>182</v>
      </c>
      <c r="U64" s="28">
        <v>48</v>
      </c>
    </row>
    <row r="65" spans="17:21" x14ac:dyDescent="0.25">
      <c r="Q65" t="s">
        <v>6</v>
      </c>
      <c r="R65" t="s">
        <v>34</v>
      </c>
      <c r="S65" t="s">
        <v>27</v>
      </c>
      <c r="T65" s="27">
        <v>4242</v>
      </c>
      <c r="U65" s="28">
        <v>207</v>
      </c>
    </row>
    <row r="66" spans="17:21" x14ac:dyDescent="0.25">
      <c r="Q66" t="s">
        <v>6</v>
      </c>
      <c r="R66" t="s">
        <v>36</v>
      </c>
      <c r="S66" t="s">
        <v>32</v>
      </c>
      <c r="T66" s="27">
        <v>6118</v>
      </c>
      <c r="U66" s="28">
        <v>9</v>
      </c>
    </row>
    <row r="67" spans="17:21" x14ac:dyDescent="0.25">
      <c r="Q67" t="s">
        <v>10</v>
      </c>
      <c r="R67" t="s">
        <v>36</v>
      </c>
      <c r="S67" t="s">
        <v>23</v>
      </c>
      <c r="T67" s="27">
        <v>2317</v>
      </c>
      <c r="U67" s="28">
        <v>261</v>
      </c>
    </row>
    <row r="68" spans="17:21" x14ac:dyDescent="0.25">
      <c r="Q68" t="s">
        <v>6</v>
      </c>
      <c r="R68" t="s">
        <v>38</v>
      </c>
      <c r="S68" t="s">
        <v>16</v>
      </c>
      <c r="T68" s="27">
        <v>938</v>
      </c>
      <c r="U68" s="28">
        <v>6</v>
      </c>
    </row>
    <row r="69" spans="17:21" x14ac:dyDescent="0.25">
      <c r="Q69" t="s">
        <v>8</v>
      </c>
      <c r="R69" t="s">
        <v>37</v>
      </c>
      <c r="S69" t="s">
        <v>15</v>
      </c>
      <c r="T69" s="27">
        <v>9709</v>
      </c>
      <c r="U69" s="28">
        <v>30</v>
      </c>
    </row>
    <row r="70" spans="17:21" x14ac:dyDescent="0.25">
      <c r="Q70" t="s">
        <v>7</v>
      </c>
      <c r="R70" t="s">
        <v>34</v>
      </c>
      <c r="S70" t="s">
        <v>20</v>
      </c>
      <c r="T70" s="27">
        <v>2205</v>
      </c>
      <c r="U70" s="28">
        <v>138</v>
      </c>
    </row>
    <row r="71" spans="17:21" x14ac:dyDescent="0.25">
      <c r="Q71" t="s">
        <v>7</v>
      </c>
      <c r="R71" t="s">
        <v>37</v>
      </c>
      <c r="S71" t="s">
        <v>17</v>
      </c>
      <c r="T71" s="27">
        <v>4487</v>
      </c>
      <c r="U71" s="28">
        <v>111</v>
      </c>
    </row>
    <row r="72" spans="17:21" x14ac:dyDescent="0.25">
      <c r="Q72" t="s">
        <v>5</v>
      </c>
      <c r="R72" t="s">
        <v>35</v>
      </c>
      <c r="S72" t="s">
        <v>18</v>
      </c>
      <c r="T72" s="27">
        <v>2415</v>
      </c>
      <c r="U72" s="28">
        <v>15</v>
      </c>
    </row>
    <row r="73" spans="17:21" x14ac:dyDescent="0.25">
      <c r="Q73" t="s">
        <v>40</v>
      </c>
      <c r="R73" t="s">
        <v>34</v>
      </c>
      <c r="S73" t="s">
        <v>19</v>
      </c>
      <c r="T73" s="27">
        <v>4018</v>
      </c>
      <c r="U73" s="28">
        <v>162</v>
      </c>
    </row>
    <row r="74" spans="17:21" x14ac:dyDescent="0.25">
      <c r="Q74" t="s">
        <v>5</v>
      </c>
      <c r="R74" t="s">
        <v>34</v>
      </c>
      <c r="S74" t="s">
        <v>19</v>
      </c>
      <c r="T74" s="27">
        <v>861</v>
      </c>
      <c r="U74" s="28">
        <v>195</v>
      </c>
    </row>
    <row r="75" spans="17:21" x14ac:dyDescent="0.25">
      <c r="Q75" t="s">
        <v>10</v>
      </c>
      <c r="R75" t="s">
        <v>38</v>
      </c>
      <c r="S75" t="s">
        <v>14</v>
      </c>
      <c r="T75" s="27">
        <v>5586</v>
      </c>
      <c r="U75" s="28">
        <v>525</v>
      </c>
    </row>
    <row r="76" spans="17:21" x14ac:dyDescent="0.25">
      <c r="Q76" t="s">
        <v>7</v>
      </c>
      <c r="R76" t="s">
        <v>34</v>
      </c>
      <c r="S76" t="s">
        <v>33</v>
      </c>
      <c r="T76" s="27">
        <v>2226</v>
      </c>
      <c r="U76" s="28">
        <v>48</v>
      </c>
    </row>
    <row r="77" spans="17:21" x14ac:dyDescent="0.25">
      <c r="Q77" t="s">
        <v>9</v>
      </c>
      <c r="R77" t="s">
        <v>34</v>
      </c>
      <c r="S77" t="s">
        <v>28</v>
      </c>
      <c r="T77" s="27">
        <v>14329</v>
      </c>
      <c r="U77" s="28">
        <v>150</v>
      </c>
    </row>
    <row r="78" spans="17:21" x14ac:dyDescent="0.25">
      <c r="Q78" t="s">
        <v>9</v>
      </c>
      <c r="R78" t="s">
        <v>34</v>
      </c>
      <c r="S78" t="s">
        <v>20</v>
      </c>
      <c r="T78" s="27">
        <v>8463</v>
      </c>
      <c r="U78" s="28">
        <v>492</v>
      </c>
    </row>
    <row r="79" spans="17:21" x14ac:dyDescent="0.25">
      <c r="Q79" t="s">
        <v>5</v>
      </c>
      <c r="R79" t="s">
        <v>34</v>
      </c>
      <c r="S79" t="s">
        <v>29</v>
      </c>
      <c r="T79" s="27">
        <v>2891</v>
      </c>
      <c r="U79" s="28">
        <v>102</v>
      </c>
    </row>
    <row r="80" spans="17:21" x14ac:dyDescent="0.25">
      <c r="Q80" t="s">
        <v>3</v>
      </c>
      <c r="R80" t="s">
        <v>36</v>
      </c>
      <c r="S80" t="s">
        <v>23</v>
      </c>
      <c r="T80" s="27">
        <v>3773</v>
      </c>
      <c r="U80" s="28">
        <v>165</v>
      </c>
    </row>
    <row r="81" spans="17:21" x14ac:dyDescent="0.25">
      <c r="Q81" t="s">
        <v>41</v>
      </c>
      <c r="R81" t="s">
        <v>36</v>
      </c>
      <c r="S81" t="s">
        <v>28</v>
      </c>
      <c r="T81" s="27">
        <v>854</v>
      </c>
      <c r="U81" s="28">
        <v>309</v>
      </c>
    </row>
    <row r="82" spans="17:21" x14ac:dyDescent="0.25">
      <c r="Q82" t="s">
        <v>6</v>
      </c>
      <c r="R82" t="s">
        <v>36</v>
      </c>
      <c r="S82" t="s">
        <v>17</v>
      </c>
      <c r="T82" s="27">
        <v>4970</v>
      </c>
      <c r="U82" s="28">
        <v>156</v>
      </c>
    </row>
    <row r="83" spans="17:21" x14ac:dyDescent="0.25">
      <c r="Q83" t="s">
        <v>9</v>
      </c>
      <c r="R83" t="s">
        <v>35</v>
      </c>
      <c r="S83" t="s">
        <v>26</v>
      </c>
      <c r="T83" s="27">
        <v>98</v>
      </c>
      <c r="U83" s="28">
        <v>159</v>
      </c>
    </row>
    <row r="84" spans="17:21" x14ac:dyDescent="0.25">
      <c r="Q84" t="s">
        <v>5</v>
      </c>
      <c r="R84" t="s">
        <v>35</v>
      </c>
      <c r="S84" t="s">
        <v>15</v>
      </c>
      <c r="T84" s="27">
        <v>13391</v>
      </c>
      <c r="U84" s="28">
        <v>201</v>
      </c>
    </row>
    <row r="85" spans="17:21" x14ac:dyDescent="0.25">
      <c r="Q85" t="s">
        <v>8</v>
      </c>
      <c r="R85" t="s">
        <v>39</v>
      </c>
      <c r="S85" t="s">
        <v>31</v>
      </c>
      <c r="T85" s="27">
        <v>8890</v>
      </c>
      <c r="U85" s="28">
        <v>210</v>
      </c>
    </row>
    <row r="86" spans="17:21" x14ac:dyDescent="0.25">
      <c r="Q86" t="s">
        <v>2</v>
      </c>
      <c r="R86" t="s">
        <v>38</v>
      </c>
      <c r="S86" t="s">
        <v>13</v>
      </c>
      <c r="T86" s="27">
        <v>56</v>
      </c>
      <c r="U86" s="28">
        <v>51</v>
      </c>
    </row>
    <row r="87" spans="17:21" x14ac:dyDescent="0.25">
      <c r="Q87" t="s">
        <v>3</v>
      </c>
      <c r="R87" t="s">
        <v>36</v>
      </c>
      <c r="S87" t="s">
        <v>25</v>
      </c>
      <c r="T87" s="27">
        <v>3339</v>
      </c>
      <c r="U87" s="28">
        <v>39</v>
      </c>
    </row>
    <row r="88" spans="17:21" x14ac:dyDescent="0.25">
      <c r="Q88" t="s">
        <v>10</v>
      </c>
      <c r="R88" t="s">
        <v>35</v>
      </c>
      <c r="S88" t="s">
        <v>18</v>
      </c>
      <c r="T88" s="27">
        <v>3808</v>
      </c>
      <c r="U88" s="28">
        <v>279</v>
      </c>
    </row>
    <row r="89" spans="17:21" x14ac:dyDescent="0.25">
      <c r="Q89" t="s">
        <v>10</v>
      </c>
      <c r="R89" t="s">
        <v>38</v>
      </c>
      <c r="S89" t="s">
        <v>13</v>
      </c>
      <c r="T89" s="27">
        <v>63</v>
      </c>
      <c r="U89" s="28">
        <v>123</v>
      </c>
    </row>
    <row r="90" spans="17:21" x14ac:dyDescent="0.25">
      <c r="Q90" t="s">
        <v>2</v>
      </c>
      <c r="R90" t="s">
        <v>39</v>
      </c>
      <c r="S90" t="s">
        <v>27</v>
      </c>
      <c r="T90" s="27">
        <v>7812</v>
      </c>
      <c r="U90" s="28">
        <v>81</v>
      </c>
    </row>
    <row r="91" spans="17:21" x14ac:dyDescent="0.25">
      <c r="Q91" t="s">
        <v>40</v>
      </c>
      <c r="R91" t="s">
        <v>37</v>
      </c>
      <c r="S91" t="s">
        <v>19</v>
      </c>
      <c r="T91" s="27">
        <v>7693</v>
      </c>
      <c r="U91" s="28">
        <v>21</v>
      </c>
    </row>
    <row r="92" spans="17:21" x14ac:dyDescent="0.25">
      <c r="Q92" t="s">
        <v>3</v>
      </c>
      <c r="R92" t="s">
        <v>36</v>
      </c>
      <c r="S92" t="s">
        <v>28</v>
      </c>
      <c r="T92" s="27">
        <v>973</v>
      </c>
      <c r="U92" s="28">
        <v>162</v>
      </c>
    </row>
    <row r="93" spans="17:21" x14ac:dyDescent="0.25">
      <c r="Q93" t="s">
        <v>10</v>
      </c>
      <c r="R93" t="s">
        <v>35</v>
      </c>
      <c r="S93" t="s">
        <v>21</v>
      </c>
      <c r="T93" s="27">
        <v>567</v>
      </c>
      <c r="U93" s="28">
        <v>228</v>
      </c>
    </row>
    <row r="94" spans="17:21" x14ac:dyDescent="0.25">
      <c r="Q94" t="s">
        <v>10</v>
      </c>
      <c r="R94" t="s">
        <v>36</v>
      </c>
      <c r="S94" t="s">
        <v>29</v>
      </c>
      <c r="T94" s="27">
        <v>2471</v>
      </c>
      <c r="U94" s="28">
        <v>342</v>
      </c>
    </row>
    <row r="95" spans="17:21" x14ac:dyDescent="0.25">
      <c r="Q95" t="s">
        <v>5</v>
      </c>
      <c r="R95" t="s">
        <v>38</v>
      </c>
      <c r="S95" t="s">
        <v>13</v>
      </c>
      <c r="T95" s="27">
        <v>7189</v>
      </c>
      <c r="U95" s="28">
        <v>54</v>
      </c>
    </row>
    <row r="96" spans="17:21" x14ac:dyDescent="0.25">
      <c r="Q96" t="s">
        <v>41</v>
      </c>
      <c r="R96" t="s">
        <v>35</v>
      </c>
      <c r="S96" t="s">
        <v>28</v>
      </c>
      <c r="T96" s="27">
        <v>7455</v>
      </c>
      <c r="U96" s="28">
        <v>216</v>
      </c>
    </row>
    <row r="97" spans="17:21" x14ac:dyDescent="0.25">
      <c r="Q97" t="s">
        <v>3</v>
      </c>
      <c r="R97" t="s">
        <v>34</v>
      </c>
      <c r="S97" t="s">
        <v>26</v>
      </c>
      <c r="T97" s="27">
        <v>3108</v>
      </c>
      <c r="U97" s="28">
        <v>54</v>
      </c>
    </row>
    <row r="98" spans="17:21" x14ac:dyDescent="0.25">
      <c r="Q98" t="s">
        <v>6</v>
      </c>
      <c r="R98" t="s">
        <v>38</v>
      </c>
      <c r="S98" t="s">
        <v>25</v>
      </c>
      <c r="T98" s="27">
        <v>469</v>
      </c>
      <c r="U98" s="28">
        <v>75</v>
      </c>
    </row>
    <row r="99" spans="17:21" x14ac:dyDescent="0.25">
      <c r="Q99" t="s">
        <v>9</v>
      </c>
      <c r="R99" t="s">
        <v>37</v>
      </c>
      <c r="S99" t="s">
        <v>23</v>
      </c>
      <c r="T99" s="27">
        <v>2737</v>
      </c>
      <c r="U99" s="28">
        <v>93</v>
      </c>
    </row>
    <row r="100" spans="17:21" x14ac:dyDescent="0.25">
      <c r="Q100" t="s">
        <v>9</v>
      </c>
      <c r="R100" t="s">
        <v>37</v>
      </c>
      <c r="S100" t="s">
        <v>25</v>
      </c>
      <c r="T100" s="27">
        <v>4305</v>
      </c>
      <c r="U100" s="28">
        <v>156</v>
      </c>
    </row>
    <row r="101" spans="17:21" x14ac:dyDescent="0.25">
      <c r="Q101" t="s">
        <v>9</v>
      </c>
      <c r="R101" t="s">
        <v>38</v>
      </c>
      <c r="S101" t="s">
        <v>17</v>
      </c>
      <c r="T101" s="27">
        <v>2408</v>
      </c>
      <c r="U101" s="28">
        <v>9</v>
      </c>
    </row>
    <row r="102" spans="17:21" x14ac:dyDescent="0.25">
      <c r="Q102" t="s">
        <v>3</v>
      </c>
      <c r="R102" t="s">
        <v>36</v>
      </c>
      <c r="S102" t="s">
        <v>19</v>
      </c>
      <c r="T102" s="27">
        <v>1281</v>
      </c>
      <c r="U102" s="28">
        <v>18</v>
      </c>
    </row>
    <row r="103" spans="17:21" x14ac:dyDescent="0.25">
      <c r="Q103" t="s">
        <v>40</v>
      </c>
      <c r="R103" t="s">
        <v>35</v>
      </c>
      <c r="S103" t="s">
        <v>32</v>
      </c>
      <c r="T103" s="27">
        <v>12348</v>
      </c>
      <c r="U103" s="28">
        <v>234</v>
      </c>
    </row>
    <row r="104" spans="17:21" x14ac:dyDescent="0.25">
      <c r="Q104" t="s">
        <v>3</v>
      </c>
      <c r="R104" t="s">
        <v>34</v>
      </c>
      <c r="S104" t="s">
        <v>28</v>
      </c>
      <c r="T104" s="27">
        <v>3689</v>
      </c>
      <c r="U104" s="28">
        <v>312</v>
      </c>
    </row>
    <row r="105" spans="17:21" x14ac:dyDescent="0.25">
      <c r="Q105" t="s">
        <v>7</v>
      </c>
      <c r="R105" t="s">
        <v>36</v>
      </c>
      <c r="S105" t="s">
        <v>19</v>
      </c>
      <c r="T105" s="27">
        <v>2870</v>
      </c>
      <c r="U105" s="28">
        <v>300</v>
      </c>
    </row>
    <row r="106" spans="17:21" x14ac:dyDescent="0.25">
      <c r="Q106" t="s">
        <v>2</v>
      </c>
      <c r="R106" t="s">
        <v>36</v>
      </c>
      <c r="S106" t="s">
        <v>27</v>
      </c>
      <c r="T106" s="27">
        <v>798</v>
      </c>
      <c r="U106" s="28">
        <v>519</v>
      </c>
    </row>
    <row r="107" spans="17:21" x14ac:dyDescent="0.25">
      <c r="Q107" t="s">
        <v>41</v>
      </c>
      <c r="R107" t="s">
        <v>37</v>
      </c>
      <c r="S107" t="s">
        <v>21</v>
      </c>
      <c r="T107" s="27">
        <v>2933</v>
      </c>
      <c r="U107" s="28">
        <v>9</v>
      </c>
    </row>
    <row r="108" spans="17:21" x14ac:dyDescent="0.25">
      <c r="Q108" t="s">
        <v>5</v>
      </c>
      <c r="R108" t="s">
        <v>35</v>
      </c>
      <c r="S108" t="s">
        <v>4</v>
      </c>
      <c r="T108" s="27">
        <v>2744</v>
      </c>
      <c r="U108" s="28">
        <v>9</v>
      </c>
    </row>
    <row r="109" spans="17:21" x14ac:dyDescent="0.25">
      <c r="Q109" t="s">
        <v>40</v>
      </c>
      <c r="R109" t="s">
        <v>36</v>
      </c>
      <c r="S109" t="s">
        <v>33</v>
      </c>
      <c r="T109" s="27">
        <v>9772</v>
      </c>
      <c r="U109" s="28">
        <v>90</v>
      </c>
    </row>
    <row r="110" spans="17:21" x14ac:dyDescent="0.25">
      <c r="Q110" t="s">
        <v>7</v>
      </c>
      <c r="R110" t="s">
        <v>34</v>
      </c>
      <c r="S110" t="s">
        <v>25</v>
      </c>
      <c r="T110" s="27">
        <v>1568</v>
      </c>
      <c r="U110" s="28">
        <v>96</v>
      </c>
    </row>
    <row r="111" spans="17:21" x14ac:dyDescent="0.25">
      <c r="Q111" t="s">
        <v>2</v>
      </c>
      <c r="R111" t="s">
        <v>36</v>
      </c>
      <c r="S111" t="s">
        <v>16</v>
      </c>
      <c r="T111" s="27">
        <v>11417</v>
      </c>
      <c r="U111" s="28">
        <v>21</v>
      </c>
    </row>
    <row r="112" spans="17:21" x14ac:dyDescent="0.25">
      <c r="Q112" t="s">
        <v>40</v>
      </c>
      <c r="R112" t="s">
        <v>34</v>
      </c>
      <c r="S112" t="s">
        <v>26</v>
      </c>
      <c r="T112" s="27">
        <v>6748</v>
      </c>
      <c r="U112" s="28">
        <v>48</v>
      </c>
    </row>
    <row r="113" spans="17:21" x14ac:dyDescent="0.25">
      <c r="Q113" t="s">
        <v>10</v>
      </c>
      <c r="R113" t="s">
        <v>36</v>
      </c>
      <c r="S113" t="s">
        <v>27</v>
      </c>
      <c r="T113" s="27">
        <v>1407</v>
      </c>
      <c r="U113" s="28">
        <v>72</v>
      </c>
    </row>
    <row r="114" spans="17:21" x14ac:dyDescent="0.25">
      <c r="Q114" t="s">
        <v>8</v>
      </c>
      <c r="R114" t="s">
        <v>35</v>
      </c>
      <c r="S114" t="s">
        <v>29</v>
      </c>
      <c r="T114" s="27">
        <v>2023</v>
      </c>
      <c r="U114" s="28">
        <v>168</v>
      </c>
    </row>
    <row r="115" spans="17:21" x14ac:dyDescent="0.25">
      <c r="Q115" t="s">
        <v>5</v>
      </c>
      <c r="R115" t="s">
        <v>39</v>
      </c>
      <c r="S115" t="s">
        <v>26</v>
      </c>
      <c r="T115" s="27">
        <v>5236</v>
      </c>
      <c r="U115" s="28">
        <v>51</v>
      </c>
    </row>
    <row r="116" spans="17:21" x14ac:dyDescent="0.25">
      <c r="Q116" t="s">
        <v>41</v>
      </c>
      <c r="R116" t="s">
        <v>36</v>
      </c>
      <c r="S116" t="s">
        <v>19</v>
      </c>
      <c r="T116" s="27">
        <v>1925</v>
      </c>
      <c r="U116" s="28">
        <v>192</v>
      </c>
    </row>
    <row r="117" spans="17:21" x14ac:dyDescent="0.25">
      <c r="Q117" t="s">
        <v>7</v>
      </c>
      <c r="R117" t="s">
        <v>37</v>
      </c>
      <c r="S117" t="s">
        <v>14</v>
      </c>
      <c r="T117" s="27">
        <v>6608</v>
      </c>
      <c r="U117" s="28">
        <v>225</v>
      </c>
    </row>
    <row r="118" spans="17:21" x14ac:dyDescent="0.25">
      <c r="Q118" t="s">
        <v>6</v>
      </c>
      <c r="R118" t="s">
        <v>34</v>
      </c>
      <c r="S118" t="s">
        <v>26</v>
      </c>
      <c r="T118" s="27">
        <v>8008</v>
      </c>
      <c r="U118" s="28">
        <v>456</v>
      </c>
    </row>
    <row r="119" spans="17:21" x14ac:dyDescent="0.25">
      <c r="Q119" t="s">
        <v>10</v>
      </c>
      <c r="R119" t="s">
        <v>34</v>
      </c>
      <c r="S119" t="s">
        <v>25</v>
      </c>
      <c r="T119" s="27">
        <v>1428</v>
      </c>
      <c r="U119" s="28">
        <v>93</v>
      </c>
    </row>
    <row r="120" spans="17:21" x14ac:dyDescent="0.25">
      <c r="Q120" t="s">
        <v>6</v>
      </c>
      <c r="R120" t="s">
        <v>34</v>
      </c>
      <c r="S120" t="s">
        <v>4</v>
      </c>
      <c r="T120" s="27">
        <v>525</v>
      </c>
      <c r="U120" s="28">
        <v>48</v>
      </c>
    </row>
    <row r="121" spans="17:21" x14ac:dyDescent="0.25">
      <c r="Q121" t="s">
        <v>6</v>
      </c>
      <c r="R121" t="s">
        <v>37</v>
      </c>
      <c r="S121" t="s">
        <v>18</v>
      </c>
      <c r="T121" s="27">
        <v>1505</v>
      </c>
      <c r="U121" s="28">
        <v>102</v>
      </c>
    </row>
    <row r="122" spans="17:21" x14ac:dyDescent="0.25">
      <c r="Q122" t="s">
        <v>7</v>
      </c>
      <c r="R122" t="s">
        <v>35</v>
      </c>
      <c r="S122" t="s">
        <v>30</v>
      </c>
      <c r="T122" s="27">
        <v>6755</v>
      </c>
      <c r="U122" s="28">
        <v>252</v>
      </c>
    </row>
    <row r="123" spans="17:21" x14ac:dyDescent="0.25">
      <c r="Q123" t="s">
        <v>2</v>
      </c>
      <c r="R123" t="s">
        <v>37</v>
      </c>
      <c r="S123" t="s">
        <v>18</v>
      </c>
      <c r="T123" s="27">
        <v>11571</v>
      </c>
      <c r="U123" s="28">
        <v>138</v>
      </c>
    </row>
    <row r="124" spans="17:21" x14ac:dyDescent="0.25">
      <c r="Q124" t="s">
        <v>40</v>
      </c>
      <c r="R124" t="s">
        <v>38</v>
      </c>
      <c r="S124" t="s">
        <v>25</v>
      </c>
      <c r="T124" s="27">
        <v>2541</v>
      </c>
      <c r="U124" s="28">
        <v>90</v>
      </c>
    </row>
    <row r="125" spans="17:21" x14ac:dyDescent="0.25">
      <c r="Q125" t="s">
        <v>41</v>
      </c>
      <c r="R125" t="s">
        <v>37</v>
      </c>
      <c r="S125" t="s">
        <v>30</v>
      </c>
      <c r="T125" s="27">
        <v>1526</v>
      </c>
      <c r="U125" s="28">
        <v>240</v>
      </c>
    </row>
    <row r="126" spans="17:21" x14ac:dyDescent="0.25">
      <c r="Q126" t="s">
        <v>40</v>
      </c>
      <c r="R126" t="s">
        <v>38</v>
      </c>
      <c r="S126" t="s">
        <v>4</v>
      </c>
      <c r="T126" s="27">
        <v>6125</v>
      </c>
      <c r="U126" s="28">
        <v>102</v>
      </c>
    </row>
    <row r="127" spans="17:21" x14ac:dyDescent="0.25">
      <c r="Q127" t="s">
        <v>41</v>
      </c>
      <c r="R127" t="s">
        <v>35</v>
      </c>
      <c r="S127" t="s">
        <v>27</v>
      </c>
      <c r="T127" s="27">
        <v>847</v>
      </c>
      <c r="U127" s="28">
        <v>129</v>
      </c>
    </row>
    <row r="128" spans="17:21" x14ac:dyDescent="0.25">
      <c r="Q128" t="s">
        <v>8</v>
      </c>
      <c r="R128" t="s">
        <v>35</v>
      </c>
      <c r="S128" t="s">
        <v>27</v>
      </c>
      <c r="T128" s="27">
        <v>4753</v>
      </c>
      <c r="U128" s="28">
        <v>300</v>
      </c>
    </row>
    <row r="129" spans="17:21" x14ac:dyDescent="0.25">
      <c r="Q129" t="s">
        <v>6</v>
      </c>
      <c r="R129" t="s">
        <v>38</v>
      </c>
      <c r="S129" t="s">
        <v>33</v>
      </c>
      <c r="T129" s="27">
        <v>959</v>
      </c>
      <c r="U129" s="28">
        <v>135</v>
      </c>
    </row>
    <row r="130" spans="17:21" x14ac:dyDescent="0.25">
      <c r="Q130" t="s">
        <v>7</v>
      </c>
      <c r="R130" t="s">
        <v>35</v>
      </c>
      <c r="S130" t="s">
        <v>24</v>
      </c>
      <c r="T130" s="27">
        <v>2793</v>
      </c>
      <c r="U130" s="28">
        <v>114</v>
      </c>
    </row>
    <row r="131" spans="17:21" x14ac:dyDescent="0.25">
      <c r="Q131" t="s">
        <v>7</v>
      </c>
      <c r="R131" t="s">
        <v>35</v>
      </c>
      <c r="S131" t="s">
        <v>14</v>
      </c>
      <c r="T131" s="27">
        <v>4606</v>
      </c>
      <c r="U131" s="28">
        <v>63</v>
      </c>
    </row>
    <row r="132" spans="17:21" x14ac:dyDescent="0.25">
      <c r="Q132" t="s">
        <v>7</v>
      </c>
      <c r="R132" t="s">
        <v>36</v>
      </c>
      <c r="S132" t="s">
        <v>29</v>
      </c>
      <c r="T132" s="27">
        <v>5551</v>
      </c>
      <c r="U132" s="28">
        <v>252</v>
      </c>
    </row>
    <row r="133" spans="17:21" x14ac:dyDescent="0.25">
      <c r="Q133" t="s">
        <v>10</v>
      </c>
      <c r="R133" t="s">
        <v>36</v>
      </c>
      <c r="S133" t="s">
        <v>32</v>
      </c>
      <c r="T133" s="27">
        <v>6657</v>
      </c>
      <c r="U133" s="28">
        <v>303</v>
      </c>
    </row>
    <row r="134" spans="17:21" x14ac:dyDescent="0.25">
      <c r="Q134" t="s">
        <v>7</v>
      </c>
      <c r="R134" t="s">
        <v>39</v>
      </c>
      <c r="S134" t="s">
        <v>17</v>
      </c>
      <c r="T134" s="27">
        <v>4438</v>
      </c>
      <c r="U134" s="28">
        <v>246</v>
      </c>
    </row>
    <row r="135" spans="17:21" x14ac:dyDescent="0.25">
      <c r="Q135" t="s">
        <v>8</v>
      </c>
      <c r="R135" t="s">
        <v>38</v>
      </c>
      <c r="S135" t="s">
        <v>22</v>
      </c>
      <c r="T135" s="27">
        <v>168</v>
      </c>
      <c r="U135" s="28">
        <v>84</v>
      </c>
    </row>
    <row r="136" spans="17:21" x14ac:dyDescent="0.25">
      <c r="Q136" t="s">
        <v>7</v>
      </c>
      <c r="R136" t="s">
        <v>34</v>
      </c>
      <c r="S136" t="s">
        <v>17</v>
      </c>
      <c r="T136" s="27">
        <v>7777</v>
      </c>
      <c r="U136" s="28">
        <v>39</v>
      </c>
    </row>
    <row r="137" spans="17:21" x14ac:dyDescent="0.25">
      <c r="Q137" t="s">
        <v>5</v>
      </c>
      <c r="R137" t="s">
        <v>36</v>
      </c>
      <c r="S137" t="s">
        <v>17</v>
      </c>
      <c r="T137" s="27">
        <v>3339</v>
      </c>
      <c r="U137" s="28">
        <v>348</v>
      </c>
    </row>
    <row r="138" spans="17:21" x14ac:dyDescent="0.25">
      <c r="Q138" t="s">
        <v>7</v>
      </c>
      <c r="R138" t="s">
        <v>37</v>
      </c>
      <c r="S138" t="s">
        <v>33</v>
      </c>
      <c r="T138" s="27">
        <v>6391</v>
      </c>
      <c r="U138" s="28">
        <v>48</v>
      </c>
    </row>
    <row r="139" spans="17:21" x14ac:dyDescent="0.25">
      <c r="Q139" t="s">
        <v>5</v>
      </c>
      <c r="R139" t="s">
        <v>37</v>
      </c>
      <c r="S139" t="s">
        <v>22</v>
      </c>
      <c r="T139" s="27">
        <v>518</v>
      </c>
      <c r="U139" s="28">
        <v>75</v>
      </c>
    </row>
    <row r="140" spans="17:21" x14ac:dyDescent="0.25">
      <c r="Q140" t="s">
        <v>7</v>
      </c>
      <c r="R140" t="s">
        <v>38</v>
      </c>
      <c r="S140" t="s">
        <v>28</v>
      </c>
      <c r="T140" s="27">
        <v>5677</v>
      </c>
      <c r="U140" s="28">
        <v>258</v>
      </c>
    </row>
    <row r="141" spans="17:21" x14ac:dyDescent="0.25">
      <c r="Q141" t="s">
        <v>6</v>
      </c>
      <c r="R141" t="s">
        <v>39</v>
      </c>
      <c r="S141" t="s">
        <v>17</v>
      </c>
      <c r="T141" s="27">
        <v>6048</v>
      </c>
      <c r="U141" s="28">
        <v>27</v>
      </c>
    </row>
    <row r="142" spans="17:21" x14ac:dyDescent="0.25">
      <c r="Q142" t="s">
        <v>8</v>
      </c>
      <c r="R142" t="s">
        <v>38</v>
      </c>
      <c r="S142" t="s">
        <v>32</v>
      </c>
      <c r="T142" s="27">
        <v>3752</v>
      </c>
      <c r="U142" s="28">
        <v>213</v>
      </c>
    </row>
    <row r="143" spans="17:21" x14ac:dyDescent="0.25">
      <c r="Q143" t="s">
        <v>5</v>
      </c>
      <c r="R143" t="s">
        <v>35</v>
      </c>
      <c r="S143" t="s">
        <v>29</v>
      </c>
      <c r="T143" s="27">
        <v>4480</v>
      </c>
      <c r="U143" s="28">
        <v>357</v>
      </c>
    </row>
    <row r="144" spans="17:21" x14ac:dyDescent="0.25">
      <c r="Q144" t="s">
        <v>9</v>
      </c>
      <c r="R144" t="s">
        <v>37</v>
      </c>
      <c r="S144" t="s">
        <v>4</v>
      </c>
      <c r="T144" s="27">
        <v>259</v>
      </c>
      <c r="U144" s="28">
        <v>207</v>
      </c>
    </row>
    <row r="145" spans="17:21" x14ac:dyDescent="0.25">
      <c r="Q145" t="s">
        <v>8</v>
      </c>
      <c r="R145" t="s">
        <v>37</v>
      </c>
      <c r="S145" t="s">
        <v>30</v>
      </c>
      <c r="T145" s="27">
        <v>42</v>
      </c>
      <c r="U145" s="28">
        <v>150</v>
      </c>
    </row>
    <row r="146" spans="17:21" x14ac:dyDescent="0.25">
      <c r="Q146" t="s">
        <v>41</v>
      </c>
      <c r="R146" t="s">
        <v>36</v>
      </c>
      <c r="S146" t="s">
        <v>26</v>
      </c>
      <c r="T146" s="27">
        <v>98</v>
      </c>
      <c r="U146" s="28">
        <v>204</v>
      </c>
    </row>
    <row r="147" spans="17:21" x14ac:dyDescent="0.25">
      <c r="Q147" t="s">
        <v>7</v>
      </c>
      <c r="R147" t="s">
        <v>35</v>
      </c>
      <c r="S147" t="s">
        <v>27</v>
      </c>
      <c r="T147" s="27">
        <v>2478</v>
      </c>
      <c r="U147" s="28">
        <v>21</v>
      </c>
    </row>
    <row r="148" spans="17:21" x14ac:dyDescent="0.25">
      <c r="Q148" t="s">
        <v>41</v>
      </c>
      <c r="R148" t="s">
        <v>34</v>
      </c>
      <c r="S148" t="s">
        <v>33</v>
      </c>
      <c r="T148" s="27">
        <v>7847</v>
      </c>
      <c r="U148" s="28">
        <v>174</v>
      </c>
    </row>
    <row r="149" spans="17:21" x14ac:dyDescent="0.25">
      <c r="Q149" t="s">
        <v>2</v>
      </c>
      <c r="R149" t="s">
        <v>37</v>
      </c>
      <c r="S149" t="s">
        <v>17</v>
      </c>
      <c r="T149" s="27">
        <v>9926</v>
      </c>
      <c r="U149" s="28">
        <v>201</v>
      </c>
    </row>
    <row r="150" spans="17:21" x14ac:dyDescent="0.25">
      <c r="Q150" t="s">
        <v>8</v>
      </c>
      <c r="R150" t="s">
        <v>38</v>
      </c>
      <c r="S150" t="s">
        <v>13</v>
      </c>
      <c r="T150" s="27">
        <v>819</v>
      </c>
      <c r="U150" s="28">
        <v>510</v>
      </c>
    </row>
    <row r="151" spans="17:21" x14ac:dyDescent="0.25">
      <c r="Q151" t="s">
        <v>6</v>
      </c>
      <c r="R151" t="s">
        <v>39</v>
      </c>
      <c r="S151" t="s">
        <v>29</v>
      </c>
      <c r="T151" s="27">
        <v>3052</v>
      </c>
      <c r="U151" s="28">
        <v>378</v>
      </c>
    </row>
    <row r="152" spans="17:21" x14ac:dyDescent="0.25">
      <c r="Q152" t="s">
        <v>9</v>
      </c>
      <c r="R152" t="s">
        <v>34</v>
      </c>
      <c r="S152" t="s">
        <v>21</v>
      </c>
      <c r="T152" s="27">
        <v>6832</v>
      </c>
      <c r="U152" s="28">
        <v>27</v>
      </c>
    </row>
    <row r="153" spans="17:21" x14ac:dyDescent="0.25">
      <c r="Q153" t="s">
        <v>2</v>
      </c>
      <c r="R153" t="s">
        <v>39</v>
      </c>
      <c r="S153" t="s">
        <v>16</v>
      </c>
      <c r="T153" s="27">
        <v>2016</v>
      </c>
      <c r="U153" s="28">
        <v>117</v>
      </c>
    </row>
    <row r="154" spans="17:21" x14ac:dyDescent="0.25">
      <c r="Q154" t="s">
        <v>6</v>
      </c>
      <c r="R154" t="s">
        <v>38</v>
      </c>
      <c r="S154" t="s">
        <v>21</v>
      </c>
      <c r="T154" s="27">
        <v>7322</v>
      </c>
      <c r="U154" s="28">
        <v>36</v>
      </c>
    </row>
    <row r="155" spans="17:21" x14ac:dyDescent="0.25">
      <c r="Q155" t="s">
        <v>8</v>
      </c>
      <c r="R155" t="s">
        <v>35</v>
      </c>
      <c r="S155" t="s">
        <v>33</v>
      </c>
      <c r="T155" s="27">
        <v>357</v>
      </c>
      <c r="U155" s="28">
        <v>126</v>
      </c>
    </row>
    <row r="156" spans="17:21" x14ac:dyDescent="0.25">
      <c r="Q156" t="s">
        <v>9</v>
      </c>
      <c r="R156" t="s">
        <v>39</v>
      </c>
      <c r="S156" t="s">
        <v>25</v>
      </c>
      <c r="T156" s="27">
        <v>3192</v>
      </c>
      <c r="U156" s="28">
        <v>72</v>
      </c>
    </row>
    <row r="157" spans="17:21" x14ac:dyDescent="0.25">
      <c r="Q157" t="s">
        <v>7</v>
      </c>
      <c r="R157" t="s">
        <v>36</v>
      </c>
      <c r="S157" t="s">
        <v>22</v>
      </c>
      <c r="T157" s="27">
        <v>8435</v>
      </c>
      <c r="U157" s="28">
        <v>42</v>
      </c>
    </row>
    <row r="158" spans="17:21" x14ac:dyDescent="0.25">
      <c r="Q158" t="s">
        <v>40</v>
      </c>
      <c r="R158" t="s">
        <v>39</v>
      </c>
      <c r="S158" t="s">
        <v>29</v>
      </c>
      <c r="T158" s="27">
        <v>0</v>
      </c>
      <c r="U158" s="28">
        <v>135</v>
      </c>
    </row>
    <row r="159" spans="17:21" x14ac:dyDescent="0.25">
      <c r="Q159" t="s">
        <v>7</v>
      </c>
      <c r="R159" t="s">
        <v>34</v>
      </c>
      <c r="S159" t="s">
        <v>24</v>
      </c>
      <c r="T159" s="27">
        <v>8862</v>
      </c>
      <c r="U159" s="28">
        <v>189</v>
      </c>
    </row>
    <row r="160" spans="17:21" x14ac:dyDescent="0.25">
      <c r="Q160" t="s">
        <v>6</v>
      </c>
      <c r="R160" t="s">
        <v>37</v>
      </c>
      <c r="S160" t="s">
        <v>28</v>
      </c>
      <c r="T160" s="27">
        <v>3556</v>
      </c>
      <c r="U160" s="28">
        <v>459</v>
      </c>
    </row>
    <row r="161" spans="17:21" x14ac:dyDescent="0.25">
      <c r="Q161" t="s">
        <v>5</v>
      </c>
      <c r="R161" t="s">
        <v>34</v>
      </c>
      <c r="S161" t="s">
        <v>15</v>
      </c>
      <c r="T161" s="27">
        <v>7280</v>
      </c>
      <c r="U161" s="28">
        <v>201</v>
      </c>
    </row>
    <row r="162" spans="17:21" x14ac:dyDescent="0.25">
      <c r="Q162" t="s">
        <v>6</v>
      </c>
      <c r="R162" t="s">
        <v>34</v>
      </c>
      <c r="S162" t="s">
        <v>30</v>
      </c>
      <c r="T162" s="27">
        <v>3402</v>
      </c>
      <c r="U162" s="28">
        <v>366</v>
      </c>
    </row>
    <row r="163" spans="17:21" x14ac:dyDescent="0.25">
      <c r="Q163" t="s">
        <v>3</v>
      </c>
      <c r="R163" t="s">
        <v>37</v>
      </c>
      <c r="S163" t="s">
        <v>29</v>
      </c>
      <c r="T163" s="27">
        <v>4592</v>
      </c>
      <c r="U163" s="28">
        <v>324</v>
      </c>
    </row>
    <row r="164" spans="17:21" x14ac:dyDescent="0.25">
      <c r="Q164" t="s">
        <v>9</v>
      </c>
      <c r="R164" t="s">
        <v>35</v>
      </c>
      <c r="S164" t="s">
        <v>15</v>
      </c>
      <c r="T164" s="27">
        <v>7833</v>
      </c>
      <c r="U164" s="28">
        <v>243</v>
      </c>
    </row>
    <row r="165" spans="17:21" x14ac:dyDescent="0.25">
      <c r="Q165" t="s">
        <v>2</v>
      </c>
      <c r="R165" t="s">
        <v>39</v>
      </c>
      <c r="S165" t="s">
        <v>21</v>
      </c>
      <c r="T165" s="27">
        <v>7651</v>
      </c>
      <c r="U165" s="28">
        <v>213</v>
      </c>
    </row>
    <row r="166" spans="17:21" x14ac:dyDescent="0.25">
      <c r="Q166" t="s">
        <v>40</v>
      </c>
      <c r="R166" t="s">
        <v>35</v>
      </c>
      <c r="S166" t="s">
        <v>30</v>
      </c>
      <c r="T166" s="27">
        <v>2275</v>
      </c>
      <c r="U166" s="28">
        <v>447</v>
      </c>
    </row>
    <row r="167" spans="17:21" x14ac:dyDescent="0.25">
      <c r="Q167" t="s">
        <v>40</v>
      </c>
      <c r="R167" t="s">
        <v>38</v>
      </c>
      <c r="S167" t="s">
        <v>13</v>
      </c>
      <c r="T167" s="27">
        <v>5670</v>
      </c>
      <c r="U167" s="28">
        <v>297</v>
      </c>
    </row>
    <row r="168" spans="17:21" x14ac:dyDescent="0.25">
      <c r="Q168" t="s">
        <v>7</v>
      </c>
      <c r="R168" t="s">
        <v>35</v>
      </c>
      <c r="S168" t="s">
        <v>16</v>
      </c>
      <c r="T168" s="27">
        <v>2135</v>
      </c>
      <c r="U168" s="28">
        <v>27</v>
      </c>
    </row>
    <row r="169" spans="17:21" x14ac:dyDescent="0.25">
      <c r="Q169" t="s">
        <v>40</v>
      </c>
      <c r="R169" t="s">
        <v>34</v>
      </c>
      <c r="S169" t="s">
        <v>23</v>
      </c>
      <c r="T169" s="27">
        <v>2779</v>
      </c>
      <c r="U169" s="28">
        <v>75</v>
      </c>
    </row>
    <row r="170" spans="17:21" x14ac:dyDescent="0.25">
      <c r="Q170" t="s">
        <v>10</v>
      </c>
      <c r="R170" t="s">
        <v>39</v>
      </c>
      <c r="S170" t="s">
        <v>33</v>
      </c>
      <c r="T170" s="27">
        <v>12950</v>
      </c>
      <c r="U170" s="28">
        <v>30</v>
      </c>
    </row>
    <row r="171" spans="17:21" x14ac:dyDescent="0.25">
      <c r="Q171" t="s">
        <v>7</v>
      </c>
      <c r="R171" t="s">
        <v>36</v>
      </c>
      <c r="S171" t="s">
        <v>18</v>
      </c>
      <c r="T171" s="27">
        <v>2646</v>
      </c>
      <c r="U171" s="28">
        <v>177</v>
      </c>
    </row>
    <row r="172" spans="17:21" x14ac:dyDescent="0.25">
      <c r="Q172" t="s">
        <v>40</v>
      </c>
      <c r="R172" t="s">
        <v>34</v>
      </c>
      <c r="S172" t="s">
        <v>33</v>
      </c>
      <c r="T172" s="27">
        <v>3794</v>
      </c>
      <c r="U172" s="28">
        <v>159</v>
      </c>
    </row>
    <row r="173" spans="17:21" x14ac:dyDescent="0.25">
      <c r="Q173" t="s">
        <v>3</v>
      </c>
      <c r="R173" t="s">
        <v>35</v>
      </c>
      <c r="S173" t="s">
        <v>33</v>
      </c>
      <c r="T173" s="27">
        <v>819</v>
      </c>
      <c r="U173" s="28">
        <v>306</v>
      </c>
    </row>
    <row r="174" spans="17:21" x14ac:dyDescent="0.25">
      <c r="Q174" t="s">
        <v>3</v>
      </c>
      <c r="R174" t="s">
        <v>34</v>
      </c>
      <c r="S174" t="s">
        <v>20</v>
      </c>
      <c r="T174" s="27">
        <v>2583</v>
      </c>
      <c r="U174" s="28">
        <v>18</v>
      </c>
    </row>
    <row r="175" spans="17:21" x14ac:dyDescent="0.25">
      <c r="Q175" t="s">
        <v>7</v>
      </c>
      <c r="R175" t="s">
        <v>35</v>
      </c>
      <c r="S175" t="s">
        <v>19</v>
      </c>
      <c r="T175" s="27">
        <v>4585</v>
      </c>
      <c r="U175" s="28">
        <v>240</v>
      </c>
    </row>
    <row r="176" spans="17:21" x14ac:dyDescent="0.25">
      <c r="Q176" t="s">
        <v>5</v>
      </c>
      <c r="R176" t="s">
        <v>34</v>
      </c>
      <c r="S176" t="s">
        <v>33</v>
      </c>
      <c r="T176" s="27">
        <v>1652</v>
      </c>
      <c r="U176" s="28">
        <v>93</v>
      </c>
    </row>
    <row r="177" spans="17:21" x14ac:dyDescent="0.25">
      <c r="Q177" t="s">
        <v>10</v>
      </c>
      <c r="R177" t="s">
        <v>34</v>
      </c>
      <c r="S177" t="s">
        <v>26</v>
      </c>
      <c r="T177" s="27">
        <v>4991</v>
      </c>
      <c r="U177" s="28">
        <v>9</v>
      </c>
    </row>
    <row r="178" spans="17:21" x14ac:dyDescent="0.25">
      <c r="Q178" t="s">
        <v>8</v>
      </c>
      <c r="R178" t="s">
        <v>34</v>
      </c>
      <c r="S178" t="s">
        <v>16</v>
      </c>
      <c r="T178" s="27">
        <v>2009</v>
      </c>
      <c r="U178" s="28">
        <v>219</v>
      </c>
    </row>
    <row r="179" spans="17:21" x14ac:dyDescent="0.25">
      <c r="Q179" t="s">
        <v>2</v>
      </c>
      <c r="R179" t="s">
        <v>39</v>
      </c>
      <c r="S179" t="s">
        <v>22</v>
      </c>
      <c r="T179" s="27">
        <v>1568</v>
      </c>
      <c r="U179" s="28">
        <v>141</v>
      </c>
    </row>
    <row r="180" spans="17:21" x14ac:dyDescent="0.25">
      <c r="Q180" t="s">
        <v>41</v>
      </c>
      <c r="R180" t="s">
        <v>37</v>
      </c>
      <c r="S180" t="s">
        <v>20</v>
      </c>
      <c r="T180" s="27">
        <v>3388</v>
      </c>
      <c r="U180" s="28">
        <v>123</v>
      </c>
    </row>
    <row r="181" spans="17:21" x14ac:dyDescent="0.25">
      <c r="Q181" t="s">
        <v>40</v>
      </c>
      <c r="R181" t="s">
        <v>38</v>
      </c>
      <c r="S181" t="s">
        <v>24</v>
      </c>
      <c r="T181" s="27">
        <v>623</v>
      </c>
      <c r="U181" s="28">
        <v>51</v>
      </c>
    </row>
    <row r="182" spans="17:21" x14ac:dyDescent="0.25">
      <c r="Q182" t="s">
        <v>6</v>
      </c>
      <c r="R182" t="s">
        <v>36</v>
      </c>
      <c r="S182" t="s">
        <v>4</v>
      </c>
      <c r="T182" s="27">
        <v>10073</v>
      </c>
      <c r="U182" s="28">
        <v>120</v>
      </c>
    </row>
    <row r="183" spans="17:21" x14ac:dyDescent="0.25">
      <c r="Q183" t="s">
        <v>8</v>
      </c>
      <c r="R183" t="s">
        <v>39</v>
      </c>
      <c r="S183" t="s">
        <v>26</v>
      </c>
      <c r="T183" s="27">
        <v>1561</v>
      </c>
      <c r="U183" s="28">
        <v>27</v>
      </c>
    </row>
    <row r="184" spans="17:21" x14ac:dyDescent="0.25">
      <c r="Q184" t="s">
        <v>9</v>
      </c>
      <c r="R184" t="s">
        <v>36</v>
      </c>
      <c r="S184" t="s">
        <v>27</v>
      </c>
      <c r="T184" s="27">
        <v>11522</v>
      </c>
      <c r="U184" s="28">
        <v>204</v>
      </c>
    </row>
    <row r="185" spans="17:21" x14ac:dyDescent="0.25">
      <c r="Q185" t="s">
        <v>6</v>
      </c>
      <c r="R185" t="s">
        <v>38</v>
      </c>
      <c r="S185" t="s">
        <v>13</v>
      </c>
      <c r="T185" s="27">
        <v>2317</v>
      </c>
      <c r="U185" s="28">
        <v>123</v>
      </c>
    </row>
    <row r="186" spans="17:21" x14ac:dyDescent="0.25">
      <c r="Q186" t="s">
        <v>10</v>
      </c>
      <c r="R186" t="s">
        <v>37</v>
      </c>
      <c r="S186" t="s">
        <v>28</v>
      </c>
      <c r="T186" s="27">
        <v>3059</v>
      </c>
      <c r="U186" s="28">
        <v>27</v>
      </c>
    </row>
    <row r="187" spans="17:21" x14ac:dyDescent="0.25">
      <c r="Q187" t="s">
        <v>41</v>
      </c>
      <c r="R187" t="s">
        <v>37</v>
      </c>
      <c r="S187" t="s">
        <v>26</v>
      </c>
      <c r="T187" s="27">
        <v>2324</v>
      </c>
      <c r="U187" s="28">
        <v>177</v>
      </c>
    </row>
    <row r="188" spans="17:21" x14ac:dyDescent="0.25">
      <c r="Q188" t="s">
        <v>3</v>
      </c>
      <c r="R188" t="s">
        <v>39</v>
      </c>
      <c r="S188" t="s">
        <v>26</v>
      </c>
      <c r="T188" s="27">
        <v>4956</v>
      </c>
      <c r="U188" s="28">
        <v>171</v>
      </c>
    </row>
    <row r="189" spans="17:21" x14ac:dyDescent="0.25">
      <c r="Q189" t="s">
        <v>10</v>
      </c>
      <c r="R189" t="s">
        <v>34</v>
      </c>
      <c r="S189" t="s">
        <v>19</v>
      </c>
      <c r="T189" s="27">
        <v>5355</v>
      </c>
      <c r="U189" s="28">
        <v>204</v>
      </c>
    </row>
    <row r="190" spans="17:21" x14ac:dyDescent="0.25">
      <c r="Q190" t="s">
        <v>3</v>
      </c>
      <c r="R190" t="s">
        <v>34</v>
      </c>
      <c r="S190" t="s">
        <v>14</v>
      </c>
      <c r="T190" s="27">
        <v>7259</v>
      </c>
      <c r="U190" s="28">
        <v>276</v>
      </c>
    </row>
    <row r="191" spans="17:21" x14ac:dyDescent="0.25">
      <c r="Q191" t="s">
        <v>8</v>
      </c>
      <c r="R191" t="s">
        <v>37</v>
      </c>
      <c r="S191" t="s">
        <v>26</v>
      </c>
      <c r="T191" s="27">
        <v>6279</v>
      </c>
      <c r="U191" s="28">
        <v>45</v>
      </c>
    </row>
    <row r="192" spans="17:21" x14ac:dyDescent="0.25">
      <c r="Q192" t="s">
        <v>40</v>
      </c>
      <c r="R192" t="s">
        <v>38</v>
      </c>
      <c r="S192" t="s">
        <v>29</v>
      </c>
      <c r="T192" s="27">
        <v>2541</v>
      </c>
      <c r="U192" s="28">
        <v>45</v>
      </c>
    </row>
    <row r="193" spans="17:21" x14ac:dyDescent="0.25">
      <c r="Q193" t="s">
        <v>6</v>
      </c>
      <c r="R193" t="s">
        <v>35</v>
      </c>
      <c r="S193" t="s">
        <v>27</v>
      </c>
      <c r="T193" s="27">
        <v>3864</v>
      </c>
      <c r="U193" s="28">
        <v>177</v>
      </c>
    </row>
    <row r="194" spans="17:21" x14ac:dyDescent="0.25">
      <c r="Q194" t="s">
        <v>5</v>
      </c>
      <c r="R194" t="s">
        <v>36</v>
      </c>
      <c r="S194" t="s">
        <v>13</v>
      </c>
      <c r="T194" s="27">
        <v>6146</v>
      </c>
      <c r="U194" s="28">
        <v>63</v>
      </c>
    </row>
    <row r="195" spans="17:21" x14ac:dyDescent="0.25">
      <c r="Q195" t="s">
        <v>9</v>
      </c>
      <c r="R195" t="s">
        <v>39</v>
      </c>
      <c r="S195" t="s">
        <v>18</v>
      </c>
      <c r="T195" s="27">
        <v>2639</v>
      </c>
      <c r="U195" s="28">
        <v>204</v>
      </c>
    </row>
    <row r="196" spans="17:21" x14ac:dyDescent="0.25">
      <c r="Q196" t="s">
        <v>8</v>
      </c>
      <c r="R196" t="s">
        <v>37</v>
      </c>
      <c r="S196" t="s">
        <v>22</v>
      </c>
      <c r="T196" s="27">
        <v>1890</v>
      </c>
      <c r="U196" s="28">
        <v>195</v>
      </c>
    </row>
    <row r="197" spans="17:21" x14ac:dyDescent="0.25">
      <c r="Q197" t="s">
        <v>7</v>
      </c>
      <c r="R197" t="s">
        <v>34</v>
      </c>
      <c r="S197" t="s">
        <v>14</v>
      </c>
      <c r="T197" s="27">
        <v>1932</v>
      </c>
      <c r="U197" s="28">
        <v>369</v>
      </c>
    </row>
    <row r="198" spans="17:21" x14ac:dyDescent="0.25">
      <c r="Q198" t="s">
        <v>3</v>
      </c>
      <c r="R198" t="s">
        <v>34</v>
      </c>
      <c r="S198" t="s">
        <v>25</v>
      </c>
      <c r="T198" s="27">
        <v>6300</v>
      </c>
      <c r="U198" s="28">
        <v>42</v>
      </c>
    </row>
    <row r="199" spans="17:21" x14ac:dyDescent="0.25">
      <c r="Q199" t="s">
        <v>6</v>
      </c>
      <c r="R199" t="s">
        <v>37</v>
      </c>
      <c r="S199" t="s">
        <v>30</v>
      </c>
      <c r="T199" s="27">
        <v>560</v>
      </c>
      <c r="U199" s="28">
        <v>81</v>
      </c>
    </row>
    <row r="200" spans="17:21" x14ac:dyDescent="0.25">
      <c r="Q200" t="s">
        <v>9</v>
      </c>
      <c r="R200" t="s">
        <v>37</v>
      </c>
      <c r="S200" t="s">
        <v>26</v>
      </c>
      <c r="T200" s="27">
        <v>2856</v>
      </c>
      <c r="U200" s="28">
        <v>246</v>
      </c>
    </row>
    <row r="201" spans="17:21" x14ac:dyDescent="0.25">
      <c r="Q201" t="s">
        <v>9</v>
      </c>
      <c r="R201" t="s">
        <v>34</v>
      </c>
      <c r="S201" t="s">
        <v>17</v>
      </c>
      <c r="T201" s="27">
        <v>707</v>
      </c>
      <c r="U201" s="28">
        <v>174</v>
      </c>
    </row>
    <row r="202" spans="17:21" x14ac:dyDescent="0.25">
      <c r="Q202" t="s">
        <v>8</v>
      </c>
      <c r="R202" t="s">
        <v>35</v>
      </c>
      <c r="S202" t="s">
        <v>30</v>
      </c>
      <c r="T202" s="27">
        <v>3598</v>
      </c>
      <c r="U202" s="28">
        <v>81</v>
      </c>
    </row>
    <row r="203" spans="17:21" x14ac:dyDescent="0.25">
      <c r="Q203" t="s">
        <v>40</v>
      </c>
      <c r="R203" t="s">
        <v>35</v>
      </c>
      <c r="S203" t="s">
        <v>22</v>
      </c>
      <c r="T203" s="27">
        <v>6853</v>
      </c>
      <c r="U203" s="28">
        <v>372</v>
      </c>
    </row>
    <row r="204" spans="17:21" x14ac:dyDescent="0.25">
      <c r="Q204" t="s">
        <v>40</v>
      </c>
      <c r="R204" t="s">
        <v>35</v>
      </c>
      <c r="S204" t="s">
        <v>16</v>
      </c>
      <c r="T204" s="27">
        <v>4725</v>
      </c>
      <c r="U204" s="28">
        <v>174</v>
      </c>
    </row>
    <row r="205" spans="17:21" x14ac:dyDescent="0.25">
      <c r="Q205" t="s">
        <v>41</v>
      </c>
      <c r="R205" t="s">
        <v>36</v>
      </c>
      <c r="S205" t="s">
        <v>32</v>
      </c>
      <c r="T205" s="27">
        <v>10304</v>
      </c>
      <c r="U205" s="28">
        <v>84</v>
      </c>
    </row>
    <row r="206" spans="17:21" x14ac:dyDescent="0.25">
      <c r="Q206" t="s">
        <v>41</v>
      </c>
      <c r="R206" t="s">
        <v>34</v>
      </c>
      <c r="S206" t="s">
        <v>16</v>
      </c>
      <c r="T206" s="27">
        <v>1274</v>
      </c>
      <c r="U206" s="28">
        <v>225</v>
      </c>
    </row>
    <row r="207" spans="17:21" x14ac:dyDescent="0.25">
      <c r="Q207" t="s">
        <v>5</v>
      </c>
      <c r="R207" t="s">
        <v>36</v>
      </c>
      <c r="S207" t="s">
        <v>30</v>
      </c>
      <c r="T207" s="27">
        <v>1526</v>
      </c>
      <c r="U207" s="28">
        <v>105</v>
      </c>
    </row>
    <row r="208" spans="17:21" x14ac:dyDescent="0.25">
      <c r="Q208" t="s">
        <v>40</v>
      </c>
      <c r="R208" t="s">
        <v>39</v>
      </c>
      <c r="S208" t="s">
        <v>28</v>
      </c>
      <c r="T208" s="27">
        <v>3101</v>
      </c>
      <c r="U208" s="28">
        <v>225</v>
      </c>
    </row>
    <row r="209" spans="17:21" x14ac:dyDescent="0.25">
      <c r="Q209" t="s">
        <v>2</v>
      </c>
      <c r="R209" t="s">
        <v>37</v>
      </c>
      <c r="S209" t="s">
        <v>14</v>
      </c>
      <c r="T209" s="27">
        <v>1057</v>
      </c>
      <c r="U209" s="28">
        <v>54</v>
      </c>
    </row>
    <row r="210" spans="17:21" x14ac:dyDescent="0.25">
      <c r="Q210" t="s">
        <v>7</v>
      </c>
      <c r="R210" t="s">
        <v>37</v>
      </c>
      <c r="S210" t="s">
        <v>26</v>
      </c>
      <c r="T210" s="27">
        <v>5306</v>
      </c>
      <c r="U210" s="28">
        <v>0</v>
      </c>
    </row>
    <row r="211" spans="17:21" x14ac:dyDescent="0.25">
      <c r="Q211" t="s">
        <v>5</v>
      </c>
      <c r="R211" t="s">
        <v>39</v>
      </c>
      <c r="S211" t="s">
        <v>24</v>
      </c>
      <c r="T211" s="27">
        <v>4018</v>
      </c>
      <c r="U211" s="28">
        <v>171</v>
      </c>
    </row>
    <row r="212" spans="17:21" x14ac:dyDescent="0.25">
      <c r="Q212" t="s">
        <v>9</v>
      </c>
      <c r="R212" t="s">
        <v>34</v>
      </c>
      <c r="S212" t="s">
        <v>16</v>
      </c>
      <c r="T212" s="27">
        <v>938</v>
      </c>
      <c r="U212" s="28">
        <v>189</v>
      </c>
    </row>
    <row r="213" spans="17:21" x14ac:dyDescent="0.25">
      <c r="Q213" t="s">
        <v>7</v>
      </c>
      <c r="R213" t="s">
        <v>38</v>
      </c>
      <c r="S213" t="s">
        <v>18</v>
      </c>
      <c r="T213" s="27">
        <v>1778</v>
      </c>
      <c r="U213" s="28">
        <v>270</v>
      </c>
    </row>
    <row r="214" spans="17:21" x14ac:dyDescent="0.25">
      <c r="Q214" t="s">
        <v>6</v>
      </c>
      <c r="R214" t="s">
        <v>39</v>
      </c>
      <c r="S214" t="s">
        <v>30</v>
      </c>
      <c r="T214" s="27">
        <v>1638</v>
      </c>
      <c r="U214" s="28">
        <v>63</v>
      </c>
    </row>
    <row r="215" spans="17:21" x14ac:dyDescent="0.25">
      <c r="Q215" t="s">
        <v>41</v>
      </c>
      <c r="R215" t="s">
        <v>38</v>
      </c>
      <c r="S215" t="s">
        <v>25</v>
      </c>
      <c r="T215" s="27">
        <v>154</v>
      </c>
      <c r="U215" s="28">
        <v>21</v>
      </c>
    </row>
    <row r="216" spans="17:21" x14ac:dyDescent="0.25">
      <c r="Q216" t="s">
        <v>7</v>
      </c>
      <c r="R216" t="s">
        <v>37</v>
      </c>
      <c r="S216" t="s">
        <v>22</v>
      </c>
      <c r="T216" s="27">
        <v>9835</v>
      </c>
      <c r="U216" s="28">
        <v>207</v>
      </c>
    </row>
    <row r="217" spans="17:21" x14ac:dyDescent="0.25">
      <c r="Q217" t="s">
        <v>9</v>
      </c>
      <c r="R217" t="s">
        <v>37</v>
      </c>
      <c r="S217" t="s">
        <v>20</v>
      </c>
      <c r="T217" s="27">
        <v>7273</v>
      </c>
      <c r="U217" s="28">
        <v>96</v>
      </c>
    </row>
    <row r="218" spans="17:21" x14ac:dyDescent="0.25">
      <c r="Q218" t="s">
        <v>5</v>
      </c>
      <c r="R218" t="s">
        <v>39</v>
      </c>
      <c r="S218" t="s">
        <v>22</v>
      </c>
      <c r="T218" s="27">
        <v>6909</v>
      </c>
      <c r="U218" s="28">
        <v>81</v>
      </c>
    </row>
    <row r="219" spans="17:21" x14ac:dyDescent="0.25">
      <c r="Q219" t="s">
        <v>9</v>
      </c>
      <c r="R219" t="s">
        <v>39</v>
      </c>
      <c r="S219" t="s">
        <v>24</v>
      </c>
      <c r="T219" s="27">
        <v>3920</v>
      </c>
      <c r="U219" s="28">
        <v>306</v>
      </c>
    </row>
    <row r="220" spans="17:21" x14ac:dyDescent="0.25">
      <c r="Q220" t="s">
        <v>10</v>
      </c>
      <c r="R220" t="s">
        <v>39</v>
      </c>
      <c r="S220" t="s">
        <v>21</v>
      </c>
      <c r="T220" s="27">
        <v>4858</v>
      </c>
      <c r="U220" s="28">
        <v>279</v>
      </c>
    </row>
    <row r="221" spans="17:21" x14ac:dyDescent="0.25">
      <c r="Q221" t="s">
        <v>2</v>
      </c>
      <c r="R221" t="s">
        <v>38</v>
      </c>
      <c r="S221" t="s">
        <v>4</v>
      </c>
      <c r="T221" s="27">
        <v>3549</v>
      </c>
      <c r="U221" s="28">
        <v>3</v>
      </c>
    </row>
    <row r="222" spans="17:21" x14ac:dyDescent="0.25">
      <c r="Q222" t="s">
        <v>7</v>
      </c>
      <c r="R222" t="s">
        <v>39</v>
      </c>
      <c r="S222" t="s">
        <v>27</v>
      </c>
      <c r="T222" s="27">
        <v>966</v>
      </c>
      <c r="U222" s="28">
        <v>198</v>
      </c>
    </row>
    <row r="223" spans="17:21" x14ac:dyDescent="0.25">
      <c r="Q223" t="s">
        <v>5</v>
      </c>
      <c r="R223" t="s">
        <v>39</v>
      </c>
      <c r="S223" t="s">
        <v>18</v>
      </c>
      <c r="T223" s="27">
        <v>385</v>
      </c>
      <c r="U223" s="28">
        <v>249</v>
      </c>
    </row>
    <row r="224" spans="17:21" x14ac:dyDescent="0.25">
      <c r="Q224" t="s">
        <v>6</v>
      </c>
      <c r="R224" t="s">
        <v>34</v>
      </c>
      <c r="S224" t="s">
        <v>16</v>
      </c>
      <c r="T224" s="27">
        <v>2219</v>
      </c>
      <c r="U224" s="28">
        <v>75</v>
      </c>
    </row>
    <row r="225" spans="17:21" x14ac:dyDescent="0.25">
      <c r="Q225" t="s">
        <v>9</v>
      </c>
      <c r="R225" t="s">
        <v>36</v>
      </c>
      <c r="S225" t="s">
        <v>32</v>
      </c>
      <c r="T225" s="27">
        <v>2954</v>
      </c>
      <c r="U225" s="28">
        <v>189</v>
      </c>
    </row>
    <row r="226" spans="17:21" x14ac:dyDescent="0.25">
      <c r="Q226" t="s">
        <v>7</v>
      </c>
      <c r="R226" t="s">
        <v>36</v>
      </c>
      <c r="S226" t="s">
        <v>32</v>
      </c>
      <c r="T226" s="27">
        <v>280</v>
      </c>
      <c r="U226" s="28">
        <v>87</v>
      </c>
    </row>
    <row r="227" spans="17:21" x14ac:dyDescent="0.25">
      <c r="Q227" t="s">
        <v>41</v>
      </c>
      <c r="R227" t="s">
        <v>36</v>
      </c>
      <c r="S227" t="s">
        <v>30</v>
      </c>
      <c r="T227" s="27">
        <v>6118</v>
      </c>
      <c r="U227" s="28">
        <v>174</v>
      </c>
    </row>
    <row r="228" spans="17:21" x14ac:dyDescent="0.25">
      <c r="Q228" t="s">
        <v>2</v>
      </c>
      <c r="R228" t="s">
        <v>39</v>
      </c>
      <c r="S228" t="s">
        <v>15</v>
      </c>
      <c r="T228" s="27">
        <v>4802</v>
      </c>
      <c r="U228" s="28">
        <v>36</v>
      </c>
    </row>
    <row r="229" spans="17:21" x14ac:dyDescent="0.25">
      <c r="Q229" t="s">
        <v>9</v>
      </c>
      <c r="R229" t="s">
        <v>38</v>
      </c>
      <c r="S229" t="s">
        <v>24</v>
      </c>
      <c r="T229" s="27">
        <v>4137</v>
      </c>
      <c r="U229" s="28">
        <v>60</v>
      </c>
    </row>
    <row r="230" spans="17:21" x14ac:dyDescent="0.25">
      <c r="Q230" t="s">
        <v>3</v>
      </c>
      <c r="R230" t="s">
        <v>35</v>
      </c>
      <c r="S230" t="s">
        <v>23</v>
      </c>
      <c r="T230" s="27">
        <v>2023</v>
      </c>
      <c r="U230" s="28">
        <v>78</v>
      </c>
    </row>
    <row r="231" spans="17:21" x14ac:dyDescent="0.25">
      <c r="Q231" t="s">
        <v>9</v>
      </c>
      <c r="R231" t="s">
        <v>36</v>
      </c>
      <c r="S231" t="s">
        <v>30</v>
      </c>
      <c r="T231" s="27">
        <v>9051</v>
      </c>
      <c r="U231" s="28">
        <v>57</v>
      </c>
    </row>
    <row r="232" spans="17:21" x14ac:dyDescent="0.25">
      <c r="Q232" t="s">
        <v>9</v>
      </c>
      <c r="R232" t="s">
        <v>37</v>
      </c>
      <c r="S232" t="s">
        <v>28</v>
      </c>
      <c r="T232" s="27">
        <v>2919</v>
      </c>
      <c r="U232" s="28">
        <v>45</v>
      </c>
    </row>
    <row r="233" spans="17:21" x14ac:dyDescent="0.25">
      <c r="Q233" t="s">
        <v>41</v>
      </c>
      <c r="R233" t="s">
        <v>38</v>
      </c>
      <c r="S233" t="s">
        <v>22</v>
      </c>
      <c r="T233" s="27">
        <v>5915</v>
      </c>
      <c r="U233" s="28">
        <v>3</v>
      </c>
    </row>
    <row r="234" spans="17:21" x14ac:dyDescent="0.25">
      <c r="Q234" t="s">
        <v>10</v>
      </c>
      <c r="R234" t="s">
        <v>35</v>
      </c>
      <c r="S234" t="s">
        <v>15</v>
      </c>
      <c r="T234" s="27">
        <v>2562</v>
      </c>
      <c r="U234" s="28">
        <v>6</v>
      </c>
    </row>
    <row r="235" spans="17:21" x14ac:dyDescent="0.25">
      <c r="Q235" t="s">
        <v>5</v>
      </c>
      <c r="R235" t="s">
        <v>37</v>
      </c>
      <c r="S235" t="s">
        <v>25</v>
      </c>
      <c r="T235" s="27">
        <v>8813</v>
      </c>
      <c r="U235" s="28">
        <v>21</v>
      </c>
    </row>
    <row r="236" spans="17:21" x14ac:dyDescent="0.25">
      <c r="Q236" t="s">
        <v>5</v>
      </c>
      <c r="R236" t="s">
        <v>36</v>
      </c>
      <c r="S236" t="s">
        <v>18</v>
      </c>
      <c r="T236" s="27">
        <v>6111</v>
      </c>
      <c r="U236" s="28">
        <v>3</v>
      </c>
    </row>
    <row r="237" spans="17:21" x14ac:dyDescent="0.25">
      <c r="Q237" t="s">
        <v>8</v>
      </c>
      <c r="R237" t="s">
        <v>34</v>
      </c>
      <c r="S237" t="s">
        <v>31</v>
      </c>
      <c r="T237" s="27">
        <v>3507</v>
      </c>
      <c r="U237" s="28">
        <v>288</v>
      </c>
    </row>
    <row r="238" spans="17:21" x14ac:dyDescent="0.25">
      <c r="Q238" t="s">
        <v>6</v>
      </c>
      <c r="R238" t="s">
        <v>36</v>
      </c>
      <c r="S238" t="s">
        <v>13</v>
      </c>
      <c r="T238" s="27">
        <v>4319</v>
      </c>
      <c r="U238" s="28">
        <v>30</v>
      </c>
    </row>
    <row r="239" spans="17:21" x14ac:dyDescent="0.25">
      <c r="Q239" t="s">
        <v>40</v>
      </c>
      <c r="R239" t="s">
        <v>38</v>
      </c>
      <c r="S239" t="s">
        <v>26</v>
      </c>
      <c r="T239" s="27">
        <v>609</v>
      </c>
      <c r="U239" s="28">
        <v>87</v>
      </c>
    </row>
    <row r="240" spans="17:21" x14ac:dyDescent="0.25">
      <c r="Q240" t="s">
        <v>40</v>
      </c>
      <c r="R240" t="s">
        <v>39</v>
      </c>
      <c r="S240" t="s">
        <v>27</v>
      </c>
      <c r="T240" s="27">
        <v>6370</v>
      </c>
      <c r="U240" s="28">
        <v>30</v>
      </c>
    </row>
    <row r="241" spans="17:21" x14ac:dyDescent="0.25">
      <c r="Q241" t="s">
        <v>5</v>
      </c>
      <c r="R241" t="s">
        <v>38</v>
      </c>
      <c r="S241" t="s">
        <v>19</v>
      </c>
      <c r="T241" s="27">
        <v>5474</v>
      </c>
      <c r="U241" s="28">
        <v>168</v>
      </c>
    </row>
    <row r="242" spans="17:21" x14ac:dyDescent="0.25">
      <c r="Q242" t="s">
        <v>40</v>
      </c>
      <c r="R242" t="s">
        <v>36</v>
      </c>
      <c r="S242" t="s">
        <v>27</v>
      </c>
      <c r="T242" s="27">
        <v>3164</v>
      </c>
      <c r="U242" s="28">
        <v>306</v>
      </c>
    </row>
    <row r="243" spans="17:21" x14ac:dyDescent="0.25">
      <c r="Q243" t="s">
        <v>6</v>
      </c>
      <c r="R243" t="s">
        <v>35</v>
      </c>
      <c r="S243" t="s">
        <v>4</v>
      </c>
      <c r="T243" s="27">
        <v>1302</v>
      </c>
      <c r="U243" s="28">
        <v>402</v>
      </c>
    </row>
    <row r="244" spans="17:21" x14ac:dyDescent="0.25">
      <c r="Q244" t="s">
        <v>3</v>
      </c>
      <c r="R244" t="s">
        <v>37</v>
      </c>
      <c r="S244" t="s">
        <v>28</v>
      </c>
      <c r="T244" s="27">
        <v>7308</v>
      </c>
      <c r="U244" s="28">
        <v>327</v>
      </c>
    </row>
    <row r="245" spans="17:21" x14ac:dyDescent="0.25">
      <c r="Q245" t="s">
        <v>40</v>
      </c>
      <c r="R245" t="s">
        <v>37</v>
      </c>
      <c r="S245" t="s">
        <v>27</v>
      </c>
      <c r="T245" s="27">
        <v>6132</v>
      </c>
      <c r="U245" s="28">
        <v>93</v>
      </c>
    </row>
    <row r="246" spans="17:21" x14ac:dyDescent="0.25">
      <c r="Q246" t="s">
        <v>10</v>
      </c>
      <c r="R246" t="s">
        <v>35</v>
      </c>
      <c r="S246" t="s">
        <v>14</v>
      </c>
      <c r="T246" s="27">
        <v>3472</v>
      </c>
      <c r="U246" s="28">
        <v>96</v>
      </c>
    </row>
    <row r="247" spans="17:21" x14ac:dyDescent="0.25">
      <c r="Q247" t="s">
        <v>8</v>
      </c>
      <c r="R247" t="s">
        <v>39</v>
      </c>
      <c r="S247" t="s">
        <v>18</v>
      </c>
      <c r="T247" s="27">
        <v>9660</v>
      </c>
      <c r="U247" s="28">
        <v>27</v>
      </c>
    </row>
    <row r="248" spans="17:21" x14ac:dyDescent="0.25">
      <c r="Q248" t="s">
        <v>9</v>
      </c>
      <c r="R248" t="s">
        <v>38</v>
      </c>
      <c r="S248" t="s">
        <v>26</v>
      </c>
      <c r="T248" s="27">
        <v>2436</v>
      </c>
      <c r="U248" s="28">
        <v>99</v>
      </c>
    </row>
    <row r="249" spans="17:21" x14ac:dyDescent="0.25">
      <c r="Q249" t="s">
        <v>9</v>
      </c>
      <c r="R249" t="s">
        <v>38</v>
      </c>
      <c r="S249" t="s">
        <v>33</v>
      </c>
      <c r="T249" s="27">
        <v>9506</v>
      </c>
      <c r="U249" s="28">
        <v>87</v>
      </c>
    </row>
    <row r="250" spans="17:21" x14ac:dyDescent="0.25">
      <c r="Q250" t="s">
        <v>10</v>
      </c>
      <c r="R250" t="s">
        <v>37</v>
      </c>
      <c r="S250" t="s">
        <v>21</v>
      </c>
      <c r="T250" s="27">
        <v>245</v>
      </c>
      <c r="U250" s="28">
        <v>288</v>
      </c>
    </row>
    <row r="251" spans="17:21" x14ac:dyDescent="0.25">
      <c r="Q251" t="s">
        <v>8</v>
      </c>
      <c r="R251" t="s">
        <v>35</v>
      </c>
      <c r="S251" t="s">
        <v>20</v>
      </c>
      <c r="T251" s="27">
        <v>2702</v>
      </c>
      <c r="U251" s="28">
        <v>363</v>
      </c>
    </row>
    <row r="252" spans="17:21" x14ac:dyDescent="0.25">
      <c r="Q252" t="s">
        <v>10</v>
      </c>
      <c r="R252" t="s">
        <v>34</v>
      </c>
      <c r="S252" t="s">
        <v>17</v>
      </c>
      <c r="T252" s="27">
        <v>700</v>
      </c>
      <c r="U252" s="28">
        <v>87</v>
      </c>
    </row>
    <row r="253" spans="17:21" x14ac:dyDescent="0.25">
      <c r="Q253" t="s">
        <v>6</v>
      </c>
      <c r="R253" t="s">
        <v>34</v>
      </c>
      <c r="S253" t="s">
        <v>17</v>
      </c>
      <c r="T253" s="27">
        <v>3759</v>
      </c>
      <c r="U253" s="28">
        <v>150</v>
      </c>
    </row>
    <row r="254" spans="17:21" x14ac:dyDescent="0.25">
      <c r="Q254" t="s">
        <v>2</v>
      </c>
      <c r="R254" t="s">
        <v>35</v>
      </c>
      <c r="S254" t="s">
        <v>17</v>
      </c>
      <c r="T254" s="27">
        <v>1589</v>
      </c>
      <c r="U254" s="28">
        <v>303</v>
      </c>
    </row>
    <row r="255" spans="17:21" x14ac:dyDescent="0.25">
      <c r="Q255" t="s">
        <v>7</v>
      </c>
      <c r="R255" t="s">
        <v>35</v>
      </c>
      <c r="S255" t="s">
        <v>28</v>
      </c>
      <c r="T255" s="27">
        <v>5194</v>
      </c>
      <c r="U255" s="28">
        <v>288</v>
      </c>
    </row>
    <row r="256" spans="17:21" x14ac:dyDescent="0.25">
      <c r="Q256" t="s">
        <v>10</v>
      </c>
      <c r="R256" t="s">
        <v>36</v>
      </c>
      <c r="S256" t="s">
        <v>13</v>
      </c>
      <c r="T256" s="27">
        <v>945</v>
      </c>
      <c r="U256" s="28">
        <v>75</v>
      </c>
    </row>
    <row r="257" spans="17:21" x14ac:dyDescent="0.25">
      <c r="Q257" t="s">
        <v>40</v>
      </c>
      <c r="R257" t="s">
        <v>38</v>
      </c>
      <c r="S257" t="s">
        <v>31</v>
      </c>
      <c r="T257" s="27">
        <v>1988</v>
      </c>
      <c r="U257" s="28">
        <v>39</v>
      </c>
    </row>
    <row r="258" spans="17:21" x14ac:dyDescent="0.25">
      <c r="Q258" t="s">
        <v>6</v>
      </c>
      <c r="R258" t="s">
        <v>34</v>
      </c>
      <c r="S258" t="s">
        <v>32</v>
      </c>
      <c r="T258" s="27">
        <v>6734</v>
      </c>
      <c r="U258" s="28">
        <v>123</v>
      </c>
    </row>
    <row r="259" spans="17:21" x14ac:dyDescent="0.25">
      <c r="Q259" t="s">
        <v>40</v>
      </c>
      <c r="R259" t="s">
        <v>36</v>
      </c>
      <c r="S259" t="s">
        <v>4</v>
      </c>
      <c r="T259" s="27">
        <v>217</v>
      </c>
      <c r="U259" s="28">
        <v>36</v>
      </c>
    </row>
    <row r="260" spans="17:21" x14ac:dyDescent="0.25">
      <c r="Q260" t="s">
        <v>5</v>
      </c>
      <c r="R260" t="s">
        <v>34</v>
      </c>
      <c r="S260" t="s">
        <v>22</v>
      </c>
      <c r="T260" s="27">
        <v>6279</v>
      </c>
      <c r="U260" s="28">
        <v>237</v>
      </c>
    </row>
    <row r="261" spans="17:21" x14ac:dyDescent="0.25">
      <c r="Q261" t="s">
        <v>40</v>
      </c>
      <c r="R261" t="s">
        <v>36</v>
      </c>
      <c r="S261" t="s">
        <v>13</v>
      </c>
      <c r="T261" s="27">
        <v>4424</v>
      </c>
      <c r="U261" s="28">
        <v>201</v>
      </c>
    </row>
    <row r="262" spans="17:21" x14ac:dyDescent="0.25">
      <c r="Q262" t="s">
        <v>2</v>
      </c>
      <c r="R262" t="s">
        <v>36</v>
      </c>
      <c r="S262" t="s">
        <v>17</v>
      </c>
      <c r="T262" s="27">
        <v>189</v>
      </c>
      <c r="U262" s="28">
        <v>48</v>
      </c>
    </row>
    <row r="263" spans="17:21" x14ac:dyDescent="0.25">
      <c r="Q263" t="s">
        <v>5</v>
      </c>
      <c r="R263" t="s">
        <v>35</v>
      </c>
      <c r="S263" t="s">
        <v>22</v>
      </c>
      <c r="T263" s="27">
        <v>490</v>
      </c>
      <c r="U263" s="28">
        <v>84</v>
      </c>
    </row>
    <row r="264" spans="17:21" x14ac:dyDescent="0.25">
      <c r="Q264" t="s">
        <v>8</v>
      </c>
      <c r="R264" t="s">
        <v>37</v>
      </c>
      <c r="S264" t="s">
        <v>21</v>
      </c>
      <c r="T264" s="27">
        <v>434</v>
      </c>
      <c r="U264" s="28">
        <v>87</v>
      </c>
    </row>
    <row r="265" spans="17:21" x14ac:dyDescent="0.25">
      <c r="Q265" t="s">
        <v>7</v>
      </c>
      <c r="R265" t="s">
        <v>38</v>
      </c>
      <c r="S265" t="s">
        <v>30</v>
      </c>
      <c r="T265" s="27">
        <v>10129</v>
      </c>
      <c r="U265" s="28">
        <v>312</v>
      </c>
    </row>
    <row r="266" spans="17:21" x14ac:dyDescent="0.25">
      <c r="Q266" t="s">
        <v>3</v>
      </c>
      <c r="R266" t="s">
        <v>39</v>
      </c>
      <c r="S266" t="s">
        <v>28</v>
      </c>
      <c r="T266" s="27">
        <v>1652</v>
      </c>
      <c r="U266" s="28">
        <v>102</v>
      </c>
    </row>
    <row r="267" spans="17:21" x14ac:dyDescent="0.25">
      <c r="Q267" t="s">
        <v>8</v>
      </c>
      <c r="R267" t="s">
        <v>38</v>
      </c>
      <c r="S267" t="s">
        <v>21</v>
      </c>
      <c r="T267" s="27">
        <v>6433</v>
      </c>
      <c r="U267" s="28">
        <v>78</v>
      </c>
    </row>
    <row r="268" spans="17:21" x14ac:dyDescent="0.25">
      <c r="Q268" t="s">
        <v>3</v>
      </c>
      <c r="R268" t="s">
        <v>34</v>
      </c>
      <c r="S268" t="s">
        <v>23</v>
      </c>
      <c r="T268" s="27">
        <v>2212</v>
      </c>
      <c r="U268" s="28">
        <v>117</v>
      </c>
    </row>
    <row r="269" spans="17:21" x14ac:dyDescent="0.25">
      <c r="Q269" t="s">
        <v>41</v>
      </c>
      <c r="R269" t="s">
        <v>35</v>
      </c>
      <c r="S269" t="s">
        <v>19</v>
      </c>
      <c r="T269" s="27">
        <v>609</v>
      </c>
      <c r="U269" s="28">
        <v>99</v>
      </c>
    </row>
    <row r="270" spans="17:21" x14ac:dyDescent="0.25">
      <c r="Q270" t="s">
        <v>40</v>
      </c>
      <c r="R270" t="s">
        <v>35</v>
      </c>
      <c r="S270" t="s">
        <v>24</v>
      </c>
      <c r="T270" s="27">
        <v>1638</v>
      </c>
      <c r="U270" s="28">
        <v>48</v>
      </c>
    </row>
    <row r="271" spans="17:21" x14ac:dyDescent="0.25">
      <c r="Q271" t="s">
        <v>7</v>
      </c>
      <c r="R271" t="s">
        <v>34</v>
      </c>
      <c r="S271" t="s">
        <v>15</v>
      </c>
      <c r="T271" s="27">
        <v>3829</v>
      </c>
      <c r="U271" s="28">
        <v>24</v>
      </c>
    </row>
    <row r="272" spans="17:21" x14ac:dyDescent="0.25">
      <c r="Q272" t="s">
        <v>40</v>
      </c>
      <c r="R272" t="s">
        <v>39</v>
      </c>
      <c r="S272" t="s">
        <v>15</v>
      </c>
      <c r="T272" s="27">
        <v>5775</v>
      </c>
      <c r="U272" s="28">
        <v>42</v>
      </c>
    </row>
    <row r="273" spans="17:21" x14ac:dyDescent="0.25">
      <c r="Q273" t="s">
        <v>6</v>
      </c>
      <c r="R273" t="s">
        <v>35</v>
      </c>
      <c r="S273" t="s">
        <v>20</v>
      </c>
      <c r="T273" s="27">
        <v>1071</v>
      </c>
      <c r="U273" s="28">
        <v>270</v>
      </c>
    </row>
    <row r="274" spans="17:21" x14ac:dyDescent="0.25">
      <c r="Q274" t="s">
        <v>8</v>
      </c>
      <c r="R274" t="s">
        <v>36</v>
      </c>
      <c r="S274" t="s">
        <v>23</v>
      </c>
      <c r="T274" s="27">
        <v>5019</v>
      </c>
      <c r="U274" s="28">
        <v>150</v>
      </c>
    </row>
    <row r="275" spans="17:21" x14ac:dyDescent="0.25">
      <c r="Q275" t="s">
        <v>2</v>
      </c>
      <c r="R275" t="s">
        <v>37</v>
      </c>
      <c r="S275" t="s">
        <v>15</v>
      </c>
      <c r="T275" s="27">
        <v>2863</v>
      </c>
      <c r="U275" s="28">
        <v>42</v>
      </c>
    </row>
    <row r="276" spans="17:21" x14ac:dyDescent="0.25">
      <c r="Q276" t="s">
        <v>40</v>
      </c>
      <c r="R276" t="s">
        <v>35</v>
      </c>
      <c r="S276" t="s">
        <v>29</v>
      </c>
      <c r="T276" s="27">
        <v>1617</v>
      </c>
      <c r="U276" s="28">
        <v>126</v>
      </c>
    </row>
    <row r="277" spans="17:21" x14ac:dyDescent="0.25">
      <c r="Q277" t="s">
        <v>6</v>
      </c>
      <c r="R277" t="s">
        <v>37</v>
      </c>
      <c r="S277" t="s">
        <v>26</v>
      </c>
      <c r="T277" s="27">
        <v>6818</v>
      </c>
      <c r="U277" s="28">
        <v>6</v>
      </c>
    </row>
    <row r="278" spans="17:21" x14ac:dyDescent="0.25">
      <c r="Q278" t="s">
        <v>3</v>
      </c>
      <c r="R278" t="s">
        <v>35</v>
      </c>
      <c r="S278" t="s">
        <v>15</v>
      </c>
      <c r="T278" s="27">
        <v>6657</v>
      </c>
      <c r="U278" s="28">
        <v>276</v>
      </c>
    </row>
    <row r="279" spans="17:21" x14ac:dyDescent="0.25">
      <c r="Q279" t="s">
        <v>3</v>
      </c>
      <c r="R279" t="s">
        <v>34</v>
      </c>
      <c r="S279" t="s">
        <v>17</v>
      </c>
      <c r="T279" s="27">
        <v>2919</v>
      </c>
      <c r="U279" s="28">
        <v>93</v>
      </c>
    </row>
    <row r="280" spans="17:21" x14ac:dyDescent="0.25">
      <c r="Q280" t="s">
        <v>2</v>
      </c>
      <c r="R280" t="s">
        <v>36</v>
      </c>
      <c r="S280" t="s">
        <v>31</v>
      </c>
      <c r="T280" s="27">
        <v>3094</v>
      </c>
      <c r="U280" s="28">
        <v>246</v>
      </c>
    </row>
    <row r="281" spans="17:21" x14ac:dyDescent="0.25">
      <c r="Q281" t="s">
        <v>6</v>
      </c>
      <c r="R281" t="s">
        <v>39</v>
      </c>
      <c r="S281" t="s">
        <v>24</v>
      </c>
      <c r="T281" s="27">
        <v>2989</v>
      </c>
      <c r="U281" s="28">
        <v>3</v>
      </c>
    </row>
    <row r="282" spans="17:21" x14ac:dyDescent="0.25">
      <c r="Q282" t="s">
        <v>8</v>
      </c>
      <c r="R282" t="s">
        <v>38</v>
      </c>
      <c r="S282" t="s">
        <v>27</v>
      </c>
      <c r="T282" s="27">
        <v>2268</v>
      </c>
      <c r="U282" s="28">
        <v>63</v>
      </c>
    </row>
    <row r="283" spans="17:21" x14ac:dyDescent="0.25">
      <c r="Q283" t="s">
        <v>5</v>
      </c>
      <c r="R283" t="s">
        <v>35</v>
      </c>
      <c r="S283" t="s">
        <v>31</v>
      </c>
      <c r="T283" s="27">
        <v>4753</v>
      </c>
      <c r="U283" s="28">
        <v>246</v>
      </c>
    </row>
    <row r="284" spans="17:21" x14ac:dyDescent="0.25">
      <c r="Q284" t="s">
        <v>2</v>
      </c>
      <c r="R284" t="s">
        <v>34</v>
      </c>
      <c r="S284" t="s">
        <v>19</v>
      </c>
      <c r="T284" s="27">
        <v>7511</v>
      </c>
      <c r="U284" s="28">
        <v>120</v>
      </c>
    </row>
    <row r="285" spans="17:21" x14ac:dyDescent="0.25">
      <c r="Q285" t="s">
        <v>2</v>
      </c>
      <c r="R285" t="s">
        <v>38</v>
      </c>
      <c r="S285" t="s">
        <v>31</v>
      </c>
      <c r="T285" s="27">
        <v>4326</v>
      </c>
      <c r="U285" s="28">
        <v>348</v>
      </c>
    </row>
    <row r="286" spans="17:21" x14ac:dyDescent="0.25">
      <c r="Q286" t="s">
        <v>41</v>
      </c>
      <c r="R286" t="s">
        <v>34</v>
      </c>
      <c r="S286" t="s">
        <v>23</v>
      </c>
      <c r="T286" s="27">
        <v>4935</v>
      </c>
      <c r="U286" s="28">
        <v>126</v>
      </c>
    </row>
    <row r="287" spans="17:21" x14ac:dyDescent="0.25">
      <c r="Q287" t="s">
        <v>6</v>
      </c>
      <c r="R287" t="s">
        <v>35</v>
      </c>
      <c r="S287" t="s">
        <v>30</v>
      </c>
      <c r="T287" s="27">
        <v>4781</v>
      </c>
      <c r="U287" s="28">
        <v>123</v>
      </c>
    </row>
    <row r="288" spans="17:21" x14ac:dyDescent="0.25">
      <c r="Q288" t="s">
        <v>5</v>
      </c>
      <c r="R288" t="s">
        <v>38</v>
      </c>
      <c r="S288" t="s">
        <v>25</v>
      </c>
      <c r="T288" s="27">
        <v>7483</v>
      </c>
      <c r="U288" s="28">
        <v>45</v>
      </c>
    </row>
    <row r="289" spans="17:21" x14ac:dyDescent="0.25">
      <c r="Q289" t="s">
        <v>10</v>
      </c>
      <c r="R289" t="s">
        <v>38</v>
      </c>
      <c r="S289" t="s">
        <v>4</v>
      </c>
      <c r="T289" s="27">
        <v>6860</v>
      </c>
      <c r="U289" s="28">
        <v>126</v>
      </c>
    </row>
    <row r="290" spans="17:21" x14ac:dyDescent="0.25">
      <c r="Q290" t="s">
        <v>40</v>
      </c>
      <c r="R290" t="s">
        <v>37</v>
      </c>
      <c r="S290" t="s">
        <v>29</v>
      </c>
      <c r="T290" s="27">
        <v>9002</v>
      </c>
      <c r="U290" s="28">
        <v>72</v>
      </c>
    </row>
    <row r="291" spans="17:21" x14ac:dyDescent="0.25">
      <c r="Q291" t="s">
        <v>6</v>
      </c>
      <c r="R291" t="s">
        <v>36</v>
      </c>
      <c r="S291" t="s">
        <v>29</v>
      </c>
      <c r="T291" s="27">
        <v>1400</v>
      </c>
      <c r="U291" s="28">
        <v>135</v>
      </c>
    </row>
    <row r="292" spans="17:21" x14ac:dyDescent="0.25">
      <c r="Q292" t="s">
        <v>10</v>
      </c>
      <c r="R292" t="s">
        <v>34</v>
      </c>
      <c r="S292" t="s">
        <v>22</v>
      </c>
      <c r="T292" s="27">
        <v>4053</v>
      </c>
      <c r="U292" s="28">
        <v>24</v>
      </c>
    </row>
    <row r="293" spans="17:21" x14ac:dyDescent="0.25">
      <c r="Q293" t="s">
        <v>7</v>
      </c>
      <c r="R293" t="s">
        <v>36</v>
      </c>
      <c r="S293" t="s">
        <v>31</v>
      </c>
      <c r="T293" s="27">
        <v>2149</v>
      </c>
      <c r="U293" s="28">
        <v>117</v>
      </c>
    </row>
    <row r="294" spans="17:21" x14ac:dyDescent="0.25">
      <c r="Q294" t="s">
        <v>3</v>
      </c>
      <c r="R294" t="s">
        <v>39</v>
      </c>
      <c r="S294" t="s">
        <v>29</v>
      </c>
      <c r="T294" s="27">
        <v>3640</v>
      </c>
      <c r="U294" s="28">
        <v>51</v>
      </c>
    </row>
    <row r="295" spans="17:21" x14ac:dyDescent="0.25">
      <c r="Q295" t="s">
        <v>2</v>
      </c>
      <c r="R295" t="s">
        <v>39</v>
      </c>
      <c r="S295" t="s">
        <v>23</v>
      </c>
      <c r="T295" s="27">
        <v>630</v>
      </c>
      <c r="U295" s="28">
        <v>36</v>
      </c>
    </row>
    <row r="296" spans="17:21" x14ac:dyDescent="0.25">
      <c r="Q296" t="s">
        <v>9</v>
      </c>
      <c r="R296" t="s">
        <v>35</v>
      </c>
      <c r="S296" t="s">
        <v>27</v>
      </c>
      <c r="T296" s="27">
        <v>2429</v>
      </c>
      <c r="U296" s="28">
        <v>144</v>
      </c>
    </row>
    <row r="297" spans="17:21" x14ac:dyDescent="0.25">
      <c r="Q297" t="s">
        <v>9</v>
      </c>
      <c r="R297" t="s">
        <v>36</v>
      </c>
      <c r="S297" t="s">
        <v>25</v>
      </c>
      <c r="T297" s="27">
        <v>2142</v>
      </c>
      <c r="U297" s="28">
        <v>114</v>
      </c>
    </row>
    <row r="298" spans="17:21" x14ac:dyDescent="0.25">
      <c r="Q298" t="s">
        <v>7</v>
      </c>
      <c r="R298" t="s">
        <v>37</v>
      </c>
      <c r="S298" t="s">
        <v>30</v>
      </c>
      <c r="T298" s="27">
        <v>6454</v>
      </c>
      <c r="U298" s="28">
        <v>54</v>
      </c>
    </row>
    <row r="299" spans="17:21" x14ac:dyDescent="0.25">
      <c r="Q299" t="s">
        <v>7</v>
      </c>
      <c r="R299" t="s">
        <v>37</v>
      </c>
      <c r="S299" t="s">
        <v>16</v>
      </c>
      <c r="T299" s="27">
        <v>4487</v>
      </c>
      <c r="U299" s="28">
        <v>333</v>
      </c>
    </row>
    <row r="300" spans="17:21" x14ac:dyDescent="0.25">
      <c r="Q300" t="s">
        <v>3</v>
      </c>
      <c r="R300" t="s">
        <v>37</v>
      </c>
      <c r="S300" t="s">
        <v>4</v>
      </c>
      <c r="T300" s="27">
        <v>938</v>
      </c>
      <c r="U300" s="28">
        <v>366</v>
      </c>
    </row>
    <row r="301" spans="17:21" x14ac:dyDescent="0.25">
      <c r="Q301" t="s">
        <v>3</v>
      </c>
      <c r="R301" t="s">
        <v>38</v>
      </c>
      <c r="S301" t="s">
        <v>26</v>
      </c>
      <c r="T301" s="27">
        <v>8841</v>
      </c>
      <c r="U301" s="28">
        <v>303</v>
      </c>
    </row>
    <row r="302" spans="17:21" x14ac:dyDescent="0.25">
      <c r="Q302" t="s">
        <v>2</v>
      </c>
      <c r="R302" t="s">
        <v>39</v>
      </c>
      <c r="S302" t="s">
        <v>33</v>
      </c>
      <c r="T302" s="27">
        <v>4018</v>
      </c>
      <c r="U302" s="28">
        <v>126</v>
      </c>
    </row>
    <row r="303" spans="17:21" x14ac:dyDescent="0.25">
      <c r="Q303" t="s">
        <v>41</v>
      </c>
      <c r="R303" t="s">
        <v>37</v>
      </c>
      <c r="S303" t="s">
        <v>15</v>
      </c>
      <c r="T303" s="27">
        <v>714</v>
      </c>
      <c r="U303" s="28">
        <v>231</v>
      </c>
    </row>
    <row r="304" spans="17:21" x14ac:dyDescent="0.25">
      <c r="Q304" t="s">
        <v>9</v>
      </c>
      <c r="R304" t="s">
        <v>38</v>
      </c>
      <c r="S304" t="s">
        <v>25</v>
      </c>
      <c r="T304" s="27">
        <v>3850</v>
      </c>
      <c r="U304" s="28">
        <v>102</v>
      </c>
    </row>
  </sheetData>
  <mergeCells count="1">
    <mergeCell ref="B1:O2"/>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521CE-004B-4835-97EA-C0FBF24846EE}">
  <dimension ref="B1:Q17"/>
  <sheetViews>
    <sheetView workbookViewId="0">
      <selection activeCell="K15" sqref="K15"/>
    </sheetView>
  </sheetViews>
  <sheetFormatPr defaultRowHeight="15" x14ac:dyDescent="0.25"/>
  <cols>
    <col min="1" max="1" width="4" customWidth="1"/>
    <col min="3" max="3" width="16.42578125" bestFit="1" customWidth="1"/>
    <col min="4" max="4" width="14.85546875" bestFit="1" customWidth="1"/>
    <col min="7" max="7" width="16.28515625" bestFit="1" customWidth="1"/>
    <col min="8" max="8" width="14.85546875" bestFit="1" customWidth="1"/>
  </cols>
  <sheetData>
    <row r="1" spans="2:17" ht="15" customHeight="1" x14ac:dyDescent="0.25">
      <c r="B1" s="41" t="s">
        <v>80</v>
      </c>
      <c r="C1" s="41"/>
      <c r="D1" s="41"/>
      <c r="E1" s="41"/>
      <c r="F1" s="41"/>
      <c r="G1" s="41"/>
      <c r="H1" s="41"/>
      <c r="I1" s="41"/>
      <c r="J1" s="41"/>
      <c r="K1" s="41"/>
      <c r="L1" s="41"/>
      <c r="M1" s="41"/>
      <c r="N1" s="41"/>
      <c r="O1" s="41"/>
      <c r="P1" s="41"/>
      <c r="Q1" s="41"/>
    </row>
    <row r="2" spans="2:17" x14ac:dyDescent="0.25">
      <c r="B2" s="41"/>
      <c r="C2" s="41"/>
      <c r="D2" s="41"/>
      <c r="E2" s="41"/>
      <c r="F2" s="41"/>
      <c r="G2" s="41"/>
      <c r="H2" s="41"/>
      <c r="I2" s="41"/>
      <c r="J2" s="41"/>
      <c r="K2" s="41"/>
      <c r="L2" s="41"/>
      <c r="M2" s="41"/>
      <c r="N2" s="41"/>
      <c r="O2" s="41"/>
      <c r="P2" s="41"/>
      <c r="Q2" s="41"/>
    </row>
    <row r="4" spans="2:17" x14ac:dyDescent="0.25">
      <c r="B4" t="s">
        <v>81</v>
      </c>
      <c r="C4" s="14" t="s">
        <v>70</v>
      </c>
      <c r="D4" t="s">
        <v>69</v>
      </c>
      <c r="F4" t="s">
        <v>82</v>
      </c>
      <c r="G4" s="14" t="s">
        <v>70</v>
      </c>
      <c r="H4" t="s">
        <v>69</v>
      </c>
      <c r="I4" s="14"/>
      <c r="J4" s="14"/>
      <c r="K4" s="14"/>
      <c r="L4" s="14"/>
      <c r="M4" s="14"/>
      <c r="N4" s="14"/>
      <c r="O4" s="14"/>
      <c r="P4" s="14"/>
      <c r="Q4" s="14"/>
    </row>
    <row r="5" spans="2:17" x14ac:dyDescent="0.25">
      <c r="C5" s="15" t="s">
        <v>38</v>
      </c>
      <c r="D5" s="13">
        <v>25221</v>
      </c>
      <c r="G5" s="15" t="s">
        <v>38</v>
      </c>
      <c r="H5" s="13">
        <v>6069</v>
      </c>
    </row>
    <row r="6" spans="2:17" x14ac:dyDescent="0.25">
      <c r="C6" s="29" t="s">
        <v>5</v>
      </c>
      <c r="D6" s="13">
        <v>25221</v>
      </c>
      <c r="G6" s="29" t="s">
        <v>41</v>
      </c>
      <c r="H6" s="13">
        <v>6069</v>
      </c>
    </row>
    <row r="7" spans="2:17" x14ac:dyDescent="0.25">
      <c r="C7" s="15" t="s">
        <v>36</v>
      </c>
      <c r="D7" s="13">
        <v>39620</v>
      </c>
      <c r="G7" s="15" t="s">
        <v>36</v>
      </c>
      <c r="H7" s="13">
        <v>5019</v>
      </c>
    </row>
    <row r="8" spans="2:17" x14ac:dyDescent="0.25">
      <c r="C8" s="29" t="s">
        <v>5</v>
      </c>
      <c r="D8" s="13">
        <v>39620</v>
      </c>
      <c r="G8" s="29" t="s">
        <v>8</v>
      </c>
      <c r="H8" s="13">
        <v>5019</v>
      </c>
    </row>
    <row r="9" spans="2:17" x14ac:dyDescent="0.25">
      <c r="C9" s="15" t="s">
        <v>34</v>
      </c>
      <c r="D9" s="13">
        <v>41559</v>
      </c>
      <c r="G9" s="15" t="s">
        <v>34</v>
      </c>
      <c r="H9" s="13">
        <v>5516</v>
      </c>
    </row>
    <row r="10" spans="2:17" x14ac:dyDescent="0.25">
      <c r="C10" s="29" t="s">
        <v>5</v>
      </c>
      <c r="D10" s="13">
        <v>41559</v>
      </c>
      <c r="G10" s="29" t="s">
        <v>8</v>
      </c>
      <c r="H10" s="13">
        <v>5516</v>
      </c>
    </row>
    <row r="11" spans="2:17" x14ac:dyDescent="0.25">
      <c r="C11" s="15" t="s">
        <v>37</v>
      </c>
      <c r="D11" s="13">
        <v>43568</v>
      </c>
      <c r="G11" s="15" t="s">
        <v>37</v>
      </c>
      <c r="H11" s="13">
        <v>7987</v>
      </c>
    </row>
    <row r="12" spans="2:17" x14ac:dyDescent="0.25">
      <c r="C12" s="29" t="s">
        <v>7</v>
      </c>
      <c r="D12" s="13">
        <v>43568</v>
      </c>
      <c r="G12" s="29" t="s">
        <v>10</v>
      </c>
      <c r="H12" s="13">
        <v>7987</v>
      </c>
    </row>
    <row r="13" spans="2:17" x14ac:dyDescent="0.25">
      <c r="C13" s="15" t="s">
        <v>39</v>
      </c>
      <c r="D13" s="13">
        <v>45752</v>
      </c>
      <c r="G13" s="15" t="s">
        <v>39</v>
      </c>
      <c r="H13" s="13">
        <v>3976</v>
      </c>
    </row>
    <row r="14" spans="2:17" x14ac:dyDescent="0.25">
      <c r="C14" s="29" t="s">
        <v>2</v>
      </c>
      <c r="D14" s="13">
        <v>45752</v>
      </c>
      <c r="G14" s="29" t="s">
        <v>41</v>
      </c>
      <c r="H14" s="13">
        <v>3976</v>
      </c>
    </row>
    <row r="15" spans="2:17" x14ac:dyDescent="0.25">
      <c r="C15" s="15" t="s">
        <v>35</v>
      </c>
      <c r="D15" s="13">
        <v>38325</v>
      </c>
      <c r="G15" s="15" t="s">
        <v>35</v>
      </c>
      <c r="H15" s="13">
        <v>2142</v>
      </c>
    </row>
    <row r="16" spans="2:17" x14ac:dyDescent="0.25">
      <c r="C16" s="29" t="s">
        <v>40</v>
      </c>
      <c r="D16" s="13">
        <v>38325</v>
      </c>
      <c r="G16" s="29" t="s">
        <v>2</v>
      </c>
      <c r="H16" s="13">
        <v>2142</v>
      </c>
    </row>
    <row r="17" spans="3:8" x14ac:dyDescent="0.25">
      <c r="C17" s="15" t="s">
        <v>77</v>
      </c>
      <c r="D17" s="13">
        <v>234045</v>
      </c>
      <c r="G17" s="15" t="s">
        <v>77</v>
      </c>
      <c r="H17" s="13">
        <v>30709</v>
      </c>
    </row>
  </sheetData>
  <mergeCells count="1">
    <mergeCell ref="B1:Q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1B2FB-E8F6-4B20-BCCF-CBE48BED8881}">
  <dimension ref="B1:T27"/>
  <sheetViews>
    <sheetView workbookViewId="0">
      <selection activeCell="C5" sqref="C5"/>
    </sheetView>
  </sheetViews>
  <sheetFormatPr defaultRowHeight="15" x14ac:dyDescent="0.25"/>
  <cols>
    <col min="1" max="1" width="5.140625" customWidth="1"/>
    <col min="2" max="2" width="21.85546875" bestFit="1" customWidth="1"/>
    <col min="3" max="5" width="10.85546875" bestFit="1" customWidth="1"/>
    <col min="6" max="6" width="13.42578125" bestFit="1" customWidth="1"/>
  </cols>
  <sheetData>
    <row r="1" spans="2:20" x14ac:dyDescent="0.25">
      <c r="B1" s="41" t="s">
        <v>83</v>
      </c>
      <c r="C1" s="42"/>
      <c r="D1" s="42"/>
      <c r="E1" s="42"/>
      <c r="F1" s="42"/>
      <c r="G1" s="42"/>
      <c r="H1" s="42"/>
      <c r="I1" s="42"/>
      <c r="J1" s="42"/>
      <c r="K1" s="42"/>
      <c r="L1" s="42"/>
      <c r="M1" s="42"/>
      <c r="N1" s="42"/>
      <c r="O1" s="42"/>
      <c r="P1" s="42"/>
      <c r="Q1" s="42"/>
      <c r="R1" s="42"/>
      <c r="S1" s="42"/>
      <c r="T1" s="42"/>
    </row>
    <row r="2" spans="2:20" x14ac:dyDescent="0.25">
      <c r="B2" s="42"/>
      <c r="C2" s="42"/>
      <c r="D2" s="42"/>
      <c r="E2" s="42"/>
      <c r="F2" s="42"/>
      <c r="G2" s="42"/>
      <c r="H2" s="42"/>
      <c r="I2" s="42"/>
      <c r="J2" s="42"/>
      <c r="K2" s="42"/>
      <c r="L2" s="42"/>
      <c r="M2" s="42"/>
      <c r="N2" s="42"/>
      <c r="O2" s="42"/>
      <c r="P2" s="42"/>
      <c r="Q2" s="42"/>
      <c r="R2" s="42"/>
      <c r="S2" s="42"/>
      <c r="T2" s="42"/>
    </row>
    <row r="4" spans="2:20" x14ac:dyDescent="0.25">
      <c r="B4" s="14" t="s">
        <v>70</v>
      </c>
      <c r="C4" t="s">
        <v>85</v>
      </c>
    </row>
    <row r="5" spans="2:20" x14ac:dyDescent="0.25">
      <c r="B5" s="15" t="s">
        <v>26</v>
      </c>
      <c r="C5" s="30">
        <v>58277.8</v>
      </c>
    </row>
    <row r="6" spans="2:20" x14ac:dyDescent="0.25">
      <c r="B6" s="15" t="s">
        <v>17</v>
      </c>
      <c r="C6" s="30">
        <v>56471.590000000004</v>
      </c>
    </row>
    <row r="7" spans="2:20" x14ac:dyDescent="0.25">
      <c r="B7" s="15" t="s">
        <v>32</v>
      </c>
      <c r="C7" s="30">
        <v>52063.35</v>
      </c>
    </row>
    <row r="8" spans="2:20" x14ac:dyDescent="0.25">
      <c r="B8" s="15" t="s">
        <v>15</v>
      </c>
      <c r="C8" s="30">
        <v>50988.91</v>
      </c>
    </row>
    <row r="9" spans="2:20" x14ac:dyDescent="0.25">
      <c r="B9" s="15" t="s">
        <v>22</v>
      </c>
      <c r="C9" s="30">
        <v>46234.960000000006</v>
      </c>
    </row>
    <row r="10" spans="2:20" x14ac:dyDescent="0.25">
      <c r="B10" s="15" t="s">
        <v>33</v>
      </c>
      <c r="C10" s="30">
        <v>46226.020000000004</v>
      </c>
    </row>
    <row r="11" spans="2:20" x14ac:dyDescent="0.25">
      <c r="B11" s="15" t="s">
        <v>23</v>
      </c>
      <c r="C11" s="30">
        <v>44884.12</v>
      </c>
    </row>
    <row r="12" spans="2:20" x14ac:dyDescent="0.25">
      <c r="B12" s="15" t="s">
        <v>16</v>
      </c>
      <c r="C12" s="30">
        <v>43177.340000000004</v>
      </c>
    </row>
    <row r="13" spans="2:20" x14ac:dyDescent="0.25">
      <c r="B13" s="15" t="s">
        <v>18</v>
      </c>
      <c r="C13" s="30">
        <v>40814.559999999998</v>
      </c>
    </row>
    <row r="14" spans="2:20" x14ac:dyDescent="0.25">
      <c r="B14" s="15" t="s">
        <v>28</v>
      </c>
      <c r="C14" s="30">
        <v>39084.340000000004</v>
      </c>
    </row>
    <row r="15" spans="2:20" x14ac:dyDescent="0.25">
      <c r="B15" s="15" t="s">
        <v>29</v>
      </c>
      <c r="C15" s="30">
        <v>36700.840000000004</v>
      </c>
    </row>
    <row r="16" spans="2:20" x14ac:dyDescent="0.25">
      <c r="B16" s="15" t="s">
        <v>20</v>
      </c>
      <c r="C16" s="30">
        <v>31390.480000000003</v>
      </c>
    </row>
    <row r="17" spans="2:3" x14ac:dyDescent="0.25">
      <c r="B17" s="15" t="s">
        <v>24</v>
      </c>
      <c r="C17" s="30">
        <v>30189.32</v>
      </c>
    </row>
    <row r="18" spans="2:3" x14ac:dyDescent="0.25">
      <c r="B18" s="15" t="s">
        <v>19</v>
      </c>
      <c r="C18" s="30">
        <v>29800.160000000003</v>
      </c>
    </row>
    <row r="19" spans="2:3" x14ac:dyDescent="0.25">
      <c r="B19" s="15" t="s">
        <v>13</v>
      </c>
      <c r="C19" s="30">
        <v>29721.27</v>
      </c>
    </row>
    <row r="20" spans="2:3" x14ac:dyDescent="0.25">
      <c r="B20" s="15" t="s">
        <v>25</v>
      </c>
      <c r="C20" s="30">
        <v>29678.099999999995</v>
      </c>
    </row>
    <row r="21" spans="2:3" x14ac:dyDescent="0.25">
      <c r="B21" s="15" t="s">
        <v>31</v>
      </c>
      <c r="C21" s="30">
        <v>29518.43</v>
      </c>
    </row>
    <row r="22" spans="2:3" x14ac:dyDescent="0.25">
      <c r="B22" s="15" t="s">
        <v>21</v>
      </c>
      <c r="C22" s="30">
        <v>26000</v>
      </c>
    </row>
    <row r="23" spans="2:3" x14ac:dyDescent="0.25">
      <c r="B23" s="15" t="s">
        <v>30</v>
      </c>
      <c r="C23" s="30">
        <v>25899.020000000011</v>
      </c>
    </row>
    <row r="24" spans="2:3" x14ac:dyDescent="0.25">
      <c r="B24" s="15" t="s">
        <v>27</v>
      </c>
      <c r="C24" s="30">
        <v>19572.14</v>
      </c>
    </row>
    <row r="25" spans="2:3" x14ac:dyDescent="0.25">
      <c r="B25" s="15" t="s">
        <v>14</v>
      </c>
      <c r="C25" s="30">
        <v>19525.600000000002</v>
      </c>
    </row>
    <row r="26" spans="2:3" x14ac:dyDescent="0.25">
      <c r="B26" s="15" t="s">
        <v>4</v>
      </c>
      <c r="C26" s="30">
        <v>14946.919999999998</v>
      </c>
    </row>
    <row r="27" spans="2:3" x14ac:dyDescent="0.25">
      <c r="B27" s="15" t="s">
        <v>77</v>
      </c>
      <c r="C27" s="30">
        <v>801165.2699999999</v>
      </c>
    </row>
  </sheetData>
  <mergeCells count="1">
    <mergeCell ref="B1:T2"/>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QS</vt:lpstr>
      <vt:lpstr>EX</vt:lpstr>
      <vt:lpstr>SBC(Formulas)</vt:lpstr>
      <vt:lpstr>SBC(Pivots)</vt:lpstr>
      <vt:lpstr>($)PerUnit</vt:lpstr>
      <vt:lpstr>AD</vt:lpstr>
      <vt:lpstr>BCA</vt:lpstr>
      <vt:lpstr>PBP</vt:lpstr>
      <vt:lpstr>DCLSR</vt:lpstr>
      <vt:lpstr>OEQ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HP</cp:lastModifiedBy>
  <dcterms:created xsi:type="dcterms:W3CDTF">2021-03-14T20:21:32Z</dcterms:created>
  <dcterms:modified xsi:type="dcterms:W3CDTF">2023-04-11T12:18:15Z</dcterms:modified>
</cp:coreProperties>
</file>