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oyal/Downloads/"/>
    </mc:Choice>
  </mc:AlternateContent>
  <xr:revisionPtr revIDLastSave="0" documentId="8_{0F8176C0-3DF6-3842-9096-7893CC7C578D}" xr6:coauthVersionLast="47" xr6:coauthVersionMax="47" xr10:uidLastSave="{00000000-0000-0000-0000-000000000000}"/>
  <bookViews>
    <workbookView xWindow="0" yWindow="500" windowWidth="28800" windowHeight="15880" xr2:uid="{6B4C7BED-AAA9-1B4D-A7FF-74FC88888EAD}"/>
  </bookViews>
  <sheets>
    <sheet name="Sheet2" sheetId="2" r:id="rId1"/>
  </sheets>
  <definedNames>
    <definedName name="AMDRET">#REF!</definedName>
    <definedName name="AMRET">#REF!</definedName>
    <definedName name="COCRET">#REF!</definedName>
    <definedName name="CORET">#REF!</definedName>
    <definedName name="IBRET">#REF!</definedName>
    <definedName name="JPMRET">#REF!</definedName>
    <definedName name="JPRET">#REF!</definedName>
    <definedName name="NERET">#REF!</definedName>
    <definedName name="NETR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9" i="2" l="1"/>
  <c r="T17" i="2"/>
  <c r="T25" i="2"/>
  <c r="T33" i="2"/>
  <c r="T41" i="2"/>
  <c r="T42" i="2"/>
  <c r="T49" i="2"/>
  <c r="T50" i="2"/>
  <c r="T51" i="2"/>
  <c r="T57" i="2"/>
  <c r="T58" i="2"/>
  <c r="T61" i="2"/>
  <c r="S4" i="2"/>
  <c r="S5" i="2"/>
  <c r="S7" i="2"/>
  <c r="S12" i="2"/>
  <c r="S13" i="2"/>
  <c r="S15" i="2"/>
  <c r="S20" i="2"/>
  <c r="S21" i="2"/>
  <c r="S23" i="2"/>
  <c r="S28" i="2"/>
  <c r="S29" i="2"/>
  <c r="S31" i="2"/>
  <c r="S36" i="2"/>
  <c r="S37" i="2"/>
  <c r="S39" i="2"/>
  <c r="S44" i="2"/>
  <c r="S45" i="2"/>
  <c r="S47" i="2"/>
  <c r="S54" i="2"/>
  <c r="S57" i="2"/>
  <c r="S61" i="2"/>
  <c r="S62" i="2"/>
  <c r="S3" i="2"/>
  <c r="R8" i="2"/>
  <c r="R16" i="2"/>
  <c r="R24" i="2"/>
  <c r="R32" i="2"/>
  <c r="R35" i="2"/>
  <c r="R40" i="2"/>
  <c r="R43" i="2"/>
  <c r="R48" i="2"/>
  <c r="R51" i="2"/>
  <c r="R56" i="2"/>
  <c r="R57" i="2"/>
  <c r="R59" i="2"/>
  <c r="R60" i="2"/>
  <c r="Q6" i="2"/>
  <c r="Q7" i="2"/>
  <c r="Q14" i="2"/>
  <c r="Q15" i="2"/>
  <c r="Q22" i="2"/>
  <c r="Q23" i="2"/>
  <c r="Q30" i="2"/>
  <c r="Q31" i="2"/>
  <c r="Q38" i="2"/>
  <c r="Q39" i="2"/>
  <c r="Q46" i="2"/>
  <c r="Q47" i="2"/>
  <c r="Q52" i="2"/>
  <c r="Q54" i="2"/>
  <c r="Q55" i="2"/>
  <c r="Q56" i="2"/>
  <c r="Q60" i="2"/>
  <c r="Q62" i="2"/>
  <c r="Q3" i="2"/>
  <c r="P59" i="2"/>
  <c r="P56" i="2"/>
  <c r="P55" i="2"/>
  <c r="P48" i="2"/>
  <c r="P47" i="2"/>
  <c r="P40" i="2"/>
  <c r="P39" i="2"/>
  <c r="P32" i="2"/>
  <c r="P31" i="2"/>
  <c r="P24" i="2"/>
  <c r="P23" i="2"/>
  <c r="P16" i="2"/>
  <c r="P15" i="2"/>
  <c r="P8" i="2"/>
  <c r="P7" i="2"/>
  <c r="AJ24" i="2" a="1"/>
  <c r="AJ24" i="2" s="1"/>
  <c r="AJ23" i="2" s="1"/>
  <c r="AD116" i="2"/>
  <c r="AD115" i="2"/>
  <c r="AC116" i="2"/>
  <c r="AC115" i="2"/>
  <c r="AF117" i="2"/>
  <c r="AF116" i="2"/>
  <c r="AF115" i="2"/>
  <c r="AE116" i="2"/>
  <c r="AE115" i="2"/>
  <c r="AD117" i="2"/>
  <c r="AE117" i="2"/>
  <c r="AC117" i="2"/>
  <c r="AB117" i="2"/>
  <c r="X50" i="2"/>
  <c r="AG118" i="2"/>
  <c r="AF118" i="2"/>
  <c r="AE118" i="2"/>
  <c r="AD118" i="2"/>
  <c r="AC118" i="2"/>
  <c r="AB118" i="2"/>
  <c r="AB116" i="2"/>
  <c r="AB115" i="2"/>
  <c r="M62" i="2"/>
  <c r="O62" i="2" s="1"/>
  <c r="K62" i="2"/>
  <c r="T62" i="2" s="1"/>
  <c r="J62" i="2"/>
  <c r="I62" i="2"/>
  <c r="R62" i="2" s="1"/>
  <c r="H62" i="2"/>
  <c r="G62" i="2"/>
  <c r="P62" i="2" s="1"/>
  <c r="M61" i="2"/>
  <c r="O61" i="2" s="1"/>
  <c r="K61" i="2"/>
  <c r="J61" i="2"/>
  <c r="I61" i="2"/>
  <c r="R61" i="2" s="1"/>
  <c r="H61" i="2"/>
  <c r="Q61" i="2" s="1"/>
  <c r="G61" i="2"/>
  <c r="P61" i="2" s="1"/>
  <c r="M60" i="2"/>
  <c r="O60" i="2" s="1"/>
  <c r="K60" i="2"/>
  <c r="T60" i="2" s="1"/>
  <c r="J60" i="2"/>
  <c r="S60" i="2" s="1"/>
  <c r="I60" i="2"/>
  <c r="H60" i="2"/>
  <c r="G60" i="2"/>
  <c r="P60" i="2" s="1"/>
  <c r="M59" i="2"/>
  <c r="O59" i="2" s="1"/>
  <c r="K59" i="2"/>
  <c r="T59" i="2" s="1"/>
  <c r="J59" i="2"/>
  <c r="S59" i="2" s="1"/>
  <c r="I59" i="2"/>
  <c r="H59" i="2"/>
  <c r="Q59" i="2" s="1"/>
  <c r="G59" i="2"/>
  <c r="M58" i="2"/>
  <c r="O58" i="2" s="1"/>
  <c r="K58" i="2"/>
  <c r="J58" i="2"/>
  <c r="S58" i="2" s="1"/>
  <c r="I58" i="2"/>
  <c r="R58" i="2" s="1"/>
  <c r="H58" i="2"/>
  <c r="Q58" i="2" s="1"/>
  <c r="G58" i="2"/>
  <c r="P58" i="2" s="1"/>
  <c r="M57" i="2"/>
  <c r="O57" i="2" s="1"/>
  <c r="K57" i="2"/>
  <c r="J57" i="2"/>
  <c r="I57" i="2"/>
  <c r="H57" i="2"/>
  <c r="Q57" i="2" s="1"/>
  <c r="G57" i="2"/>
  <c r="P57" i="2" s="1"/>
  <c r="M56" i="2"/>
  <c r="O56" i="2" s="1"/>
  <c r="K56" i="2"/>
  <c r="T56" i="2" s="1"/>
  <c r="J56" i="2"/>
  <c r="S56" i="2" s="1"/>
  <c r="I56" i="2"/>
  <c r="H56" i="2"/>
  <c r="G56" i="2"/>
  <c r="M55" i="2"/>
  <c r="O55" i="2" s="1"/>
  <c r="K55" i="2"/>
  <c r="T55" i="2" s="1"/>
  <c r="J55" i="2"/>
  <c r="S55" i="2" s="1"/>
  <c r="I55" i="2"/>
  <c r="R55" i="2" s="1"/>
  <c r="H55" i="2"/>
  <c r="G55" i="2"/>
  <c r="AB54" i="2"/>
  <c r="AA54" i="2"/>
  <c r="Z54" i="2"/>
  <c r="Y54" i="2"/>
  <c r="X54" i="2"/>
  <c r="M54" i="2"/>
  <c r="O54" i="2" s="1"/>
  <c r="K54" i="2"/>
  <c r="T54" i="2" s="1"/>
  <c r="J54" i="2"/>
  <c r="I54" i="2"/>
  <c r="R54" i="2" s="1"/>
  <c r="H54" i="2"/>
  <c r="G54" i="2"/>
  <c r="P54" i="2" s="1"/>
  <c r="AB53" i="2"/>
  <c r="AA53" i="2"/>
  <c r="Z53" i="2"/>
  <c r="Y53" i="2"/>
  <c r="X53" i="2"/>
  <c r="M53" i="2"/>
  <c r="O53" i="2" s="1"/>
  <c r="K53" i="2"/>
  <c r="T53" i="2" s="1"/>
  <c r="J53" i="2"/>
  <c r="S53" i="2" s="1"/>
  <c r="I53" i="2"/>
  <c r="R53" i="2" s="1"/>
  <c r="H53" i="2"/>
  <c r="Q53" i="2" s="1"/>
  <c r="G53" i="2"/>
  <c r="P53" i="2" s="1"/>
  <c r="AB52" i="2"/>
  <c r="AA52" i="2"/>
  <c r="Z52" i="2"/>
  <c r="Y52" i="2"/>
  <c r="X52" i="2"/>
  <c r="M52" i="2"/>
  <c r="O52" i="2" s="1"/>
  <c r="K52" i="2"/>
  <c r="T52" i="2" s="1"/>
  <c r="J52" i="2"/>
  <c r="S52" i="2" s="1"/>
  <c r="I52" i="2"/>
  <c r="R52" i="2" s="1"/>
  <c r="H52" i="2"/>
  <c r="G52" i="2"/>
  <c r="P52" i="2" s="1"/>
  <c r="AB51" i="2"/>
  <c r="AA51" i="2"/>
  <c r="Z51" i="2"/>
  <c r="Y51" i="2"/>
  <c r="X51" i="2"/>
  <c r="M51" i="2"/>
  <c r="O51" i="2" s="1"/>
  <c r="K51" i="2"/>
  <c r="J51" i="2"/>
  <c r="S51" i="2" s="1"/>
  <c r="I51" i="2"/>
  <c r="H51" i="2"/>
  <c r="Q51" i="2" s="1"/>
  <c r="G51" i="2"/>
  <c r="P51" i="2" s="1"/>
  <c r="AB50" i="2"/>
  <c r="AA50" i="2"/>
  <c r="Z50" i="2"/>
  <c r="Y50" i="2"/>
  <c r="M50" i="2"/>
  <c r="O50" i="2" s="1"/>
  <c r="K50" i="2"/>
  <c r="J50" i="2"/>
  <c r="S50" i="2" s="1"/>
  <c r="I50" i="2"/>
  <c r="R50" i="2" s="1"/>
  <c r="H50" i="2"/>
  <c r="Q50" i="2" s="1"/>
  <c r="G50" i="2"/>
  <c r="P50" i="2" s="1"/>
  <c r="X49" i="2" a="1"/>
  <c r="X49" i="2" s="1"/>
  <c r="M49" i="2"/>
  <c r="O49" i="2" s="1"/>
  <c r="K49" i="2"/>
  <c r="J49" i="2"/>
  <c r="S49" i="2" s="1"/>
  <c r="I49" i="2"/>
  <c r="R49" i="2" s="1"/>
  <c r="H49" i="2"/>
  <c r="Q49" i="2" s="1"/>
  <c r="G49" i="2"/>
  <c r="P49" i="2" s="1"/>
  <c r="M48" i="2"/>
  <c r="O48" i="2" s="1"/>
  <c r="K48" i="2"/>
  <c r="T48" i="2" s="1"/>
  <c r="J48" i="2"/>
  <c r="S48" i="2" s="1"/>
  <c r="I48" i="2"/>
  <c r="H48" i="2"/>
  <c r="Q48" i="2" s="1"/>
  <c r="G48" i="2"/>
  <c r="M47" i="2"/>
  <c r="O47" i="2" s="1"/>
  <c r="K47" i="2"/>
  <c r="T47" i="2" s="1"/>
  <c r="J47" i="2"/>
  <c r="I47" i="2"/>
  <c r="R47" i="2" s="1"/>
  <c r="H47" i="2"/>
  <c r="G47" i="2"/>
  <c r="M46" i="2"/>
  <c r="O46" i="2" s="1"/>
  <c r="K46" i="2"/>
  <c r="T46" i="2" s="1"/>
  <c r="J46" i="2"/>
  <c r="S46" i="2" s="1"/>
  <c r="I46" i="2"/>
  <c r="R46" i="2" s="1"/>
  <c r="H46" i="2"/>
  <c r="G46" i="2"/>
  <c r="P46" i="2" s="1"/>
  <c r="M45" i="2"/>
  <c r="O45" i="2" s="1"/>
  <c r="K45" i="2"/>
  <c r="T45" i="2" s="1"/>
  <c r="J45" i="2"/>
  <c r="I45" i="2"/>
  <c r="R45" i="2" s="1"/>
  <c r="H45" i="2"/>
  <c r="Q45" i="2" s="1"/>
  <c r="G45" i="2"/>
  <c r="P45" i="2" s="1"/>
  <c r="M44" i="2"/>
  <c r="O44" i="2" s="1"/>
  <c r="K44" i="2"/>
  <c r="T44" i="2" s="1"/>
  <c r="J44" i="2"/>
  <c r="I44" i="2"/>
  <c r="R44" i="2" s="1"/>
  <c r="H44" i="2"/>
  <c r="Q44" i="2" s="1"/>
  <c r="G44" i="2"/>
  <c r="P44" i="2" s="1"/>
  <c r="M43" i="2"/>
  <c r="O43" i="2" s="1"/>
  <c r="K43" i="2"/>
  <c r="T43" i="2" s="1"/>
  <c r="J43" i="2"/>
  <c r="S43" i="2" s="1"/>
  <c r="I43" i="2"/>
  <c r="H43" i="2"/>
  <c r="Q43" i="2" s="1"/>
  <c r="G43" i="2"/>
  <c r="P43" i="2" s="1"/>
  <c r="M42" i="2"/>
  <c r="O42" i="2" s="1"/>
  <c r="K42" i="2"/>
  <c r="J42" i="2"/>
  <c r="S42" i="2" s="1"/>
  <c r="I42" i="2"/>
  <c r="R42" i="2" s="1"/>
  <c r="H42" i="2"/>
  <c r="Q42" i="2" s="1"/>
  <c r="G42" i="2"/>
  <c r="P42" i="2" s="1"/>
  <c r="M41" i="2"/>
  <c r="O41" i="2" s="1"/>
  <c r="K41" i="2"/>
  <c r="J41" i="2"/>
  <c r="S41" i="2" s="1"/>
  <c r="I41" i="2"/>
  <c r="R41" i="2" s="1"/>
  <c r="H41" i="2"/>
  <c r="Q41" i="2" s="1"/>
  <c r="G41" i="2"/>
  <c r="P41" i="2" s="1"/>
  <c r="M40" i="2"/>
  <c r="O40" i="2" s="1"/>
  <c r="K40" i="2"/>
  <c r="T40" i="2" s="1"/>
  <c r="J40" i="2"/>
  <c r="S40" i="2" s="1"/>
  <c r="I40" i="2"/>
  <c r="H40" i="2"/>
  <c r="Q40" i="2" s="1"/>
  <c r="G40" i="2"/>
  <c r="M39" i="2"/>
  <c r="O39" i="2" s="1"/>
  <c r="K39" i="2"/>
  <c r="T39" i="2" s="1"/>
  <c r="J39" i="2"/>
  <c r="I39" i="2"/>
  <c r="R39" i="2" s="1"/>
  <c r="H39" i="2"/>
  <c r="G39" i="2"/>
  <c r="M38" i="2"/>
  <c r="O38" i="2" s="1"/>
  <c r="K38" i="2"/>
  <c r="T38" i="2" s="1"/>
  <c r="J38" i="2"/>
  <c r="S38" i="2" s="1"/>
  <c r="I38" i="2"/>
  <c r="R38" i="2" s="1"/>
  <c r="H38" i="2"/>
  <c r="G38" i="2"/>
  <c r="P38" i="2" s="1"/>
  <c r="M37" i="2"/>
  <c r="O37" i="2" s="1"/>
  <c r="K37" i="2"/>
  <c r="T37" i="2" s="1"/>
  <c r="J37" i="2"/>
  <c r="I37" i="2"/>
  <c r="R37" i="2" s="1"/>
  <c r="H37" i="2"/>
  <c r="Q37" i="2" s="1"/>
  <c r="G37" i="2"/>
  <c r="P37" i="2" s="1"/>
  <c r="M36" i="2"/>
  <c r="O36" i="2" s="1"/>
  <c r="K36" i="2"/>
  <c r="T36" i="2" s="1"/>
  <c r="J36" i="2"/>
  <c r="I36" i="2"/>
  <c r="R36" i="2" s="1"/>
  <c r="H36" i="2"/>
  <c r="Q36" i="2" s="1"/>
  <c r="G36" i="2"/>
  <c r="P36" i="2" s="1"/>
  <c r="M35" i="2"/>
  <c r="O35" i="2" s="1"/>
  <c r="K35" i="2"/>
  <c r="T35" i="2" s="1"/>
  <c r="J35" i="2"/>
  <c r="S35" i="2" s="1"/>
  <c r="I35" i="2"/>
  <c r="H35" i="2"/>
  <c r="Q35" i="2" s="1"/>
  <c r="G35" i="2"/>
  <c r="P35" i="2" s="1"/>
  <c r="M34" i="2"/>
  <c r="O34" i="2" s="1"/>
  <c r="K34" i="2"/>
  <c r="T34" i="2" s="1"/>
  <c r="J34" i="2"/>
  <c r="S34" i="2" s="1"/>
  <c r="I34" i="2"/>
  <c r="R34" i="2" s="1"/>
  <c r="H34" i="2"/>
  <c r="Q34" i="2" s="1"/>
  <c r="G34" i="2"/>
  <c r="P34" i="2" s="1"/>
  <c r="M33" i="2"/>
  <c r="O33" i="2" s="1"/>
  <c r="K33" i="2"/>
  <c r="J33" i="2"/>
  <c r="S33" i="2" s="1"/>
  <c r="I33" i="2"/>
  <c r="R33" i="2" s="1"/>
  <c r="H33" i="2"/>
  <c r="Q33" i="2" s="1"/>
  <c r="G33" i="2"/>
  <c r="P33" i="2" s="1"/>
  <c r="M32" i="2"/>
  <c r="O32" i="2" s="1"/>
  <c r="K32" i="2"/>
  <c r="T32" i="2" s="1"/>
  <c r="J32" i="2"/>
  <c r="S32" i="2" s="1"/>
  <c r="I32" i="2"/>
  <c r="H32" i="2"/>
  <c r="Q32" i="2" s="1"/>
  <c r="G32" i="2"/>
  <c r="M31" i="2"/>
  <c r="O31" i="2" s="1"/>
  <c r="K31" i="2"/>
  <c r="T31" i="2" s="1"/>
  <c r="J31" i="2"/>
  <c r="I31" i="2"/>
  <c r="R31" i="2" s="1"/>
  <c r="H31" i="2"/>
  <c r="G31" i="2"/>
  <c r="M30" i="2"/>
  <c r="O30" i="2" s="1"/>
  <c r="K30" i="2"/>
  <c r="T30" i="2" s="1"/>
  <c r="J30" i="2"/>
  <c r="S30" i="2" s="1"/>
  <c r="I30" i="2"/>
  <c r="R30" i="2" s="1"/>
  <c r="H30" i="2"/>
  <c r="G30" i="2"/>
  <c r="P30" i="2" s="1"/>
  <c r="M29" i="2"/>
  <c r="O29" i="2" s="1"/>
  <c r="K29" i="2"/>
  <c r="T29" i="2" s="1"/>
  <c r="J29" i="2"/>
  <c r="I29" i="2"/>
  <c r="R29" i="2" s="1"/>
  <c r="H29" i="2"/>
  <c r="Q29" i="2" s="1"/>
  <c r="G29" i="2"/>
  <c r="P29" i="2" s="1"/>
  <c r="M28" i="2"/>
  <c r="O28" i="2" s="1"/>
  <c r="K28" i="2"/>
  <c r="T28" i="2" s="1"/>
  <c r="J28" i="2"/>
  <c r="I28" i="2"/>
  <c r="R28" i="2" s="1"/>
  <c r="H28" i="2"/>
  <c r="Q28" i="2" s="1"/>
  <c r="G28" i="2"/>
  <c r="P28" i="2" s="1"/>
  <c r="M27" i="2"/>
  <c r="O27" i="2" s="1"/>
  <c r="K27" i="2"/>
  <c r="T27" i="2" s="1"/>
  <c r="J27" i="2"/>
  <c r="S27" i="2" s="1"/>
  <c r="I27" i="2"/>
  <c r="R27" i="2" s="1"/>
  <c r="H27" i="2"/>
  <c r="Q27" i="2" s="1"/>
  <c r="G27" i="2"/>
  <c r="P27" i="2" s="1"/>
  <c r="M26" i="2"/>
  <c r="O26" i="2" s="1"/>
  <c r="K26" i="2"/>
  <c r="T26" i="2" s="1"/>
  <c r="J26" i="2"/>
  <c r="S26" i="2" s="1"/>
  <c r="I26" i="2"/>
  <c r="R26" i="2" s="1"/>
  <c r="H26" i="2"/>
  <c r="Q26" i="2" s="1"/>
  <c r="G26" i="2"/>
  <c r="P26" i="2" s="1"/>
  <c r="M25" i="2"/>
  <c r="O25" i="2" s="1"/>
  <c r="K25" i="2"/>
  <c r="J25" i="2"/>
  <c r="S25" i="2" s="1"/>
  <c r="I25" i="2"/>
  <c r="R25" i="2" s="1"/>
  <c r="H25" i="2"/>
  <c r="Q25" i="2" s="1"/>
  <c r="G25" i="2"/>
  <c r="P25" i="2" s="1"/>
  <c r="M24" i="2"/>
  <c r="O24" i="2" s="1"/>
  <c r="K24" i="2"/>
  <c r="T24" i="2" s="1"/>
  <c r="J24" i="2"/>
  <c r="S24" i="2" s="1"/>
  <c r="I24" i="2"/>
  <c r="H24" i="2"/>
  <c r="Q24" i="2" s="1"/>
  <c r="G24" i="2"/>
  <c r="M23" i="2"/>
  <c r="O23" i="2" s="1"/>
  <c r="K23" i="2"/>
  <c r="T23" i="2" s="1"/>
  <c r="J23" i="2"/>
  <c r="I23" i="2"/>
  <c r="R23" i="2" s="1"/>
  <c r="H23" i="2"/>
  <c r="G23" i="2"/>
  <c r="M22" i="2"/>
  <c r="O22" i="2" s="1"/>
  <c r="K22" i="2"/>
  <c r="T22" i="2" s="1"/>
  <c r="J22" i="2"/>
  <c r="S22" i="2" s="1"/>
  <c r="I22" i="2"/>
  <c r="R22" i="2" s="1"/>
  <c r="H22" i="2"/>
  <c r="G22" i="2"/>
  <c r="P22" i="2" s="1"/>
  <c r="M21" i="2"/>
  <c r="O21" i="2" s="1"/>
  <c r="K21" i="2"/>
  <c r="T21" i="2" s="1"/>
  <c r="J21" i="2"/>
  <c r="I21" i="2"/>
  <c r="R21" i="2" s="1"/>
  <c r="H21" i="2"/>
  <c r="Q21" i="2" s="1"/>
  <c r="G21" i="2"/>
  <c r="P21" i="2" s="1"/>
  <c r="M20" i="2"/>
  <c r="O20" i="2" s="1"/>
  <c r="K20" i="2"/>
  <c r="T20" i="2" s="1"/>
  <c r="J20" i="2"/>
  <c r="I20" i="2"/>
  <c r="R20" i="2" s="1"/>
  <c r="H20" i="2"/>
  <c r="Q20" i="2" s="1"/>
  <c r="G20" i="2"/>
  <c r="P20" i="2" s="1"/>
  <c r="M19" i="2"/>
  <c r="O19" i="2" s="1"/>
  <c r="K19" i="2"/>
  <c r="T19" i="2" s="1"/>
  <c r="J19" i="2"/>
  <c r="S19" i="2" s="1"/>
  <c r="I19" i="2"/>
  <c r="R19" i="2" s="1"/>
  <c r="H19" i="2"/>
  <c r="Q19" i="2" s="1"/>
  <c r="G19" i="2"/>
  <c r="P19" i="2" s="1"/>
  <c r="M18" i="2"/>
  <c r="O18" i="2" s="1"/>
  <c r="K18" i="2"/>
  <c r="T18" i="2" s="1"/>
  <c r="J18" i="2"/>
  <c r="S18" i="2" s="1"/>
  <c r="I18" i="2"/>
  <c r="R18" i="2" s="1"/>
  <c r="H18" i="2"/>
  <c r="Q18" i="2" s="1"/>
  <c r="G18" i="2"/>
  <c r="P18" i="2" s="1"/>
  <c r="M17" i="2"/>
  <c r="O17" i="2" s="1"/>
  <c r="K17" i="2"/>
  <c r="J17" i="2"/>
  <c r="S17" i="2" s="1"/>
  <c r="I17" i="2"/>
  <c r="R17" i="2" s="1"/>
  <c r="H17" i="2"/>
  <c r="Q17" i="2" s="1"/>
  <c r="G17" i="2"/>
  <c r="P17" i="2" s="1"/>
  <c r="M16" i="2"/>
  <c r="O16" i="2" s="1"/>
  <c r="K16" i="2"/>
  <c r="T16" i="2" s="1"/>
  <c r="J16" i="2"/>
  <c r="S16" i="2" s="1"/>
  <c r="I16" i="2"/>
  <c r="H16" i="2"/>
  <c r="Q16" i="2" s="1"/>
  <c r="G16" i="2"/>
  <c r="M15" i="2"/>
  <c r="O15" i="2" s="1"/>
  <c r="K15" i="2"/>
  <c r="T15" i="2" s="1"/>
  <c r="J15" i="2"/>
  <c r="I15" i="2"/>
  <c r="R15" i="2" s="1"/>
  <c r="H15" i="2"/>
  <c r="G15" i="2"/>
  <c r="M14" i="2"/>
  <c r="O14" i="2" s="1"/>
  <c r="K14" i="2"/>
  <c r="T14" i="2" s="1"/>
  <c r="J14" i="2"/>
  <c r="S14" i="2" s="1"/>
  <c r="I14" i="2"/>
  <c r="R14" i="2" s="1"/>
  <c r="H14" i="2"/>
  <c r="G14" i="2"/>
  <c r="P14" i="2" s="1"/>
  <c r="M13" i="2"/>
  <c r="O13" i="2" s="1"/>
  <c r="K13" i="2"/>
  <c r="T13" i="2" s="1"/>
  <c r="J13" i="2"/>
  <c r="I13" i="2"/>
  <c r="R13" i="2" s="1"/>
  <c r="H13" i="2"/>
  <c r="Q13" i="2" s="1"/>
  <c r="G13" i="2"/>
  <c r="P13" i="2" s="1"/>
  <c r="M12" i="2"/>
  <c r="O12" i="2" s="1"/>
  <c r="K12" i="2"/>
  <c r="T12" i="2" s="1"/>
  <c r="J12" i="2"/>
  <c r="I12" i="2"/>
  <c r="R12" i="2" s="1"/>
  <c r="H12" i="2"/>
  <c r="Q12" i="2" s="1"/>
  <c r="G12" i="2"/>
  <c r="P12" i="2" s="1"/>
  <c r="M11" i="2"/>
  <c r="O11" i="2" s="1"/>
  <c r="K11" i="2"/>
  <c r="T11" i="2" s="1"/>
  <c r="J11" i="2"/>
  <c r="S11" i="2" s="1"/>
  <c r="I11" i="2"/>
  <c r="R11" i="2" s="1"/>
  <c r="H11" i="2"/>
  <c r="Q11" i="2" s="1"/>
  <c r="G11" i="2"/>
  <c r="P11" i="2" s="1"/>
  <c r="M10" i="2"/>
  <c r="O10" i="2" s="1"/>
  <c r="K10" i="2"/>
  <c r="T10" i="2" s="1"/>
  <c r="J10" i="2"/>
  <c r="S10" i="2" s="1"/>
  <c r="I10" i="2"/>
  <c r="R10" i="2" s="1"/>
  <c r="H10" i="2"/>
  <c r="Q10" i="2" s="1"/>
  <c r="G10" i="2"/>
  <c r="P10" i="2" s="1"/>
  <c r="M9" i="2"/>
  <c r="O9" i="2" s="1"/>
  <c r="K9" i="2"/>
  <c r="T9" i="2" s="1"/>
  <c r="J9" i="2"/>
  <c r="S9" i="2" s="1"/>
  <c r="I9" i="2"/>
  <c r="R9" i="2" s="1"/>
  <c r="H9" i="2"/>
  <c r="Q9" i="2" s="1"/>
  <c r="G9" i="2"/>
  <c r="P9" i="2" s="1"/>
  <c r="M8" i="2"/>
  <c r="O8" i="2" s="1"/>
  <c r="K8" i="2"/>
  <c r="T8" i="2" s="1"/>
  <c r="J8" i="2"/>
  <c r="S8" i="2" s="1"/>
  <c r="I8" i="2"/>
  <c r="H8" i="2"/>
  <c r="Q8" i="2" s="1"/>
  <c r="G8" i="2"/>
  <c r="M7" i="2"/>
  <c r="O7" i="2" s="1"/>
  <c r="K7" i="2"/>
  <c r="T7" i="2" s="1"/>
  <c r="J7" i="2"/>
  <c r="I7" i="2"/>
  <c r="R7" i="2" s="1"/>
  <c r="H7" i="2"/>
  <c r="G7" i="2"/>
  <c r="M6" i="2"/>
  <c r="O6" i="2" s="1"/>
  <c r="K6" i="2"/>
  <c r="T6" i="2" s="1"/>
  <c r="J6" i="2"/>
  <c r="S6" i="2" s="1"/>
  <c r="I6" i="2"/>
  <c r="R6" i="2" s="1"/>
  <c r="H6" i="2"/>
  <c r="G6" i="2"/>
  <c r="P6" i="2" s="1"/>
  <c r="M5" i="2"/>
  <c r="O5" i="2" s="1"/>
  <c r="K5" i="2"/>
  <c r="T5" i="2" s="1"/>
  <c r="J5" i="2"/>
  <c r="I5" i="2"/>
  <c r="R5" i="2" s="1"/>
  <c r="H5" i="2"/>
  <c r="Q5" i="2" s="1"/>
  <c r="G5" i="2"/>
  <c r="P5" i="2" s="1"/>
  <c r="M4" i="2"/>
  <c r="O4" i="2" s="1"/>
  <c r="K4" i="2"/>
  <c r="T4" i="2" s="1"/>
  <c r="J4" i="2"/>
  <c r="I4" i="2"/>
  <c r="R4" i="2" s="1"/>
  <c r="H4" i="2"/>
  <c r="Q4" i="2" s="1"/>
  <c r="G4" i="2"/>
  <c r="P4" i="2" s="1"/>
  <c r="M3" i="2"/>
  <c r="O3" i="2" s="1"/>
  <c r="K3" i="2"/>
  <c r="T3" i="2" s="1"/>
  <c r="J3" i="2"/>
  <c r="I3" i="2"/>
  <c r="R3" i="2" s="1"/>
  <c r="H3" i="2"/>
  <c r="G3" i="2"/>
  <c r="P3" i="2" s="1"/>
  <c r="AF127" i="2" l="1"/>
  <c r="AX61" i="2"/>
  <c r="AW60" i="2"/>
  <c r="W73" i="2" a="1"/>
  <c r="W73" i="2" s="1"/>
  <c r="V84" i="2" s="1" a="1"/>
  <c r="V84" i="2" s="1"/>
  <c r="AV59" i="2"/>
  <c r="AY62" i="2"/>
  <c r="AU58" i="2"/>
  <c r="AB127" i="2"/>
  <c r="AC127" i="2"/>
  <c r="AC91" i="2"/>
  <c r="AG119" i="2" s="1"/>
  <c r="AH139" i="2" s="1"/>
  <c r="X21" i="2"/>
  <c r="X23" i="2" s="1"/>
  <c r="X20" i="2"/>
  <c r="X22" i="2" s="1"/>
  <c r="AD127" i="2"/>
  <c r="Z20" i="2"/>
  <c r="Z22" i="2" s="1"/>
  <c r="W37" i="2" s="1"/>
  <c r="AD119" i="2" s="1"/>
  <c r="AA21" i="2"/>
  <c r="AA23" i="2" s="1"/>
  <c r="AB21" i="2"/>
  <c r="AB23" i="2" s="1"/>
  <c r="Y20" i="2"/>
  <c r="Y22" i="2" s="1"/>
  <c r="W36" i="2" s="1"/>
  <c r="AC119" i="2" s="1"/>
  <c r="Y21" i="2"/>
  <c r="Y23" i="2" s="1"/>
  <c r="Z21" i="2"/>
  <c r="Z23" i="2" s="1"/>
  <c r="AA20" i="2"/>
  <c r="AA22" i="2" s="1"/>
  <c r="W38" i="2" s="1"/>
  <c r="AE119" i="2" s="1"/>
  <c r="AB20" i="2"/>
  <c r="AB22" i="2" s="1"/>
  <c r="W39" i="2" s="1"/>
  <c r="AF119" i="2" s="1"/>
  <c r="AE127" i="2"/>
  <c r="AD128" i="2" l="1"/>
  <c r="AD132" i="2" s="1"/>
  <c r="AC128" i="2"/>
  <c r="AC130" i="2" s="1"/>
  <c r="W35" i="2"/>
  <c r="AB128" i="2"/>
  <c r="AB132" i="2" s="1"/>
  <c r="AE128" i="2"/>
  <c r="AE129" i="2" s="1"/>
  <c r="AF128" i="2"/>
  <c r="AF31" i="2" a="1"/>
  <c r="AF35" i="2" s="1"/>
  <c r="AJ22" i="2" a="1"/>
  <c r="AJ22" i="2" s="1"/>
  <c r="AJ25" i="2" s="1"/>
  <c r="AC129" i="2" l="1"/>
  <c r="AC132" i="2"/>
  <c r="AE132" i="2"/>
  <c r="AB130" i="2"/>
  <c r="AD129" i="2"/>
  <c r="AD130" i="2"/>
  <c r="AB129" i="2"/>
  <c r="AE130" i="2"/>
  <c r="AF32" i="2"/>
  <c r="AF130" i="2"/>
  <c r="AF129" i="2"/>
  <c r="AF33" i="2"/>
  <c r="AF36" i="2" s="1"/>
  <c r="AF132" i="2"/>
  <c r="AF31" i="2"/>
  <c r="AF34" i="2"/>
  <c r="AH132" i="2" l="1"/>
  <c r="AH124" i="2"/>
  <c r="AH129" i="2"/>
  <c r="AH130" i="2"/>
  <c r="AI125" i="2"/>
  <c r="AJ33" i="2" a="1"/>
  <c r="AJ33" i="2" s="1"/>
  <c r="AJ32" i="2" s="1"/>
  <c r="AF44" i="2" a="1"/>
  <c r="AF44" i="2" s="1"/>
  <c r="AJ35" i="2" a="1"/>
  <c r="AJ35" i="2" s="1"/>
  <c r="AJ36" i="2" s="1" a="1"/>
  <c r="AJ36" i="2" s="1"/>
  <c r="X35" i="2" a="1"/>
  <c r="X35" i="2" s="1"/>
  <c r="AH131" i="2" l="1"/>
  <c r="AH133" i="2" s="1"/>
  <c r="AG134" i="2" s="1"/>
  <c r="AC134" i="2"/>
  <c r="AC144" i="2" s="1"/>
  <c r="AJ31" i="2" a="1"/>
  <c r="AJ31" i="2" s="1"/>
  <c r="AJ34" i="2" s="1"/>
  <c r="AA37" i="2" a="1"/>
  <c r="AA37" i="2" s="1"/>
  <c r="AH136" i="2"/>
  <c r="AH135" i="2"/>
  <c r="AG144" i="2"/>
  <c r="AD134" i="2" l="1"/>
  <c r="AD144" i="2" s="1"/>
  <c r="AE134" i="2"/>
  <c r="AE144" i="2" s="1"/>
  <c r="AB134" i="2"/>
  <c r="AB144" i="2" s="1"/>
  <c r="AF134" i="2"/>
  <c r="AF144" i="2" s="1"/>
  <c r="AI144" i="2" s="1"/>
  <c r="AH1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<sst xmlns="http://schemas.openxmlformats.org/spreadsheetml/2006/main" count="346" uniqueCount="132">
  <si>
    <t>date</t>
  </si>
  <si>
    <t>ibm</t>
  </si>
  <si>
    <t>amd</t>
  </si>
  <si>
    <t>netflix</t>
  </si>
  <si>
    <t xml:space="preserve">JP MORGAN </t>
  </si>
  <si>
    <t>coca cola</t>
  </si>
  <si>
    <t>IBM RETURNS</t>
  </si>
  <si>
    <t xml:space="preserve">COCA COLA RETURNS </t>
  </si>
  <si>
    <t xml:space="preserve">AMD RETURNS </t>
  </si>
  <si>
    <t xml:space="preserve">NETFLIX RETURNS </t>
  </si>
  <si>
    <t xml:space="preserve">JP MORGAN RETURNS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</si>
  <si>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</si>
  <si>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</si>
  <si>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</si>
  <si>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</si>
  <si>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</si>
  <si>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</si>
  <si>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</si>
  <si>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</si>
  <si>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</si>
  <si>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</si>
  <si>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</si>
  <si>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</si>
  <si>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</si>
  <si>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IBM</t>
  </si>
  <si>
    <t>COCACOLA</t>
  </si>
  <si>
    <t>AMD</t>
  </si>
  <si>
    <t>NETFLIX</t>
  </si>
  <si>
    <t>JPMORGAN</t>
  </si>
  <si>
    <t>VARIANCE COVARIANCE MATRIX</t>
  </si>
  <si>
    <t xml:space="preserve">EQUALLY WEIGHTED PORTFOLIO </t>
  </si>
  <si>
    <t>WEIGHTS</t>
  </si>
  <si>
    <t>SUM</t>
  </si>
  <si>
    <t xml:space="preserve">EXPECTED RETURN </t>
  </si>
  <si>
    <t>STANDARD DEVIATION</t>
  </si>
  <si>
    <t>RETURNS</t>
  </si>
  <si>
    <t xml:space="preserve">RISK FREE RATE </t>
  </si>
  <si>
    <t xml:space="preserve">SHARPE RATIO </t>
  </si>
  <si>
    <t xml:space="preserve">OPTIMAL RISKY PORTFOLIO </t>
  </si>
  <si>
    <t>EXPECTED RETURN</t>
  </si>
  <si>
    <t>SHARPE RATIO</t>
  </si>
  <si>
    <t>spy</t>
  </si>
  <si>
    <t xml:space="preserve">QUESTION 2 </t>
  </si>
  <si>
    <t>COCA COLA</t>
  </si>
  <si>
    <t>JP MORGAN</t>
  </si>
  <si>
    <t xml:space="preserve">ALPHA </t>
  </si>
  <si>
    <t>BETA</t>
  </si>
  <si>
    <t>RESIDUAL VARIANCE</t>
  </si>
  <si>
    <t>RETURN</t>
  </si>
  <si>
    <t>MARKET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</si>
  <si>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</si>
  <si>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</si>
  <si>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</si>
  <si>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</si>
  <si>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</si>
  <si>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</si>
  <si>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</si>
  <si>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</si>
  <si>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</si>
  <si>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</si>
  <si>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 xml:space="preserve">SR SIM </t>
  </si>
  <si>
    <t>SR MARKET</t>
  </si>
  <si>
    <t>w1</t>
  </si>
  <si>
    <t>w2</t>
  </si>
  <si>
    <t>w3</t>
  </si>
  <si>
    <t>w4</t>
  </si>
  <si>
    <t>L</t>
  </si>
  <si>
    <t>w5</t>
  </si>
  <si>
    <t>A</t>
  </si>
  <si>
    <t>Z</t>
  </si>
  <si>
    <t xml:space="preserve">Optimized weights Transpose </t>
  </si>
  <si>
    <t>variance</t>
  </si>
  <si>
    <t>A INVERSE</t>
  </si>
  <si>
    <t>OPTIMIZED PORTFOLIO WEIGHTS</t>
  </si>
  <si>
    <t>W1</t>
  </si>
  <si>
    <t>W2</t>
  </si>
  <si>
    <t>W3</t>
  </si>
  <si>
    <t>W4</t>
  </si>
  <si>
    <t>W5</t>
  </si>
  <si>
    <t xml:space="preserve">VARIANCE COVARIANCE MATRIX </t>
  </si>
  <si>
    <t>spy returns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</si>
  <si>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</si>
  <si>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</si>
  <si>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</si>
  <si>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</si>
  <si>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</si>
  <si>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</si>
  <si>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</si>
  <si>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</si>
  <si>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</si>
  <si>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</si>
  <si>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</si>
  <si>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</si>
  <si>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</si>
  <si>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</si>
  <si>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</si>
  <si>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</si>
  <si>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</si>
  <si>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</si>
  <si>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</si>
  <si>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</si>
  <si>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</si>
  <si>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IBM </t>
  </si>
  <si>
    <t>INVEST</t>
  </si>
  <si>
    <t xml:space="preserve">variance </t>
  </si>
  <si>
    <t>Column1</t>
  </si>
  <si>
    <t>JP. MORGAN</t>
  </si>
  <si>
    <t>Column 1</t>
  </si>
  <si>
    <t>Column 2</t>
  </si>
  <si>
    <t>Column 3</t>
  </si>
  <si>
    <t>Column 4</t>
  </si>
  <si>
    <t>Column 5</t>
  </si>
  <si>
    <t>Intercept</t>
  </si>
  <si>
    <t>RISK FREE RATE</t>
  </si>
  <si>
    <t xml:space="preserve">RISK PREMIUM </t>
  </si>
  <si>
    <t>IBM EXCESS</t>
  </si>
  <si>
    <t>COCA EXCESS</t>
  </si>
  <si>
    <t>AMD EXCESS</t>
  </si>
  <si>
    <t>NET EXCESS</t>
  </si>
  <si>
    <t>JP EXCESS</t>
  </si>
  <si>
    <t>AVG MONTHLY RETURN</t>
  </si>
  <si>
    <t>MONTGHLY VARIANCE</t>
  </si>
  <si>
    <t xml:space="preserve">AVG YEARLY RETURN </t>
  </si>
  <si>
    <t>YEARLY VARIANCE</t>
  </si>
  <si>
    <t xml:space="preserve">IBM AND </t>
  </si>
  <si>
    <t>MARKET RISK PREMIUM</t>
  </si>
  <si>
    <t xml:space="preserve">COCA COLA AND MARKET RISK PREMIUM </t>
  </si>
  <si>
    <t>BD121:BD122</t>
  </si>
  <si>
    <t>AMD AND MARKET RISK PREMIUM</t>
  </si>
  <si>
    <t xml:space="preserve">EXCESS NETFLIX AND RISK PREMIUM </t>
  </si>
  <si>
    <t xml:space="preserve">JP MORGAN EXCESS AND RISK PREMIUM </t>
  </si>
  <si>
    <t xml:space="preserve">question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</si>
</sst>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0.000%"/>
    <numFmt numFmtId="165" formatCode="0.00000000000000000%"/>
    <numFmt numFmtId="166" formatCode="0.00000000000000"/>
    <numFmt numFmtId="167" formatCode="0.00000000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Continuous"/>
    </xf>
    <xf numFmtId="0" fontId="2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2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10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0" fillId="3" borderId="0" xfId="0" applyFill="1"/>
    <xf numFmtId="10" fontId="0" fillId="3" borderId="0" xfId="0" applyNumberFormat="1" applyFill="1"/>
    <xf numFmtId="165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167" fontId="0" fillId="4" borderId="0" xfId="0" applyNumberFormat="1" applyFill="1"/>
    <xf numFmtId="10" fontId="0" fillId="4" borderId="0" xfId="1" applyNumberFormat="1" applyFont="1" applyFill="1"/>
    <xf numFmtId="9" fontId="0" fillId="4" borderId="0" xfId="1" applyFont="1" applyFill="1"/>
    <xf numFmtId="164" fontId="0" fillId="4" borderId="0" xfId="0" applyNumberFormat="1" applyFill="1"/>
    <xf numFmtId="166" fontId="0" fillId="4" borderId="0" xfId="0" applyNumberFormat="1" applyFill="1"/>
    <xf numFmtId="6" fontId="0" fillId="4" borderId="0" xfId="0" applyNumberFormat="1" applyFill="1"/>
    <xf numFmtId="8" fontId="0" fillId="4" borderId="0" xfId="0" applyNumberFormat="1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3.2088315763292331E-2"/>
          <c:w val="0.97627398066643623"/>
          <c:h val="0.957234966613733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Sheet2!$P$3:$P$62</c:f>
              <c:numCache>
                <c:formatCode>0.00%</c:formatCode>
                <c:ptCount val="60"/>
                <c:pt idx="0">
                  <c:v>5.0233123312331948E-3</c:v>
                </c:pt>
                <c:pt idx="1">
                  <c:v>2.550007544174614E-2</c:v>
                </c:pt>
                <c:pt idx="2">
                  <c:v>3.1603421960904682E-2</c:v>
                </c:pt>
                <c:pt idx="3">
                  <c:v>-7.7823874339807402E-3</c:v>
                </c:pt>
                <c:pt idx="4">
                  <c:v>-9.6774569016062073E-2</c:v>
                </c:pt>
                <c:pt idx="5">
                  <c:v>9.6711448873418662E-2</c:v>
                </c:pt>
                <c:pt idx="6">
                  <c:v>7.3181825684671589E-2</c:v>
                </c:pt>
                <c:pt idx="7">
                  <c:v>-8.7639414208612071E-2</c:v>
                </c:pt>
                <c:pt idx="8">
                  <c:v>8.4015100643633767E-2</c:v>
                </c:pt>
                <c:pt idx="9">
                  <c:v>-8.2187685518158582E-2</c:v>
                </c:pt>
                <c:pt idx="10">
                  <c:v>3.7840962456756532E-3</c:v>
                </c:pt>
                <c:pt idx="11">
                  <c:v>7.5253615122471366E-3</c:v>
                </c:pt>
                <c:pt idx="12">
                  <c:v>7.0891837782687137E-2</c:v>
                </c:pt>
                <c:pt idx="13">
                  <c:v>-9.5782642144209493E-2</c:v>
                </c:pt>
                <c:pt idx="14">
                  <c:v>-0.13997558207327915</c:v>
                </c:pt>
                <c:pt idx="15">
                  <c:v>0.13058485459331939</c:v>
                </c:pt>
                <c:pt idx="16">
                  <c:v>-5.2564584975722693E-3</c:v>
                </c:pt>
                <c:pt idx="17">
                  <c:v>-2.0198727349899581E-2</c:v>
                </c:pt>
                <c:pt idx="18">
                  <c:v>1.7868178063070683E-2</c:v>
                </c:pt>
                <c:pt idx="19">
                  <c:v>2.9095202461441442E-3</c:v>
                </c:pt>
                <c:pt idx="20">
                  <c:v>-4.8045736055304125E-4</c:v>
                </c:pt>
                <c:pt idx="21">
                  <c:v>-8.2371882860762691E-2</c:v>
                </c:pt>
                <c:pt idx="22">
                  <c:v>0.10611528508396735</c:v>
                </c:pt>
                <c:pt idx="23">
                  <c:v>3.3783840497444033E-2</c:v>
                </c:pt>
                <c:pt idx="24">
                  <c:v>-5.3881381496569597E-2</c:v>
                </c:pt>
                <c:pt idx="25">
                  <c:v>-1.6112772152095266E-3</c:v>
                </c:pt>
                <c:pt idx="26">
                  <c:v>0.1354641158882457</c:v>
                </c:pt>
                <c:pt idx="27">
                  <c:v>6.4685679633862417E-2</c:v>
                </c:pt>
                <c:pt idx="28">
                  <c:v>1.3109526902816131E-2</c:v>
                </c:pt>
                <c:pt idx="29">
                  <c:v>3.1222259682843777E-2</c:v>
                </c:pt>
                <c:pt idx="30">
                  <c:v>-3.840652360160051E-2</c:v>
                </c:pt>
                <c:pt idx="31">
                  <c:v>-4.3982849919804601E-3</c:v>
                </c:pt>
                <c:pt idx="32">
                  <c:v>1.3500669587761251E-3</c:v>
                </c:pt>
                <c:pt idx="33">
                  <c:v>-9.9546494851840875E-2</c:v>
                </c:pt>
                <c:pt idx="34">
                  <c:v>-2.0890426549891664E-2</c:v>
                </c:pt>
                <c:pt idx="35">
                  <c:v>0.15664882497809945</c:v>
                </c:pt>
                <c:pt idx="36">
                  <c:v>-7.7320822099557357E-4</c:v>
                </c:pt>
                <c:pt idx="37">
                  <c:v>-8.2803166917034987E-2</c:v>
                </c:pt>
                <c:pt idx="38">
                  <c:v>7.4085049102657938E-2</c:v>
                </c:pt>
                <c:pt idx="39">
                  <c:v>1.6743455689847659E-2</c:v>
                </c:pt>
                <c:pt idx="40">
                  <c:v>5.0047527212802999E-2</c:v>
                </c:pt>
                <c:pt idx="41">
                  <c:v>2.8961946836875817E-2</c:v>
                </c:pt>
                <c:pt idx="42">
                  <c:v>-7.4259671780961697E-2</c:v>
                </c:pt>
                <c:pt idx="43">
                  <c:v>-1.8691217874313534E-2</c:v>
                </c:pt>
                <c:pt idx="44">
                  <c:v>-6.5294976883145492E-2</c:v>
                </c:pt>
                <c:pt idx="45">
                  <c:v>0.16205938876178019</c:v>
                </c:pt>
                <c:pt idx="46">
                  <c:v>7.4422601132226096E-2</c:v>
                </c:pt>
                <c:pt idx="47">
                  <c:v>-4.5412961505810603E-2</c:v>
                </c:pt>
                <c:pt idx="48">
                  <c:v>-4.7021992429730639E-2</c:v>
                </c:pt>
                <c:pt idx="49">
                  <c:v>-4.3802901576464798E-2</c:v>
                </c:pt>
                <c:pt idx="50">
                  <c:v>2.2896978432838822E-2</c:v>
                </c:pt>
                <c:pt idx="51">
                  <c:v>-3.9300593700649866E-2</c:v>
                </c:pt>
                <c:pt idx="52">
                  <c:v>1.3745412024762847E-2</c:v>
                </c:pt>
                <c:pt idx="53">
                  <c:v>5.118322035498761E-2</c:v>
                </c:pt>
                <c:pt idx="54">
                  <c:v>7.3497933858140241E-2</c:v>
                </c:pt>
                <c:pt idx="55">
                  <c:v>1.3879893895922788E-2</c:v>
                </c:pt>
                <c:pt idx="56">
                  <c:v>-3.7977184691777133E-2</c:v>
                </c:pt>
                <c:pt idx="57">
                  <c:v>2.6633630397064449E-2</c:v>
                </c:pt>
                <c:pt idx="58">
                  <c:v>7.6874481485740359E-2</c:v>
                </c:pt>
                <c:pt idx="59">
                  <c:v>6.8411879386188045E-3</c:v>
                </c:pt>
              </c:numCache>
            </c:numRef>
          </c:xVal>
          <c:yVal>
            <c:numRef>
              <c:f>Sheet2!$O$3:$O$62</c:f>
              <c:numCache>
                <c:formatCode>0.00%</c:formatCode>
                <c:ptCount val="60"/>
                <c:pt idx="0">
                  <c:v>1.4262794482646347E-2</c:v>
                </c:pt>
                <c:pt idx="1">
                  <c:v>3.0315963736941277E-2</c:v>
                </c:pt>
                <c:pt idx="2">
                  <c:v>1.1835807915651822E-2</c:v>
                </c:pt>
                <c:pt idx="3">
                  <c:v>4.3537156424158382E-2</c:v>
                </c:pt>
                <c:pt idx="4">
                  <c:v>-6.5871210848950104E-2</c:v>
                </c:pt>
                <c:pt idx="5">
                  <c:v>6.2309408088109995E-2</c:v>
                </c:pt>
                <c:pt idx="6">
                  <c:v>1.8256743789706497E-2</c:v>
                </c:pt>
                <c:pt idx="7">
                  <c:v>-1.8643333959632195E-2</c:v>
                </c:pt>
                <c:pt idx="8">
                  <c:v>1.3171688101615522E-2</c:v>
                </c:pt>
                <c:pt idx="9">
                  <c:v>2.5024664101636899E-2</c:v>
                </c:pt>
                <c:pt idx="10">
                  <c:v>3.4598145438821955E-2</c:v>
                </c:pt>
                <c:pt idx="11">
                  <c:v>2.2820873657590338E-2</c:v>
                </c:pt>
                <c:pt idx="12">
                  <c:v>3.1109443954446727E-3</c:v>
                </c:pt>
                <c:pt idx="13">
                  <c:v>-8.0465953057642092E-2</c:v>
                </c:pt>
                <c:pt idx="14">
                  <c:v>-0.13118715188247076</c:v>
                </c:pt>
                <c:pt idx="15">
                  <c:v>0.1323107210495521</c:v>
                </c:pt>
                <c:pt idx="16">
                  <c:v>4.7644972564020671E-2</c:v>
                </c:pt>
                <c:pt idx="17">
                  <c:v>1.317533569644451E-2</c:v>
                </c:pt>
                <c:pt idx="18">
                  <c:v>6.3451950404821544E-2</c:v>
                </c:pt>
                <c:pt idx="19">
                  <c:v>6.9696599876966428E-2</c:v>
                </c:pt>
                <c:pt idx="20">
                  <c:v>-4.1380957087268189E-2</c:v>
                </c:pt>
                <c:pt idx="21">
                  <c:v>-2.1130656166278117E-2</c:v>
                </c:pt>
                <c:pt idx="22">
                  <c:v>0.10867692275291241</c:v>
                </c:pt>
                <c:pt idx="23">
                  <c:v>3.2546601980032154E-2</c:v>
                </c:pt>
                <c:pt idx="24">
                  <c:v>-6.07110666660899E-3</c:v>
                </c:pt>
                <c:pt idx="25">
                  <c:v>2.770530469761761E-2</c:v>
                </c:pt>
                <c:pt idx="26">
                  <c:v>4.1986595095222894E-2</c:v>
                </c:pt>
                <c:pt idx="27">
                  <c:v>5.6358970273495117E-2</c:v>
                </c:pt>
                <c:pt idx="28">
                  <c:v>6.566088416493825E-3</c:v>
                </c:pt>
                <c:pt idx="29">
                  <c:v>1.909331535810966E-2</c:v>
                </c:pt>
                <c:pt idx="30">
                  <c:v>2.7763932550724856E-2</c:v>
                </c:pt>
                <c:pt idx="31">
                  <c:v>2.9759937720384773E-2</c:v>
                </c:pt>
                <c:pt idx="32">
                  <c:v>-4.9650107526578675E-2</c:v>
                </c:pt>
                <c:pt idx="33">
                  <c:v>7.3592024655571006E-2</c:v>
                </c:pt>
                <c:pt idx="34">
                  <c:v>-8.0348751807537526E-3</c:v>
                </c:pt>
                <c:pt idx="35">
                  <c:v>4.2584896846287808E-2</c:v>
                </c:pt>
                <c:pt idx="36">
                  <c:v>-4.9513271204560859E-2</c:v>
                </c:pt>
                <c:pt idx="37">
                  <c:v>-2.9516989058605461E-2</c:v>
                </c:pt>
                <c:pt idx="38">
                  <c:v>3.4376954725568551E-2</c:v>
                </c:pt>
                <c:pt idx="39">
                  <c:v>-8.5035139115804598E-2</c:v>
                </c:pt>
                <c:pt idx="40">
                  <c:v>2.1572294246551896E-3</c:v>
                </c:pt>
                <c:pt idx="41">
                  <c:v>-8.6706844208565281E-2</c:v>
                </c:pt>
                <c:pt idx="42">
                  <c:v>9.6204973219442991E-2</c:v>
                </c:pt>
                <c:pt idx="43">
                  <c:v>-4.1601912483615375E-2</c:v>
                </c:pt>
                <c:pt idx="44">
                  <c:v>-9.8058813566097094E-2</c:v>
                </c:pt>
                <c:pt idx="45">
                  <c:v>8.3817266656059458E-2</c:v>
                </c:pt>
                <c:pt idx="46">
                  <c:v>5.3291640679468621E-2</c:v>
                </c:pt>
                <c:pt idx="47">
                  <c:v>-6.4835913096878625E-2</c:v>
                </c:pt>
                <c:pt idx="48">
                  <c:v>6.4468181421963824E-2</c:v>
                </c:pt>
                <c:pt idx="49">
                  <c:v>-2.8642707944104215E-2</c:v>
                </c:pt>
                <c:pt idx="50">
                  <c:v>2.973489794132507E-2</c:v>
                </c:pt>
                <c:pt idx="51">
                  <c:v>1.6252374633015588E-2</c:v>
                </c:pt>
                <c:pt idx="52">
                  <c:v>1.1162058340619795E-3</c:v>
                </c:pt>
                <c:pt idx="53">
                  <c:v>5.7259140378857855E-2</c:v>
                </c:pt>
                <c:pt idx="54">
                  <c:v>3.2569460633977421E-2</c:v>
                </c:pt>
                <c:pt idx="55">
                  <c:v>-2.0751993167587739E-2</c:v>
                </c:pt>
                <c:pt idx="56">
                  <c:v>-5.5282717989111663E-2</c:v>
                </c:pt>
                <c:pt idx="57">
                  <c:v>-2.2557858570954131E-2</c:v>
                </c:pt>
                <c:pt idx="58">
                  <c:v>8.2563538869530148E-2</c:v>
                </c:pt>
                <c:pt idx="59">
                  <c:v>-4.5000000000000005E-3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C-2E46-AD48-3CEB91A99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62607"/>
        <c:axId val="835364335"/>
      </c:scatterChart>
      <c:valAx>
        <c:axId val="83536260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35364335"/>
        <c:crosses val="autoZero"/>
        <c:crossBetween val="midCat"/>
      </c:valAx>
      <c:valAx>
        <c:axId val="83536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6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316971927209743E-2"/>
          <c:y val="8.2422222222222216E-2"/>
          <c:w val="0.95266184531963005"/>
          <c:h val="0.9053721784776902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Sheet2!$O$3:$O$62</c:f>
              <c:numCache>
                <c:formatCode>0.00%</c:formatCode>
                <c:ptCount val="60"/>
                <c:pt idx="0">
                  <c:v>1.4262794482646347E-2</c:v>
                </c:pt>
                <c:pt idx="1">
                  <c:v>3.0315963736941277E-2</c:v>
                </c:pt>
                <c:pt idx="2">
                  <c:v>1.1835807915651822E-2</c:v>
                </c:pt>
                <c:pt idx="3">
                  <c:v>4.3537156424158382E-2</c:v>
                </c:pt>
                <c:pt idx="4">
                  <c:v>-6.5871210848950104E-2</c:v>
                </c:pt>
                <c:pt idx="5">
                  <c:v>6.2309408088109995E-2</c:v>
                </c:pt>
                <c:pt idx="6">
                  <c:v>1.8256743789706497E-2</c:v>
                </c:pt>
                <c:pt idx="7">
                  <c:v>-1.8643333959632195E-2</c:v>
                </c:pt>
                <c:pt idx="8">
                  <c:v>1.3171688101615522E-2</c:v>
                </c:pt>
                <c:pt idx="9">
                  <c:v>2.5024664101636899E-2</c:v>
                </c:pt>
                <c:pt idx="10">
                  <c:v>3.4598145438821955E-2</c:v>
                </c:pt>
                <c:pt idx="11">
                  <c:v>2.2820873657590338E-2</c:v>
                </c:pt>
                <c:pt idx="12">
                  <c:v>3.1109443954446727E-3</c:v>
                </c:pt>
                <c:pt idx="13">
                  <c:v>-8.0465953057642092E-2</c:v>
                </c:pt>
                <c:pt idx="14">
                  <c:v>-0.13118715188247076</c:v>
                </c:pt>
                <c:pt idx="15">
                  <c:v>0.1323107210495521</c:v>
                </c:pt>
                <c:pt idx="16">
                  <c:v>4.7644972564020671E-2</c:v>
                </c:pt>
                <c:pt idx="17">
                  <c:v>1.317533569644451E-2</c:v>
                </c:pt>
                <c:pt idx="18">
                  <c:v>6.3451950404821544E-2</c:v>
                </c:pt>
                <c:pt idx="19">
                  <c:v>6.9696599876966428E-2</c:v>
                </c:pt>
                <c:pt idx="20">
                  <c:v>-4.1380957087268189E-2</c:v>
                </c:pt>
                <c:pt idx="21">
                  <c:v>-2.1130656166278117E-2</c:v>
                </c:pt>
                <c:pt idx="22">
                  <c:v>0.10867692275291241</c:v>
                </c:pt>
                <c:pt idx="23">
                  <c:v>3.2546601980032154E-2</c:v>
                </c:pt>
                <c:pt idx="24">
                  <c:v>-6.07110666660899E-3</c:v>
                </c:pt>
                <c:pt idx="25">
                  <c:v>2.770530469761761E-2</c:v>
                </c:pt>
                <c:pt idx="26">
                  <c:v>4.1986595095222894E-2</c:v>
                </c:pt>
                <c:pt idx="27">
                  <c:v>5.6358970273495117E-2</c:v>
                </c:pt>
                <c:pt idx="28">
                  <c:v>6.566088416493825E-3</c:v>
                </c:pt>
                <c:pt idx="29">
                  <c:v>1.909331535810966E-2</c:v>
                </c:pt>
                <c:pt idx="30">
                  <c:v>2.7763932550724856E-2</c:v>
                </c:pt>
                <c:pt idx="31">
                  <c:v>2.9759937720384773E-2</c:v>
                </c:pt>
                <c:pt idx="32">
                  <c:v>-4.9650107526578675E-2</c:v>
                </c:pt>
                <c:pt idx="33">
                  <c:v>7.3592024655571006E-2</c:v>
                </c:pt>
                <c:pt idx="34">
                  <c:v>-8.0348751807537526E-3</c:v>
                </c:pt>
                <c:pt idx="35">
                  <c:v>4.2584896846287808E-2</c:v>
                </c:pt>
                <c:pt idx="36">
                  <c:v>-4.9513271204560859E-2</c:v>
                </c:pt>
                <c:pt idx="37">
                  <c:v>-2.9516989058605461E-2</c:v>
                </c:pt>
                <c:pt idx="38">
                  <c:v>3.4376954725568551E-2</c:v>
                </c:pt>
                <c:pt idx="39">
                  <c:v>-8.5035139115804598E-2</c:v>
                </c:pt>
                <c:pt idx="40">
                  <c:v>2.1572294246551896E-3</c:v>
                </c:pt>
                <c:pt idx="41">
                  <c:v>-8.6706844208565281E-2</c:v>
                </c:pt>
                <c:pt idx="42">
                  <c:v>9.6204973219442991E-2</c:v>
                </c:pt>
                <c:pt idx="43">
                  <c:v>-4.1601912483615375E-2</c:v>
                </c:pt>
                <c:pt idx="44">
                  <c:v>-9.8058813566097094E-2</c:v>
                </c:pt>
                <c:pt idx="45">
                  <c:v>8.3817266656059458E-2</c:v>
                </c:pt>
                <c:pt idx="46">
                  <c:v>5.3291640679468621E-2</c:v>
                </c:pt>
                <c:pt idx="47">
                  <c:v>-6.4835913096878625E-2</c:v>
                </c:pt>
                <c:pt idx="48">
                  <c:v>6.4468181421963824E-2</c:v>
                </c:pt>
                <c:pt idx="49">
                  <c:v>-2.8642707944104215E-2</c:v>
                </c:pt>
                <c:pt idx="50">
                  <c:v>2.973489794132507E-2</c:v>
                </c:pt>
                <c:pt idx="51">
                  <c:v>1.6252374633015588E-2</c:v>
                </c:pt>
                <c:pt idx="52">
                  <c:v>1.1162058340619795E-3</c:v>
                </c:pt>
                <c:pt idx="53">
                  <c:v>5.7259140378857855E-2</c:v>
                </c:pt>
                <c:pt idx="54">
                  <c:v>3.2569460633977421E-2</c:v>
                </c:pt>
                <c:pt idx="55">
                  <c:v>-2.0751993167587739E-2</c:v>
                </c:pt>
                <c:pt idx="56">
                  <c:v>-5.5282717989111663E-2</c:v>
                </c:pt>
                <c:pt idx="57">
                  <c:v>-2.2557858570954131E-2</c:v>
                </c:pt>
                <c:pt idx="58">
                  <c:v>8.2563538869530148E-2</c:v>
                </c:pt>
                <c:pt idx="59">
                  <c:v>-4.5000000000000005E-3</c:v>
                </c:pt>
              </c:numCache>
            </c:numRef>
          </c:xVal>
          <c:yVal>
            <c:numRef>
              <c:f>Sheet2!$Q$3:$Q$62</c:f>
              <c:numCache>
                <c:formatCode>0.00%</c:formatCode>
                <c:ptCount val="60"/>
                <c:pt idx="0">
                  <c:v>-5.9968223972224462E-2</c:v>
                </c:pt>
                <c:pt idx="1">
                  <c:v>3.1424884026510648E-2</c:v>
                </c:pt>
                <c:pt idx="2">
                  <c:v>5.428771299348855E-2</c:v>
                </c:pt>
                <c:pt idx="3">
                  <c:v>-4.7291535924387832E-4</c:v>
                </c:pt>
                <c:pt idx="4">
                  <c:v>3.4333853115710716E-2</c:v>
                </c:pt>
                <c:pt idx="5">
                  <c:v>3.9550682371994807E-2</c:v>
                </c:pt>
                <c:pt idx="6">
                  <c:v>4.3991303621046342E-2</c:v>
                </c:pt>
                <c:pt idx="7">
                  <c:v>-1.2801188367008652E-2</c:v>
                </c:pt>
                <c:pt idx="8">
                  <c:v>5.5262546790793426E-3</c:v>
                </c:pt>
                <c:pt idx="9">
                  <c:v>-2.0723359210279169E-2</c:v>
                </c:pt>
                <c:pt idx="10">
                  <c:v>4.2659155275112472E-2</c:v>
                </c:pt>
                <c:pt idx="11">
                  <c:v>5.390409589903198E-2</c:v>
                </c:pt>
                <c:pt idx="12">
                  <c:v>-8.5475306995143413E-2</c:v>
                </c:pt>
                <c:pt idx="13">
                  <c:v>-0.17404266504562804</c:v>
                </c:pt>
                <c:pt idx="14">
                  <c:v>4.4957327953074756E-2</c:v>
                </c:pt>
                <c:pt idx="15">
                  <c:v>1.5914891009662868E-2</c:v>
                </c:pt>
                <c:pt idx="16">
                  <c:v>-4.2844798259333607E-2</c:v>
                </c:pt>
                <c:pt idx="17">
                  <c:v>6.6801837348054366E-2</c:v>
                </c:pt>
                <c:pt idx="18">
                  <c:v>4.8375854221375414E-2</c:v>
                </c:pt>
                <c:pt idx="19">
                  <c:v>-3.3304539410494828E-3</c:v>
                </c:pt>
                <c:pt idx="20">
                  <c:v>-1.8754356641526772E-2</c:v>
                </c:pt>
                <c:pt idx="21">
                  <c:v>7.3557814622786752E-2</c:v>
                </c:pt>
                <c:pt idx="22">
                  <c:v>7.1023931568590992E-2</c:v>
                </c:pt>
                <c:pt idx="23">
                  <c:v>-0.12209104154620598</c:v>
                </c:pt>
                <c:pt idx="24">
                  <c:v>1.7345306936251886E-2</c:v>
                </c:pt>
                <c:pt idx="25">
                  <c:v>7.5834021054776365E-2</c:v>
                </c:pt>
                <c:pt idx="26">
                  <c:v>3.2617964031751649E-2</c:v>
                </c:pt>
                <c:pt idx="27">
                  <c:v>2.4268296873973236E-2</c:v>
                </c:pt>
                <c:pt idx="28">
                  <c:v>-2.134200632592868E-2</c:v>
                </c:pt>
                <c:pt idx="29">
                  <c:v>6.1905630080174426E-2</c:v>
                </c:pt>
                <c:pt idx="30">
                  <c:v>-1.2624816190557627E-2</c:v>
                </c:pt>
                <c:pt idx="31">
                  <c:v>-6.8194008964885658E-2</c:v>
                </c:pt>
                <c:pt idx="32">
                  <c:v>8.2436426694835391E-2</c:v>
                </c:pt>
                <c:pt idx="33">
                  <c:v>-6.9540599883100643E-2</c:v>
                </c:pt>
                <c:pt idx="34">
                  <c:v>0.13763904605177785</c:v>
                </c:pt>
                <c:pt idx="35">
                  <c:v>3.040012960896897E-2</c:v>
                </c:pt>
                <c:pt idx="36">
                  <c:v>2.006075939153398E-2</c:v>
                </c:pt>
                <c:pt idx="37">
                  <c:v>-3.8560820181277409E-3</c:v>
                </c:pt>
                <c:pt idx="38">
                  <c:v>5.007381948936146E-2</c:v>
                </c:pt>
                <c:pt idx="39">
                  <c:v>-1.9137214487503516E-2</c:v>
                </c:pt>
                <c:pt idx="40">
                  <c:v>-7.5157023526960928E-3</c:v>
                </c:pt>
                <c:pt idx="41">
                  <c:v>2.7098243461199201E-2</c:v>
                </c:pt>
                <c:pt idx="42">
                  <c:v>-3.8935628843480327E-2</c:v>
                </c:pt>
                <c:pt idx="43">
                  <c:v>-9.3005509226960603E-2</c:v>
                </c:pt>
                <c:pt idx="44">
                  <c:v>7.4257669286017652E-2</c:v>
                </c:pt>
                <c:pt idx="45">
                  <c:v>6.0923830850901362E-2</c:v>
                </c:pt>
                <c:pt idx="46">
                  <c:v>4.79216479705292E-3</c:v>
                </c:pt>
                <c:pt idx="47">
                  <c:v>-3.8900652556473632E-2</c:v>
                </c:pt>
                <c:pt idx="48">
                  <c:v>-3.2817322870127313E-2</c:v>
                </c:pt>
                <c:pt idx="49">
                  <c:v>3.8845835247085694E-2</c:v>
                </c:pt>
                <c:pt idx="50">
                  <c:v>3.8709667208608585E-2</c:v>
                </c:pt>
                <c:pt idx="51">
                  <c:v>-7.3592177981252324E-2</c:v>
                </c:pt>
                <c:pt idx="52">
                  <c:v>5.8865798342151304E-3</c:v>
                </c:pt>
                <c:pt idx="53">
                  <c:v>3.262798445539844E-2</c:v>
                </c:pt>
                <c:pt idx="54">
                  <c:v>-3.790924930692964E-2</c:v>
                </c:pt>
                <c:pt idx="55">
                  <c:v>-6.8848965915193586E-2</c:v>
                </c:pt>
                <c:pt idx="56">
                  <c:v>1.2616472561695121E-2</c:v>
                </c:pt>
                <c:pt idx="57">
                  <c:v>2.6501875347782783E-2</c:v>
                </c:pt>
                <c:pt idx="58">
                  <c:v>-4.5000000000000005E-3</c:v>
                </c:pt>
                <c:pt idx="59">
                  <c:v>-1.0044999999999999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3-C34B-8B97-638EB247D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10047"/>
        <c:axId val="289361807"/>
      </c:scatterChart>
      <c:valAx>
        <c:axId val="223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1807"/>
        <c:crosses val="autoZero"/>
        <c:crossBetween val="midCat"/>
      </c:valAx>
      <c:valAx>
        <c:axId val="28936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1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503572825243E-2"/>
          <c:y val="3.5851476801403007E-2"/>
          <c:w val="0.92014588991159263"/>
          <c:h val="0.95221959150657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Sheet2!$O$3:$O$62</c:f>
              <c:numCache>
                <c:formatCode>0.00%</c:formatCode>
                <c:ptCount val="60"/>
                <c:pt idx="0">
                  <c:v>1.4262794482646347E-2</c:v>
                </c:pt>
                <c:pt idx="1">
                  <c:v>3.0315963736941277E-2</c:v>
                </c:pt>
                <c:pt idx="2">
                  <c:v>1.1835807915651822E-2</c:v>
                </c:pt>
                <c:pt idx="3">
                  <c:v>4.3537156424158382E-2</c:v>
                </c:pt>
                <c:pt idx="4">
                  <c:v>-6.5871210848950104E-2</c:v>
                </c:pt>
                <c:pt idx="5">
                  <c:v>6.2309408088109995E-2</c:v>
                </c:pt>
                <c:pt idx="6">
                  <c:v>1.8256743789706497E-2</c:v>
                </c:pt>
                <c:pt idx="7">
                  <c:v>-1.8643333959632195E-2</c:v>
                </c:pt>
                <c:pt idx="8">
                  <c:v>1.3171688101615522E-2</c:v>
                </c:pt>
                <c:pt idx="9">
                  <c:v>2.5024664101636899E-2</c:v>
                </c:pt>
                <c:pt idx="10">
                  <c:v>3.4598145438821955E-2</c:v>
                </c:pt>
                <c:pt idx="11">
                  <c:v>2.2820873657590338E-2</c:v>
                </c:pt>
                <c:pt idx="12">
                  <c:v>3.1109443954446727E-3</c:v>
                </c:pt>
                <c:pt idx="13">
                  <c:v>-8.0465953057642092E-2</c:v>
                </c:pt>
                <c:pt idx="14">
                  <c:v>-0.13118715188247076</c:v>
                </c:pt>
                <c:pt idx="15">
                  <c:v>0.1323107210495521</c:v>
                </c:pt>
                <c:pt idx="16">
                  <c:v>4.7644972564020671E-2</c:v>
                </c:pt>
                <c:pt idx="17">
                  <c:v>1.317533569644451E-2</c:v>
                </c:pt>
                <c:pt idx="18">
                  <c:v>6.3451950404821544E-2</c:v>
                </c:pt>
                <c:pt idx="19">
                  <c:v>6.9696599876966428E-2</c:v>
                </c:pt>
                <c:pt idx="20">
                  <c:v>-4.1380957087268189E-2</c:v>
                </c:pt>
                <c:pt idx="21">
                  <c:v>-2.1130656166278117E-2</c:v>
                </c:pt>
                <c:pt idx="22">
                  <c:v>0.10867692275291241</c:v>
                </c:pt>
                <c:pt idx="23">
                  <c:v>3.2546601980032154E-2</c:v>
                </c:pt>
                <c:pt idx="24">
                  <c:v>-6.07110666660899E-3</c:v>
                </c:pt>
                <c:pt idx="25">
                  <c:v>2.770530469761761E-2</c:v>
                </c:pt>
                <c:pt idx="26">
                  <c:v>4.1986595095222894E-2</c:v>
                </c:pt>
                <c:pt idx="27">
                  <c:v>5.6358970273495117E-2</c:v>
                </c:pt>
                <c:pt idx="28">
                  <c:v>6.566088416493825E-3</c:v>
                </c:pt>
                <c:pt idx="29">
                  <c:v>1.909331535810966E-2</c:v>
                </c:pt>
                <c:pt idx="30">
                  <c:v>2.7763932550724856E-2</c:v>
                </c:pt>
                <c:pt idx="31">
                  <c:v>2.9759937720384773E-2</c:v>
                </c:pt>
                <c:pt idx="32">
                  <c:v>-4.9650107526578675E-2</c:v>
                </c:pt>
                <c:pt idx="33">
                  <c:v>7.3592024655571006E-2</c:v>
                </c:pt>
                <c:pt idx="34">
                  <c:v>-8.0348751807537526E-3</c:v>
                </c:pt>
                <c:pt idx="35">
                  <c:v>4.2584896846287808E-2</c:v>
                </c:pt>
                <c:pt idx="36">
                  <c:v>-4.9513271204560859E-2</c:v>
                </c:pt>
                <c:pt idx="37">
                  <c:v>-2.9516989058605461E-2</c:v>
                </c:pt>
                <c:pt idx="38">
                  <c:v>3.4376954725568551E-2</c:v>
                </c:pt>
                <c:pt idx="39">
                  <c:v>-8.5035139115804598E-2</c:v>
                </c:pt>
                <c:pt idx="40">
                  <c:v>2.1572294246551896E-3</c:v>
                </c:pt>
                <c:pt idx="41">
                  <c:v>-8.6706844208565281E-2</c:v>
                </c:pt>
                <c:pt idx="42">
                  <c:v>9.6204973219442991E-2</c:v>
                </c:pt>
                <c:pt idx="43">
                  <c:v>-4.1601912483615375E-2</c:v>
                </c:pt>
                <c:pt idx="44">
                  <c:v>-9.8058813566097094E-2</c:v>
                </c:pt>
                <c:pt idx="45">
                  <c:v>8.3817266656059458E-2</c:v>
                </c:pt>
                <c:pt idx="46">
                  <c:v>5.3291640679468621E-2</c:v>
                </c:pt>
                <c:pt idx="47">
                  <c:v>-6.4835913096878625E-2</c:v>
                </c:pt>
                <c:pt idx="48">
                  <c:v>6.4468181421963824E-2</c:v>
                </c:pt>
                <c:pt idx="49">
                  <c:v>-2.8642707944104215E-2</c:v>
                </c:pt>
                <c:pt idx="50">
                  <c:v>2.973489794132507E-2</c:v>
                </c:pt>
                <c:pt idx="51">
                  <c:v>1.6252374633015588E-2</c:v>
                </c:pt>
                <c:pt idx="52">
                  <c:v>1.1162058340619795E-3</c:v>
                </c:pt>
                <c:pt idx="53">
                  <c:v>5.7259140378857855E-2</c:v>
                </c:pt>
                <c:pt idx="54">
                  <c:v>3.2569460633977421E-2</c:v>
                </c:pt>
                <c:pt idx="55">
                  <c:v>-2.0751993167587739E-2</c:v>
                </c:pt>
                <c:pt idx="56">
                  <c:v>-5.5282717989111663E-2</c:v>
                </c:pt>
                <c:pt idx="57">
                  <c:v>-2.2557858570954131E-2</c:v>
                </c:pt>
                <c:pt idx="58">
                  <c:v>8.2563538869530148E-2</c:v>
                </c:pt>
                <c:pt idx="59">
                  <c:v>-4.5000000000000005E-3</c:v>
                </c:pt>
              </c:numCache>
            </c:numRef>
          </c:xVal>
          <c:yVal>
            <c:numRef>
              <c:f>Sheet2!$R$3:$R$62</c:f>
              <c:numCache>
                <c:formatCode>0.00%</c:formatCode>
                <c:ptCount val="60"/>
                <c:pt idx="0">
                  <c:v>5.8447563996697482E-3</c:v>
                </c:pt>
                <c:pt idx="1">
                  <c:v>-3.8150757886112309E-2</c:v>
                </c:pt>
                <c:pt idx="2">
                  <c:v>8.2772839584664748E-2</c:v>
                </c:pt>
                <c:pt idx="3">
                  <c:v>8.0780211598746154E-2</c:v>
                </c:pt>
                <c:pt idx="4">
                  <c:v>-1.006232384952317E-2</c:v>
                </c:pt>
                <c:pt idx="5">
                  <c:v>0.10588982123312653</c:v>
                </c:pt>
                <c:pt idx="6">
                  <c:v>8.3417837885490544E-4</c:v>
                </c:pt>
                <c:pt idx="7">
                  <c:v>3.094072141738189E-2</c:v>
                </c:pt>
                <c:pt idx="8">
                  <c:v>-7.9819425175852998E-2</c:v>
                </c:pt>
                <c:pt idx="9">
                  <c:v>0.16860358744394624</c:v>
                </c:pt>
                <c:pt idx="10">
                  <c:v>0.15224621279104042</c:v>
                </c:pt>
                <c:pt idx="11">
                  <c:v>0.17019204743846492</c:v>
                </c:pt>
                <c:pt idx="12">
                  <c:v>2.3458241935058029E-2</c:v>
                </c:pt>
                <c:pt idx="13">
                  <c:v>-3.3640425531914965E-2</c:v>
                </c:pt>
                <c:pt idx="14">
                  <c:v>-1.1999999999999999E-3</c:v>
                </c:pt>
                <c:pt idx="15">
                  <c:v>0.15063489445910305</c:v>
                </c:pt>
                <c:pt idx="16">
                  <c:v>2.6913533630722086E-2</c:v>
                </c:pt>
                <c:pt idx="17">
                  <c:v>-2.2218922344217937E-2</c:v>
                </c:pt>
                <c:pt idx="18">
                  <c:v>0.47167339912994893</c:v>
                </c:pt>
                <c:pt idx="19">
                  <c:v>0.17283038873821499</c:v>
                </c:pt>
                <c:pt idx="20">
                  <c:v>-9.7325302796740745E-2</c:v>
                </c:pt>
                <c:pt idx="21">
                  <c:v>-8.1817247998957093E-2</c:v>
                </c:pt>
                <c:pt idx="22">
                  <c:v>0.23060796612155707</c:v>
                </c:pt>
                <c:pt idx="23">
                  <c:v>-1.0352589671807098E-2</c:v>
                </c:pt>
                <c:pt idx="24">
                  <c:v>-6.6286894190239753E-2</c:v>
                </c:pt>
                <c:pt idx="25">
                  <c:v>-1.3294733923338823E-2</c:v>
                </c:pt>
                <c:pt idx="26">
                  <c:v>-7.1115866261605348E-2</c:v>
                </c:pt>
                <c:pt idx="27">
                  <c:v>3.9745261146496777E-2</c:v>
                </c:pt>
                <c:pt idx="28">
                  <c:v>-1.8867936086696832E-2</c:v>
                </c:pt>
                <c:pt idx="29">
                  <c:v>0.17295201865754217</c:v>
                </c:pt>
                <c:pt idx="30">
                  <c:v>0.13052275098477589</c:v>
                </c:pt>
                <c:pt idx="31">
                  <c:v>4.2659373902262369E-2</c:v>
                </c:pt>
                <c:pt idx="32">
                  <c:v>-7.0628603047068222E-2</c:v>
                </c:pt>
                <c:pt idx="33">
                  <c:v>0.16841594424847528</c:v>
                </c:pt>
                <c:pt idx="34">
                  <c:v>0.31722524368563804</c:v>
                </c:pt>
                <c:pt idx="35">
                  <c:v>-9.1368323905042723E-2</c:v>
                </c:pt>
                <c:pt idx="36">
                  <c:v>-0.20614583207974277</c:v>
                </c:pt>
                <c:pt idx="37">
                  <c:v>7.9562328227571116E-2</c:v>
                </c:pt>
                <c:pt idx="38">
                  <c:v>-0.11350738166069017</c:v>
                </c:pt>
                <c:pt idx="39">
                  <c:v>-0.21795256878919214</c:v>
                </c:pt>
                <c:pt idx="40">
                  <c:v>0.19096647068755151</c:v>
                </c:pt>
                <c:pt idx="41">
                  <c:v>-0.24956369282089444</c:v>
                </c:pt>
                <c:pt idx="42">
                  <c:v>0.23478642297127736</c:v>
                </c:pt>
                <c:pt idx="43">
                  <c:v>-0.10241953951921731</c:v>
                </c:pt>
                <c:pt idx="44">
                  <c:v>-0.25534646211453538</c:v>
                </c:pt>
                <c:pt idx="45">
                  <c:v>-5.3983332511310995E-2</c:v>
                </c:pt>
                <c:pt idx="46">
                  <c:v>0.29024072106991811</c:v>
                </c:pt>
                <c:pt idx="47">
                  <c:v>-0.16855761299720262</c:v>
                </c:pt>
                <c:pt idx="48">
                  <c:v>0.156959463961377</c:v>
                </c:pt>
                <c:pt idx="49">
                  <c:v>4.2142048020171616E-2</c:v>
                </c:pt>
                <c:pt idx="50">
                  <c:v>0.24386392855016736</c:v>
                </c:pt>
                <c:pt idx="51">
                  <c:v>-9.1754257970528386E-2</c:v>
                </c:pt>
                <c:pt idx="52">
                  <c:v>0.31920331243023459</c:v>
                </c:pt>
                <c:pt idx="53">
                  <c:v>-3.9975899131849207E-2</c:v>
                </c:pt>
                <c:pt idx="54">
                  <c:v>3.0162393813979588E-4</c:v>
                </c:pt>
                <c:pt idx="55">
                  <c:v>-8.0374133288913796E-2</c:v>
                </c:pt>
                <c:pt idx="56">
                  <c:v>-3.1930958877875941E-2</c:v>
                </c:pt>
                <c:pt idx="57">
                  <c:v>-4.6315172145496922E-2</c:v>
                </c:pt>
                <c:pt idx="58">
                  <c:v>0.25286038578680203</c:v>
                </c:pt>
                <c:pt idx="59">
                  <c:v>-4.5000000000000005E-3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5-A74A-8900-A815AB541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31439"/>
        <c:axId val="236251551"/>
      </c:scatterChart>
      <c:valAx>
        <c:axId val="35093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51551"/>
        <c:crosses val="autoZero"/>
        <c:crossBetween val="midCat"/>
      </c:valAx>
      <c:valAx>
        <c:axId val="23625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31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Sheet2!$O$3:$O$62</c:f>
              <c:numCache>
                <c:formatCode>0.00%</c:formatCode>
                <c:ptCount val="60"/>
                <c:pt idx="0">
                  <c:v>1.4262794482646347E-2</c:v>
                </c:pt>
                <c:pt idx="1">
                  <c:v>3.0315963736941277E-2</c:v>
                </c:pt>
                <c:pt idx="2">
                  <c:v>1.1835807915651822E-2</c:v>
                </c:pt>
                <c:pt idx="3">
                  <c:v>4.3537156424158382E-2</c:v>
                </c:pt>
                <c:pt idx="4">
                  <c:v>-6.5871210848950104E-2</c:v>
                </c:pt>
                <c:pt idx="5">
                  <c:v>6.2309408088109995E-2</c:v>
                </c:pt>
                <c:pt idx="6">
                  <c:v>1.8256743789706497E-2</c:v>
                </c:pt>
                <c:pt idx="7">
                  <c:v>-1.8643333959632195E-2</c:v>
                </c:pt>
                <c:pt idx="8">
                  <c:v>1.3171688101615522E-2</c:v>
                </c:pt>
                <c:pt idx="9">
                  <c:v>2.5024664101636899E-2</c:v>
                </c:pt>
                <c:pt idx="10">
                  <c:v>3.4598145438821955E-2</c:v>
                </c:pt>
                <c:pt idx="11">
                  <c:v>2.2820873657590338E-2</c:v>
                </c:pt>
                <c:pt idx="12">
                  <c:v>3.1109443954446727E-3</c:v>
                </c:pt>
                <c:pt idx="13">
                  <c:v>-8.0465953057642092E-2</c:v>
                </c:pt>
                <c:pt idx="14">
                  <c:v>-0.13118715188247076</c:v>
                </c:pt>
                <c:pt idx="15">
                  <c:v>0.1323107210495521</c:v>
                </c:pt>
                <c:pt idx="16">
                  <c:v>4.7644972564020671E-2</c:v>
                </c:pt>
                <c:pt idx="17">
                  <c:v>1.317533569644451E-2</c:v>
                </c:pt>
                <c:pt idx="18">
                  <c:v>6.3451950404821544E-2</c:v>
                </c:pt>
                <c:pt idx="19">
                  <c:v>6.9696599876966428E-2</c:v>
                </c:pt>
                <c:pt idx="20">
                  <c:v>-4.1380957087268189E-2</c:v>
                </c:pt>
                <c:pt idx="21">
                  <c:v>-2.1130656166278117E-2</c:v>
                </c:pt>
                <c:pt idx="22">
                  <c:v>0.10867692275291241</c:v>
                </c:pt>
                <c:pt idx="23">
                  <c:v>3.2546601980032154E-2</c:v>
                </c:pt>
                <c:pt idx="24">
                  <c:v>-6.07110666660899E-3</c:v>
                </c:pt>
                <c:pt idx="25">
                  <c:v>2.770530469761761E-2</c:v>
                </c:pt>
                <c:pt idx="26">
                  <c:v>4.1986595095222894E-2</c:v>
                </c:pt>
                <c:pt idx="27">
                  <c:v>5.6358970273495117E-2</c:v>
                </c:pt>
                <c:pt idx="28">
                  <c:v>6.566088416493825E-3</c:v>
                </c:pt>
                <c:pt idx="29">
                  <c:v>1.909331535810966E-2</c:v>
                </c:pt>
                <c:pt idx="30">
                  <c:v>2.7763932550724856E-2</c:v>
                </c:pt>
                <c:pt idx="31">
                  <c:v>2.9759937720384773E-2</c:v>
                </c:pt>
                <c:pt idx="32">
                  <c:v>-4.9650107526578675E-2</c:v>
                </c:pt>
                <c:pt idx="33">
                  <c:v>7.3592024655571006E-2</c:v>
                </c:pt>
                <c:pt idx="34">
                  <c:v>-8.0348751807537526E-3</c:v>
                </c:pt>
                <c:pt idx="35">
                  <c:v>4.2584896846287808E-2</c:v>
                </c:pt>
                <c:pt idx="36">
                  <c:v>-4.9513271204560859E-2</c:v>
                </c:pt>
                <c:pt idx="37">
                  <c:v>-2.9516989058605461E-2</c:v>
                </c:pt>
                <c:pt idx="38">
                  <c:v>3.4376954725568551E-2</c:v>
                </c:pt>
                <c:pt idx="39">
                  <c:v>-8.5035139115804598E-2</c:v>
                </c:pt>
                <c:pt idx="40">
                  <c:v>2.1572294246551896E-3</c:v>
                </c:pt>
                <c:pt idx="41">
                  <c:v>-8.6706844208565281E-2</c:v>
                </c:pt>
                <c:pt idx="42">
                  <c:v>9.6204973219442991E-2</c:v>
                </c:pt>
                <c:pt idx="43">
                  <c:v>-4.1601912483615375E-2</c:v>
                </c:pt>
                <c:pt idx="44">
                  <c:v>-9.8058813566097094E-2</c:v>
                </c:pt>
                <c:pt idx="45">
                  <c:v>8.3817266656059458E-2</c:v>
                </c:pt>
                <c:pt idx="46">
                  <c:v>5.3291640679468621E-2</c:v>
                </c:pt>
                <c:pt idx="47">
                  <c:v>-6.4835913096878625E-2</c:v>
                </c:pt>
                <c:pt idx="48">
                  <c:v>6.4468181421963824E-2</c:v>
                </c:pt>
                <c:pt idx="49">
                  <c:v>-2.8642707944104215E-2</c:v>
                </c:pt>
                <c:pt idx="50">
                  <c:v>2.973489794132507E-2</c:v>
                </c:pt>
                <c:pt idx="51">
                  <c:v>1.6252374633015588E-2</c:v>
                </c:pt>
                <c:pt idx="52">
                  <c:v>1.1162058340619795E-3</c:v>
                </c:pt>
                <c:pt idx="53">
                  <c:v>5.7259140378857855E-2</c:v>
                </c:pt>
                <c:pt idx="54">
                  <c:v>3.2569460633977421E-2</c:v>
                </c:pt>
                <c:pt idx="55">
                  <c:v>-2.0751993167587739E-2</c:v>
                </c:pt>
                <c:pt idx="56">
                  <c:v>-5.5282717989111663E-2</c:v>
                </c:pt>
                <c:pt idx="57">
                  <c:v>-2.2557858570954131E-2</c:v>
                </c:pt>
                <c:pt idx="58">
                  <c:v>8.2563538869530148E-2</c:v>
                </c:pt>
                <c:pt idx="59">
                  <c:v>-4.5000000000000005E-3</c:v>
                </c:pt>
              </c:numCache>
            </c:numRef>
          </c:xVal>
          <c:yVal>
            <c:numRef>
              <c:f>Sheet2!$S$3:$S$62</c:f>
              <c:numCache>
                <c:formatCode>0.00%</c:formatCode>
                <c:ptCount val="60"/>
                <c:pt idx="0">
                  <c:v>9.6209773539927806E-3</c:v>
                </c:pt>
                <c:pt idx="1">
                  <c:v>5.2686468335787946E-2</c:v>
                </c:pt>
                <c:pt idx="2">
                  <c:v>-6.1004969958028989E-3</c:v>
                </c:pt>
                <c:pt idx="3">
                  <c:v>3.7308018505766288E-2</c:v>
                </c:pt>
                <c:pt idx="4">
                  <c:v>-7.5668330916729767E-2</c:v>
                </c:pt>
                <c:pt idx="5">
                  <c:v>6.7930319476900258E-2</c:v>
                </c:pt>
                <c:pt idx="6">
                  <c:v>-0.12248500532289275</c:v>
                </c:pt>
                <c:pt idx="7">
                  <c:v>-9.2429090390695939E-2</c:v>
                </c:pt>
                <c:pt idx="8">
                  <c:v>-9.055320851063825E-2</c:v>
                </c:pt>
                <c:pt idx="9">
                  <c:v>7.214817042725076E-2</c:v>
                </c:pt>
                <c:pt idx="10">
                  <c:v>9.3212287744862204E-2</c:v>
                </c:pt>
                <c:pt idx="11">
                  <c:v>2.7116287061383117E-2</c:v>
                </c:pt>
                <c:pt idx="12">
                  <c:v>6.510798446841215E-2</c:v>
                </c:pt>
                <c:pt idx="13">
                  <c:v>6.8073216486982696E-2</c:v>
                </c:pt>
                <c:pt idx="14">
                  <c:v>1.6332452693635958E-2</c:v>
                </c:pt>
                <c:pt idx="15">
                  <c:v>0.1168092037283622</c:v>
                </c:pt>
                <c:pt idx="16">
                  <c:v>-2.8580444988731801E-4</c:v>
                </c:pt>
                <c:pt idx="17">
                  <c:v>8.4025502286278045E-2</c:v>
                </c:pt>
                <c:pt idx="18">
                  <c:v>7.4267078346291052E-2</c:v>
                </c:pt>
                <c:pt idx="19">
                  <c:v>8.3110588659685458E-2</c:v>
                </c:pt>
                <c:pt idx="20">
                  <c:v>-5.5863273494082877E-2</c:v>
                </c:pt>
                <c:pt idx="21">
                  <c:v>-4.8677103470945948E-2</c:v>
                </c:pt>
                <c:pt idx="22">
                  <c:v>3.1345794582036374E-2</c:v>
                </c:pt>
                <c:pt idx="23">
                  <c:v>0.10185632112599161</c:v>
                </c:pt>
                <c:pt idx="24">
                  <c:v>-1.5523529873449973E-2</c:v>
                </c:pt>
                <c:pt idx="25">
                  <c:v>1.2033888348751286E-2</c:v>
                </c:pt>
                <c:pt idx="26">
                  <c:v>-3.1901278214031013E-2</c:v>
                </c:pt>
                <c:pt idx="27">
                  <c:v>-1.5699885795148114E-2</c:v>
                </c:pt>
                <c:pt idx="28">
                  <c:v>-2.0760655154262137E-2</c:v>
                </c:pt>
                <c:pt idx="29">
                  <c:v>5.0516147453376563E-2</c:v>
                </c:pt>
                <c:pt idx="30">
                  <c:v>-2.0143531089608802E-2</c:v>
                </c:pt>
                <c:pt idx="31">
                  <c:v>9.9735290495687495E-2</c:v>
                </c:pt>
                <c:pt idx="32">
                  <c:v>7.2295762145168377E-2</c:v>
                </c:pt>
                <c:pt idx="33">
                  <c:v>0.13102527683310536</c:v>
                </c:pt>
                <c:pt idx="34">
                  <c:v>-7.012787608502799E-2</c:v>
                </c:pt>
                <c:pt idx="35">
                  <c:v>-6.1473781780073559E-2</c:v>
                </c:pt>
                <c:pt idx="36">
                  <c:v>-0.29108331189501596</c:v>
                </c:pt>
                <c:pt idx="37">
                  <c:v>-7.6368461990150918E-2</c:v>
                </c:pt>
                <c:pt idx="38">
                  <c:v>-5.0517067716941519E-2</c:v>
                </c:pt>
                <c:pt idx="39">
                  <c:v>-0.49191771261184447</c:v>
                </c:pt>
                <c:pt idx="40">
                  <c:v>3.7092692597222567E-2</c:v>
                </c:pt>
                <c:pt idx="41">
                  <c:v>-0.11461324337202956</c:v>
                </c:pt>
                <c:pt idx="42">
                  <c:v>0.28549824687191194</c:v>
                </c:pt>
                <c:pt idx="43">
                  <c:v>-6.7581860193379343E-3</c:v>
                </c:pt>
                <c:pt idx="44">
                  <c:v>5.1240114986044978E-2</c:v>
                </c:pt>
                <c:pt idx="45">
                  <c:v>0.23782138345462633</c:v>
                </c:pt>
                <c:pt idx="46">
                  <c:v>4.4465772804478304E-2</c:v>
                </c:pt>
                <c:pt idx="47">
                  <c:v>-3.7757441281895184E-2</c:v>
                </c:pt>
                <c:pt idx="48">
                  <c:v>0.19671349362429649</c:v>
                </c:pt>
                <c:pt idx="49">
                  <c:v>-9.3168177655068893E-2</c:v>
                </c:pt>
                <c:pt idx="50">
                  <c:v>6.9086280810755296E-2</c:v>
                </c:pt>
                <c:pt idx="51">
                  <c:v>-4.8609892048428721E-2</c:v>
                </c:pt>
                <c:pt idx="52">
                  <c:v>0.19442082982889028</c:v>
                </c:pt>
                <c:pt idx="53">
                  <c:v>0.11091554219145566</c:v>
                </c:pt>
                <c:pt idx="54">
                  <c:v>-7.4506777327674415E-3</c:v>
                </c:pt>
                <c:pt idx="55">
                  <c:v>-1.6550955618718922E-2</c:v>
                </c:pt>
                <c:pt idx="56">
                  <c:v>-0.13381190717852648</c:v>
                </c:pt>
                <c:pt idx="57">
                  <c:v>8.5980708311217513E-2</c:v>
                </c:pt>
                <c:pt idx="58">
                  <c:v>0.15460029313755352</c:v>
                </c:pt>
                <c:pt idx="59">
                  <c:v>-4.5000000000000005E-3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A-364B-93FB-EF7A8D2B3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227328"/>
        <c:axId val="1898442592"/>
      </c:scatterChart>
      <c:valAx>
        <c:axId val="189822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442592"/>
        <c:crosses val="autoZero"/>
        <c:crossBetween val="midCat"/>
      </c:valAx>
      <c:valAx>
        <c:axId val="18984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22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Sheet2!$O$3:$O$62</c:f>
              <c:numCache>
                <c:formatCode>0.00%</c:formatCode>
                <c:ptCount val="60"/>
                <c:pt idx="0">
                  <c:v>1.4262794482646347E-2</c:v>
                </c:pt>
                <c:pt idx="1">
                  <c:v>3.0315963736941277E-2</c:v>
                </c:pt>
                <c:pt idx="2">
                  <c:v>1.1835807915651822E-2</c:v>
                </c:pt>
                <c:pt idx="3">
                  <c:v>4.3537156424158382E-2</c:v>
                </c:pt>
                <c:pt idx="4">
                  <c:v>-6.5871210848950104E-2</c:v>
                </c:pt>
                <c:pt idx="5">
                  <c:v>6.2309408088109995E-2</c:v>
                </c:pt>
                <c:pt idx="6">
                  <c:v>1.8256743789706497E-2</c:v>
                </c:pt>
                <c:pt idx="7">
                  <c:v>-1.8643333959632195E-2</c:v>
                </c:pt>
                <c:pt idx="8">
                  <c:v>1.3171688101615522E-2</c:v>
                </c:pt>
                <c:pt idx="9">
                  <c:v>2.5024664101636899E-2</c:v>
                </c:pt>
                <c:pt idx="10">
                  <c:v>3.4598145438821955E-2</c:v>
                </c:pt>
                <c:pt idx="11">
                  <c:v>2.2820873657590338E-2</c:v>
                </c:pt>
                <c:pt idx="12">
                  <c:v>3.1109443954446727E-3</c:v>
                </c:pt>
                <c:pt idx="13">
                  <c:v>-8.0465953057642092E-2</c:v>
                </c:pt>
                <c:pt idx="14">
                  <c:v>-0.13118715188247076</c:v>
                </c:pt>
                <c:pt idx="15">
                  <c:v>0.1323107210495521</c:v>
                </c:pt>
                <c:pt idx="16">
                  <c:v>4.7644972564020671E-2</c:v>
                </c:pt>
                <c:pt idx="17">
                  <c:v>1.317533569644451E-2</c:v>
                </c:pt>
                <c:pt idx="18">
                  <c:v>6.3451950404821544E-2</c:v>
                </c:pt>
                <c:pt idx="19">
                  <c:v>6.9696599876966428E-2</c:v>
                </c:pt>
                <c:pt idx="20">
                  <c:v>-4.1380957087268189E-2</c:v>
                </c:pt>
                <c:pt idx="21">
                  <c:v>-2.1130656166278117E-2</c:v>
                </c:pt>
                <c:pt idx="22">
                  <c:v>0.10867692275291241</c:v>
                </c:pt>
                <c:pt idx="23">
                  <c:v>3.2546601980032154E-2</c:v>
                </c:pt>
                <c:pt idx="24">
                  <c:v>-6.07110666660899E-3</c:v>
                </c:pt>
                <c:pt idx="25">
                  <c:v>2.770530469761761E-2</c:v>
                </c:pt>
                <c:pt idx="26">
                  <c:v>4.1986595095222894E-2</c:v>
                </c:pt>
                <c:pt idx="27">
                  <c:v>5.6358970273495117E-2</c:v>
                </c:pt>
                <c:pt idx="28">
                  <c:v>6.566088416493825E-3</c:v>
                </c:pt>
                <c:pt idx="29">
                  <c:v>1.909331535810966E-2</c:v>
                </c:pt>
                <c:pt idx="30">
                  <c:v>2.7763932550724856E-2</c:v>
                </c:pt>
                <c:pt idx="31">
                  <c:v>2.9759937720384773E-2</c:v>
                </c:pt>
                <c:pt idx="32">
                  <c:v>-4.9650107526578675E-2</c:v>
                </c:pt>
                <c:pt idx="33">
                  <c:v>7.3592024655571006E-2</c:v>
                </c:pt>
                <c:pt idx="34">
                  <c:v>-8.0348751807537526E-3</c:v>
                </c:pt>
                <c:pt idx="35">
                  <c:v>4.2584896846287808E-2</c:v>
                </c:pt>
                <c:pt idx="36">
                  <c:v>-4.9513271204560859E-2</c:v>
                </c:pt>
                <c:pt idx="37">
                  <c:v>-2.9516989058605461E-2</c:v>
                </c:pt>
                <c:pt idx="38">
                  <c:v>3.4376954725568551E-2</c:v>
                </c:pt>
                <c:pt idx="39">
                  <c:v>-8.5035139115804598E-2</c:v>
                </c:pt>
                <c:pt idx="40">
                  <c:v>2.1572294246551896E-3</c:v>
                </c:pt>
                <c:pt idx="41">
                  <c:v>-8.6706844208565281E-2</c:v>
                </c:pt>
                <c:pt idx="42">
                  <c:v>9.6204973219442991E-2</c:v>
                </c:pt>
                <c:pt idx="43">
                  <c:v>-4.1601912483615375E-2</c:v>
                </c:pt>
                <c:pt idx="44">
                  <c:v>-9.8058813566097094E-2</c:v>
                </c:pt>
                <c:pt idx="45">
                  <c:v>8.3817266656059458E-2</c:v>
                </c:pt>
                <c:pt idx="46">
                  <c:v>5.3291640679468621E-2</c:v>
                </c:pt>
                <c:pt idx="47">
                  <c:v>-6.4835913096878625E-2</c:v>
                </c:pt>
                <c:pt idx="48">
                  <c:v>6.4468181421963824E-2</c:v>
                </c:pt>
                <c:pt idx="49">
                  <c:v>-2.8642707944104215E-2</c:v>
                </c:pt>
                <c:pt idx="50">
                  <c:v>2.973489794132507E-2</c:v>
                </c:pt>
                <c:pt idx="51">
                  <c:v>1.6252374633015588E-2</c:v>
                </c:pt>
                <c:pt idx="52">
                  <c:v>1.1162058340619795E-3</c:v>
                </c:pt>
                <c:pt idx="53">
                  <c:v>5.7259140378857855E-2</c:v>
                </c:pt>
                <c:pt idx="54">
                  <c:v>3.2569460633977421E-2</c:v>
                </c:pt>
                <c:pt idx="55">
                  <c:v>-2.0751993167587739E-2</c:v>
                </c:pt>
                <c:pt idx="56">
                  <c:v>-5.5282717989111663E-2</c:v>
                </c:pt>
                <c:pt idx="57">
                  <c:v>-2.2557858570954131E-2</c:v>
                </c:pt>
                <c:pt idx="58">
                  <c:v>8.2563538869530148E-2</c:v>
                </c:pt>
                <c:pt idx="59">
                  <c:v>-4.5000000000000005E-3</c:v>
                </c:pt>
              </c:numCache>
            </c:numRef>
          </c:xVal>
          <c:yVal>
            <c:numRef>
              <c:f>Sheet2!$T$3:$T$62</c:f>
              <c:numCache>
                <c:formatCode>0.00%</c:formatCode>
                <c:ptCount val="60"/>
                <c:pt idx="0">
                  <c:v>5.8233499023848785E-2</c:v>
                </c:pt>
                <c:pt idx="1">
                  <c:v>1.4397448002152794E-2</c:v>
                </c:pt>
                <c:pt idx="2">
                  <c:v>-3.1792147649368323E-2</c:v>
                </c:pt>
                <c:pt idx="3">
                  <c:v>0.14449930824270973</c:v>
                </c:pt>
                <c:pt idx="4">
                  <c:v>-8.2058684457994233E-2</c:v>
                </c:pt>
                <c:pt idx="5">
                  <c:v>5.3015066385983814E-2</c:v>
                </c:pt>
                <c:pt idx="6">
                  <c:v>3.5767254265509113E-2</c:v>
                </c:pt>
                <c:pt idx="7">
                  <c:v>-4.81263371661758E-2</c:v>
                </c:pt>
                <c:pt idx="8">
                  <c:v>6.9672554449533602E-2</c:v>
                </c:pt>
                <c:pt idx="9">
                  <c:v>5.9632610588796986E-2</c:v>
                </c:pt>
                <c:pt idx="10">
                  <c:v>6.1604537818382897E-2</c:v>
                </c:pt>
                <c:pt idx="11">
                  <c:v>5.6783842633193984E-2</c:v>
                </c:pt>
                <c:pt idx="12">
                  <c:v>-5.1901878802181223E-2</c:v>
                </c:pt>
                <c:pt idx="13">
                  <c:v>-0.11843948503127182</c:v>
                </c:pt>
                <c:pt idx="14">
                  <c:v>-0.2258147156004793</c:v>
                </c:pt>
                <c:pt idx="15">
                  <c:v>6.2345638646375441E-2</c:v>
                </c:pt>
                <c:pt idx="16">
                  <c:v>2.6745735125798531E-2</c:v>
                </c:pt>
                <c:pt idx="17">
                  <c:v>-3.3498334059022986E-2</c:v>
                </c:pt>
                <c:pt idx="18">
                  <c:v>2.7329351666244183E-2</c:v>
                </c:pt>
                <c:pt idx="19">
                  <c:v>4.6736471501543454E-2</c:v>
                </c:pt>
                <c:pt idx="20">
                  <c:v>-3.9225684966389555E-2</c:v>
                </c:pt>
                <c:pt idx="21">
                  <c:v>1.8286003166949848E-2</c:v>
                </c:pt>
                <c:pt idx="22">
                  <c:v>0.21342351179821378</c:v>
                </c:pt>
                <c:pt idx="23">
                  <c:v>7.7860580838919863E-2</c:v>
                </c:pt>
                <c:pt idx="24">
                  <c:v>1.2491492744662529E-2</c:v>
                </c:pt>
                <c:pt idx="25">
                  <c:v>0.15191571205139315</c:v>
                </c:pt>
                <c:pt idx="26">
                  <c:v>3.4382042705674999E-2</c:v>
                </c:pt>
                <c:pt idx="27">
                  <c:v>1.0379129508378738E-2</c:v>
                </c:pt>
                <c:pt idx="28">
                  <c:v>7.4100018287870634E-2</c:v>
                </c:pt>
                <c:pt idx="29">
                  <c:v>-5.2971218942180195E-2</c:v>
                </c:pt>
                <c:pt idx="30">
                  <c:v>-2.4173967248893011E-2</c:v>
                </c:pt>
                <c:pt idx="31">
                  <c:v>5.990054039207586E-2</c:v>
                </c:pt>
                <c:pt idx="32">
                  <c:v>2.3382570875640728E-2</c:v>
                </c:pt>
                <c:pt idx="33">
                  <c:v>3.7876433373999041E-2</c:v>
                </c:pt>
                <c:pt idx="34">
                  <c:v>-5.9467368572504314E-2</c:v>
                </c:pt>
                <c:pt idx="35">
                  <c:v>-3.0222961711130038E-3</c:v>
                </c:pt>
                <c:pt idx="36">
                  <c:v>-6.1672229199203558E-2</c:v>
                </c:pt>
                <c:pt idx="37">
                  <c:v>-4.0040656676237449E-2</c:v>
                </c:pt>
                <c:pt idx="38">
                  <c:v>-3.8645783193397912E-2</c:v>
                </c:pt>
                <c:pt idx="39">
                  <c:v>-0.12451332343318863</c:v>
                </c:pt>
                <c:pt idx="40">
                  <c:v>0.11593658908916241</c:v>
                </c:pt>
                <c:pt idx="41">
                  <c:v>-0.14867773966717335</c:v>
                </c:pt>
                <c:pt idx="42">
                  <c:v>2.3820566406702763E-2</c:v>
                </c:pt>
                <c:pt idx="43">
                  <c:v>-6.209090771142089E-3</c:v>
                </c:pt>
                <c:pt idx="44">
                  <c:v>-8.3057061859334716E-2</c:v>
                </c:pt>
                <c:pt idx="45">
                  <c:v>0.20269321701775264</c:v>
                </c:pt>
                <c:pt idx="46">
                  <c:v>0.10523330462788581</c:v>
                </c:pt>
                <c:pt idx="47">
                  <c:v>-3.2426682076678565E-2</c:v>
                </c:pt>
                <c:pt idx="48">
                  <c:v>4.0398771016221711E-2</c:v>
                </c:pt>
                <c:pt idx="49">
                  <c:v>2.8286753619889301E-2</c:v>
                </c:pt>
                <c:pt idx="50">
                  <c:v>-9.4366196250498566E-2</c:v>
                </c:pt>
                <c:pt idx="51">
                  <c:v>5.7254859743640689E-2</c:v>
                </c:pt>
                <c:pt idx="52">
                  <c:v>-1.4097076022989605E-2</c:v>
                </c:pt>
                <c:pt idx="53">
                  <c:v>6.8096993347889656E-2</c:v>
                </c:pt>
                <c:pt idx="54">
                  <c:v>8.2083704143870936E-2</c:v>
                </c:pt>
                <c:pt idx="55">
                  <c:v>-7.176435661953863E-2</c:v>
                </c:pt>
                <c:pt idx="56">
                  <c:v>-1.3452329928611301E-2</c:v>
                </c:pt>
                <c:pt idx="57">
                  <c:v>-4.539783200022466E-2</c:v>
                </c:pt>
                <c:pt idx="58">
                  <c:v>0.11342544544531313</c:v>
                </c:pt>
                <c:pt idx="59">
                  <c:v>-4.5000000000000005E-3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3-2942-AA17-0F5C84524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38528"/>
        <c:axId val="248440256"/>
      </c:scatterChart>
      <c:valAx>
        <c:axId val="24843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40256"/>
        <c:crosses val="autoZero"/>
        <c:crossBetween val="midCat"/>
      </c:valAx>
      <c:valAx>
        <c:axId val="2484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3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201961</xdr:colOff>
      <xdr:row>155</xdr:row>
      <xdr:rowOff>0</xdr:rowOff>
    </xdr:from>
    <xdr:to>
      <xdr:col>33</xdr:col>
      <xdr:colOff>1428595</xdr:colOff>
      <xdr:row>187</xdr:row>
      <xdr:rowOff>30975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68480-AB40-C913-D324-2FF7A6187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800652</xdr:colOff>
      <xdr:row>154</xdr:row>
      <xdr:rowOff>138043</xdr:rowOff>
    </xdr:from>
    <xdr:to>
      <xdr:col>49</xdr:col>
      <xdr:colOff>386522</xdr:colOff>
      <xdr:row>184</xdr:row>
      <xdr:rowOff>55217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B09D6B-1E6D-47C5-F98C-810FCC25F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802012</xdr:colOff>
      <xdr:row>156</xdr:row>
      <xdr:rowOff>70615</xdr:rowOff>
    </xdr:from>
    <xdr:to>
      <xdr:col>60</xdr:col>
      <xdr:colOff>613807</xdr:colOff>
      <xdr:row>186</xdr:row>
      <xdr:rowOff>184150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12FD6C4-E2F1-AFE9-6C4E-F48704E31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63</xdr:col>
      <xdr:colOff>198437</xdr:colOff>
      <xdr:row>154</xdr:row>
      <xdr:rowOff>119062</xdr:rowOff>
    </xdr:from>
    <xdr:to>
      <xdr:col>75</xdr:col>
      <xdr:colOff>277812</xdr:colOff>
      <xdr:row>187</xdr:row>
      <xdr:rowOff>158749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EDF7D1-F2AA-41F2-869E-61CCD4D15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76</xdr:col>
      <xdr:colOff>35034</xdr:colOff>
      <xdr:row>154</xdr:row>
      <xdr:rowOff>153276</xdr:rowOff>
    </xdr:from>
    <xdr:to>
      <xdr:col>85</xdr:col>
      <xdr:colOff>350344</xdr:colOff>
      <xdr:row>187</xdr:row>
      <xdr:rowOff>87586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8241726-8E48-AD7D-B1B1-B88B0C009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5654-05F4-F34A-9623-91B9A02A4EE5}">
  <dimension ref="A1:CL253"/>
  <sheetViews>
    <sheetView tabSelected="1" zoomScale="56" workbookViewId="0">
      <selection activeCell="AK14" sqref="AK14"/>
    </sheetView>
  </sheetViews>
  <sheetFormatPr baseColWidth="10" defaultRowHeight="16" x14ac:dyDescent="0.2"/>
  <cols>
    <col min="15" max="15" width="14.33203125" customWidth="1"/>
    <col min="31" max="31" width="12.1640625" bestFit="1" customWidth="1"/>
    <col min="32" max="32" width="17.33203125" customWidth="1"/>
    <col min="34" max="34" width="20.83203125" customWidth="1"/>
    <col min="36" max="36" width="30.33203125" customWidth="1"/>
    <col min="83" max="83" width="18.33203125" customWidth="1"/>
  </cols>
  <sheetData>
    <row r="1" spans="1:39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  <c r="M1" t="s">
        <v>80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V1" s="5" t="s">
        <v>102</v>
      </c>
      <c r="W1" s="5"/>
      <c r="Y1" s="5" t="s">
        <v>43</v>
      </c>
      <c r="Z1" s="5"/>
      <c r="AB1" s="5" t="s">
        <v>26</v>
      </c>
      <c r="AC1" s="5"/>
      <c r="AE1" s="5" t="s">
        <v>27</v>
      </c>
      <c r="AF1" s="5"/>
      <c r="AH1" s="5" t="s">
        <v>106</v>
      </c>
      <c r="AI1" s="5"/>
    </row>
    <row r="2" spans="1:39" x14ac:dyDescent="0.2">
      <c r="A2" s="1">
        <v>44893</v>
      </c>
      <c r="B2" s="15">
        <v>99.99</v>
      </c>
      <c r="C2">
        <v>41.501789000000002</v>
      </c>
      <c r="D2" s="15">
        <v>24.22</v>
      </c>
      <c r="E2" s="15">
        <v>335.6</v>
      </c>
      <c r="F2">
        <v>83.882491999999999</v>
      </c>
      <c r="L2">
        <v>245.77</v>
      </c>
      <c r="AK2" s="30"/>
      <c r="AL2" s="30"/>
      <c r="AM2" s="30"/>
    </row>
    <row r="3" spans="1:39" x14ac:dyDescent="0.2">
      <c r="A3" s="1">
        <v>44894</v>
      </c>
      <c r="B3">
        <v>100.692261</v>
      </c>
      <c r="C3">
        <v>39.096004000000001</v>
      </c>
      <c r="D3">
        <v>24.41</v>
      </c>
      <c r="E3">
        <v>339.5</v>
      </c>
      <c r="F3">
        <v>88.935028000000003</v>
      </c>
      <c r="G3" s="2">
        <f t="shared" ref="G3:K53" si="0">(B3-B2)/B2</f>
        <v>7.0233123312331948E-3</v>
      </c>
      <c r="H3" s="3">
        <f t="shared" si="0"/>
        <v>-5.796822397222446E-2</v>
      </c>
      <c r="I3" s="3">
        <f t="shared" si="0"/>
        <v>7.8447563996697483E-3</v>
      </c>
      <c r="J3" s="3">
        <f t="shared" si="0"/>
        <v>1.1620977353992781E-2</v>
      </c>
      <c r="K3" s="3">
        <f t="shared" si="0"/>
        <v>6.0233499023848787E-2</v>
      </c>
      <c r="L3">
        <v>249.766907</v>
      </c>
      <c r="M3" s="3">
        <f>(L3-L2)/L2</f>
        <v>1.6262794482646347E-2</v>
      </c>
      <c r="N3" s="2">
        <v>2E-3</v>
      </c>
      <c r="O3" s="3">
        <f>M3-N3</f>
        <v>1.4262794482646347E-2</v>
      </c>
      <c r="P3" s="3">
        <f>+G3-N3</f>
        <v>5.0233123312331948E-3</v>
      </c>
      <c r="Q3" s="3">
        <f>+H3-N3</f>
        <v>-5.9968223972224462E-2</v>
      </c>
      <c r="R3" s="3">
        <f>+I3-N3</f>
        <v>5.8447563996697482E-3</v>
      </c>
      <c r="S3" s="3">
        <f>+J3-N3</f>
        <v>9.6209773539927806E-3</v>
      </c>
      <c r="T3" s="3">
        <f>+K3-N3</f>
        <v>5.8233499023848785E-2</v>
      </c>
      <c r="U3" s="3"/>
      <c r="V3" t="s">
        <v>11</v>
      </c>
      <c r="W3">
        <v>9.625487822966787E-3</v>
      </c>
      <c r="Y3" t="s">
        <v>11</v>
      </c>
      <c r="Z3">
        <v>-9.4728820715329776E-3</v>
      </c>
      <c r="AB3" t="s">
        <v>11</v>
      </c>
      <c r="AC3">
        <v>3.7905898366538862E-2</v>
      </c>
      <c r="AE3" t="s">
        <v>11</v>
      </c>
      <c r="AF3">
        <v>1.366320847523596E-2</v>
      </c>
      <c r="AH3" t="s">
        <v>11</v>
      </c>
      <c r="AI3">
        <v>1.3414651369773146E-2</v>
      </c>
      <c r="AK3" s="30" t="s">
        <v>131</v>
      </c>
      <c r="AL3" s="30"/>
      <c r="AM3" s="30"/>
    </row>
    <row r="4" spans="1:39" x14ac:dyDescent="0.2">
      <c r="A4" s="1">
        <v>44895</v>
      </c>
      <c r="B4">
        <v>103.47137499999999</v>
      </c>
      <c r="C4">
        <v>40.406692999999997</v>
      </c>
      <c r="D4">
        <v>23.530000999999999</v>
      </c>
      <c r="E4">
        <v>358.10000600000001</v>
      </c>
      <c r="F4">
        <v>90.402229000000005</v>
      </c>
      <c r="G4" s="2">
        <f t="shared" si="0"/>
        <v>2.7600075441746141E-2</v>
      </c>
      <c r="H4" s="3">
        <f t="shared" si="0"/>
        <v>3.3524884026510646E-2</v>
      </c>
      <c r="I4" s="3">
        <f t="shared" si="0"/>
        <v>-3.6050757886112311E-2</v>
      </c>
      <c r="J4" s="3">
        <f t="shared" si="0"/>
        <v>5.4786468335787944E-2</v>
      </c>
      <c r="K4" s="3">
        <f t="shared" si="0"/>
        <v>1.6497448002152793E-2</v>
      </c>
      <c r="L4">
        <v>257.86334199999999</v>
      </c>
      <c r="M4" s="3">
        <f t="shared" ref="M4:M62" si="1">(L4-L3)/L3</f>
        <v>3.2415963736941278E-2</v>
      </c>
      <c r="N4" s="2">
        <v>2.0999999999999999E-3</v>
      </c>
      <c r="O4" s="3">
        <f t="shared" ref="O4:O62" si="2">M4-N4</f>
        <v>3.0315963736941277E-2</v>
      </c>
      <c r="P4" s="3">
        <f t="shared" ref="P4:P62" si="3">+G4-N4</f>
        <v>2.550007544174614E-2</v>
      </c>
      <c r="Q4" s="3">
        <f t="shared" ref="Q4:Q62" si="4">+H4-N4</f>
        <v>3.1424884026510648E-2</v>
      </c>
      <c r="R4" s="3">
        <f t="shared" ref="R4:R62" si="5">+I4-N4</f>
        <v>-3.8150757886112309E-2</v>
      </c>
      <c r="S4" s="3">
        <f t="shared" ref="S4:S62" si="6">+J4-N4</f>
        <v>5.2686468335787946E-2</v>
      </c>
      <c r="T4" s="3">
        <f t="shared" ref="T4:T62" si="7">+K4-N4</f>
        <v>1.4397448002152794E-2</v>
      </c>
      <c r="U4" s="3"/>
      <c r="V4" t="s">
        <v>12</v>
      </c>
      <c r="W4">
        <v>8.5707188799334713E-3</v>
      </c>
      <c r="Y4" t="s">
        <v>12</v>
      </c>
      <c r="Z4">
        <v>1.8237319934185512E-2</v>
      </c>
      <c r="AB4" t="s">
        <v>12</v>
      </c>
      <c r="AC4">
        <v>1.9242959393165376E-2</v>
      </c>
      <c r="AE4" t="s">
        <v>12</v>
      </c>
      <c r="AF4">
        <v>1.5113695958482512E-2</v>
      </c>
      <c r="AH4" t="s">
        <v>12</v>
      </c>
      <c r="AI4">
        <v>1.0406743384086004E-2</v>
      </c>
      <c r="AK4" s="30"/>
      <c r="AL4" s="30"/>
      <c r="AM4" s="30"/>
    </row>
    <row r="5" spans="1:39" x14ac:dyDescent="0.2">
      <c r="A5" s="1">
        <v>44896</v>
      </c>
      <c r="B5">
        <v>106.927673</v>
      </c>
      <c r="C5">
        <v>42.673012</v>
      </c>
      <c r="D5">
        <v>25.52</v>
      </c>
      <c r="E5">
        <v>356.55999800000001</v>
      </c>
      <c r="F5">
        <v>87.690871999999999</v>
      </c>
      <c r="G5" s="2">
        <f t="shared" si="0"/>
        <v>3.3403421960904685E-2</v>
      </c>
      <c r="H5" s="3">
        <f t="shared" si="0"/>
        <v>5.6087712993488553E-2</v>
      </c>
      <c r="I5" s="3">
        <f t="shared" si="0"/>
        <v>8.4572839584664744E-2</v>
      </c>
      <c r="J5" s="3">
        <f t="shared" si="0"/>
        <v>-4.3004969958028993E-3</v>
      </c>
      <c r="K5" s="3">
        <f t="shared" si="0"/>
        <v>-2.999214764936832E-2</v>
      </c>
      <c r="L5">
        <v>261.37951700000002</v>
      </c>
      <c r="M5" s="3">
        <f t="shared" si="1"/>
        <v>1.3635807915651822E-2</v>
      </c>
      <c r="N5" s="2">
        <v>1.8E-3</v>
      </c>
      <c r="O5" s="3">
        <f t="shared" si="2"/>
        <v>1.1835807915651822E-2</v>
      </c>
      <c r="P5" s="3">
        <f t="shared" si="3"/>
        <v>3.1603421960904682E-2</v>
      </c>
      <c r="Q5" s="3">
        <f t="shared" si="4"/>
        <v>5.428771299348855E-2</v>
      </c>
      <c r="R5" s="3">
        <f t="shared" si="5"/>
        <v>8.2772839584664748E-2</v>
      </c>
      <c r="S5" s="3">
        <f t="shared" si="6"/>
        <v>-6.1004969958028989E-3</v>
      </c>
      <c r="T5" s="3">
        <f t="shared" si="7"/>
        <v>-3.1792147649368323E-2</v>
      </c>
      <c r="U5" s="3"/>
      <c r="V5" t="s">
        <v>13</v>
      </c>
      <c r="W5">
        <v>7.874336921740166E-3</v>
      </c>
      <c r="Y5" t="s">
        <v>13</v>
      </c>
      <c r="Z5">
        <v>1.7165681785678996E-2</v>
      </c>
      <c r="AB5" t="s">
        <v>13</v>
      </c>
      <c r="AC5">
        <v>3.4679011584973505E-3</v>
      </c>
      <c r="AE5" t="s">
        <v>13</v>
      </c>
      <c r="AF5">
        <v>1.4833170521193623E-2</v>
      </c>
      <c r="AH5" t="s">
        <v>13</v>
      </c>
      <c r="AI5">
        <v>2.0884287021295286E-2</v>
      </c>
      <c r="AK5" s="30"/>
      <c r="AL5" s="30"/>
      <c r="AM5" s="30"/>
    </row>
    <row r="6" spans="1:39" x14ac:dyDescent="0.2">
      <c r="A6" s="1">
        <v>44897</v>
      </c>
      <c r="B6">
        <v>106.298683</v>
      </c>
      <c r="C6">
        <v>42.733910000000002</v>
      </c>
      <c r="D6">
        <v>27.629999000000002</v>
      </c>
      <c r="E6">
        <v>370.540009</v>
      </c>
      <c r="F6">
        <v>100.528755</v>
      </c>
      <c r="G6" s="2">
        <f t="shared" si="0"/>
        <v>-5.8823874339807404E-3</v>
      </c>
      <c r="H6" s="3">
        <f t="shared" si="0"/>
        <v>1.4270846407561217E-3</v>
      </c>
      <c r="I6" s="3">
        <f t="shared" si="0"/>
        <v>8.2680211598746153E-2</v>
      </c>
      <c r="J6" s="3">
        <f t="shared" si="0"/>
        <v>3.9208018505766287E-2</v>
      </c>
      <c r="K6" s="3">
        <f t="shared" si="0"/>
        <v>0.14639930824270975</v>
      </c>
      <c r="L6">
        <v>273.25585899999999</v>
      </c>
      <c r="M6" s="3">
        <f t="shared" si="1"/>
        <v>4.5437156424158381E-2</v>
      </c>
      <c r="N6" s="2">
        <v>1.9E-3</v>
      </c>
      <c r="O6" s="3">
        <f t="shared" si="2"/>
        <v>4.3537156424158382E-2</v>
      </c>
      <c r="P6" s="3">
        <f t="shared" si="3"/>
        <v>-7.7823874339807402E-3</v>
      </c>
      <c r="Q6" s="3">
        <f t="shared" si="4"/>
        <v>-4.7291535924387832E-4</v>
      </c>
      <c r="R6" s="3">
        <f t="shared" si="5"/>
        <v>8.0780211598746154E-2</v>
      </c>
      <c r="S6" s="3">
        <f t="shared" si="6"/>
        <v>3.7308018505766288E-2</v>
      </c>
      <c r="T6" s="3">
        <f t="shared" si="7"/>
        <v>0.14449930824270973</v>
      </c>
      <c r="U6" s="3"/>
      <c r="V6" t="s">
        <v>14</v>
      </c>
      <c r="W6" t="e">
        <v>#N/A</v>
      </c>
      <c r="Y6" t="s">
        <v>14</v>
      </c>
      <c r="Z6" t="e">
        <v>#N/A</v>
      </c>
      <c r="AB6" t="s">
        <v>14</v>
      </c>
      <c r="AC6">
        <v>0</v>
      </c>
      <c r="AE6" t="s">
        <v>14</v>
      </c>
      <c r="AF6" t="e">
        <v>#N/A</v>
      </c>
      <c r="AH6" t="s">
        <v>14</v>
      </c>
      <c r="AI6" t="e">
        <v>#N/A</v>
      </c>
      <c r="AK6" s="30"/>
      <c r="AL6" s="30"/>
      <c r="AM6" s="30"/>
    </row>
    <row r="7" spans="1:39" x14ac:dyDescent="0.2">
      <c r="A7" s="1">
        <v>44900</v>
      </c>
      <c r="B7">
        <v>96.234900999999994</v>
      </c>
      <c r="C7">
        <v>44.290871000000003</v>
      </c>
      <c r="D7">
        <v>27.41</v>
      </c>
      <c r="E7">
        <v>343.27999899999998</v>
      </c>
      <c r="F7">
        <v>92.490607999999995</v>
      </c>
      <c r="G7" s="2">
        <f t="shared" si="0"/>
        <v>-9.4674569016062068E-2</v>
      </c>
      <c r="H7" s="3">
        <f t="shared" si="0"/>
        <v>3.6433853115710714E-2</v>
      </c>
      <c r="I7" s="3">
        <f t="shared" si="0"/>
        <v>-7.9623238495231709E-3</v>
      </c>
      <c r="J7" s="3">
        <f t="shared" si="0"/>
        <v>-7.3568330916729763E-2</v>
      </c>
      <c r="K7" s="3">
        <f t="shared" si="0"/>
        <v>-7.9958684457994228E-2</v>
      </c>
      <c r="L7">
        <v>255.83000200000001</v>
      </c>
      <c r="M7" s="3">
        <f t="shared" si="1"/>
        <v>-6.37712108489501E-2</v>
      </c>
      <c r="N7" s="2">
        <v>2.0999999999999999E-3</v>
      </c>
      <c r="O7" s="3">
        <f t="shared" si="2"/>
        <v>-6.5871210848950104E-2</v>
      </c>
      <c r="P7" s="3">
        <f t="shared" si="3"/>
        <v>-9.6774569016062073E-2</v>
      </c>
      <c r="Q7" s="3">
        <f t="shared" si="4"/>
        <v>3.4333853115710716E-2</v>
      </c>
      <c r="R7" s="3">
        <f t="shared" si="5"/>
        <v>-1.006232384952317E-2</v>
      </c>
      <c r="S7" s="3">
        <f t="shared" si="6"/>
        <v>-7.5668330916729767E-2</v>
      </c>
      <c r="T7" s="3">
        <f t="shared" si="7"/>
        <v>-8.2058684457994233E-2</v>
      </c>
      <c r="U7" s="3"/>
      <c r="V7" t="s">
        <v>15</v>
      </c>
      <c r="W7">
        <v>6.6388502974015648E-2</v>
      </c>
      <c r="Y7" t="s">
        <v>15</v>
      </c>
      <c r="Z7">
        <v>0.14126567276911406</v>
      </c>
      <c r="AB7" t="s">
        <v>15</v>
      </c>
      <c r="AC7">
        <v>0.14905532252295017</v>
      </c>
      <c r="AE7" t="s">
        <v>15</v>
      </c>
      <c r="AF7">
        <v>0.11707018549369023</v>
      </c>
      <c r="AH7" t="s">
        <v>15</v>
      </c>
      <c r="AI7">
        <v>8.0610287629638622E-2</v>
      </c>
      <c r="AK7" s="30"/>
      <c r="AL7" s="30"/>
      <c r="AM7" s="30"/>
    </row>
    <row r="8" spans="1:39" x14ac:dyDescent="0.2">
      <c r="A8" s="1">
        <v>44901</v>
      </c>
      <c r="B8">
        <v>105.744011</v>
      </c>
      <c r="C8">
        <v>46.135615999999999</v>
      </c>
      <c r="D8">
        <v>30.370000999999998</v>
      </c>
      <c r="E8">
        <v>367.32000699999998</v>
      </c>
      <c r="F8">
        <v>97.588234</v>
      </c>
      <c r="G8" s="2">
        <f t="shared" si="0"/>
        <v>9.8811448873418667E-2</v>
      </c>
      <c r="H8" s="3">
        <f t="shared" si="0"/>
        <v>4.1650682371994804E-2</v>
      </c>
      <c r="I8" s="3">
        <f t="shared" si="0"/>
        <v>0.10798982123312653</v>
      </c>
      <c r="J8" s="3">
        <f t="shared" si="0"/>
        <v>7.0030319476900263E-2</v>
      </c>
      <c r="K8" s="3">
        <f t="shared" si="0"/>
        <v>5.5115066385983812E-2</v>
      </c>
      <c r="L8">
        <v>272.307861</v>
      </c>
      <c r="M8" s="3">
        <f t="shared" si="1"/>
        <v>6.4409408088109993E-2</v>
      </c>
      <c r="N8" s="2">
        <v>2.0999999999999999E-3</v>
      </c>
      <c r="O8" s="3">
        <f t="shared" si="2"/>
        <v>6.2309408088109995E-2</v>
      </c>
      <c r="P8" s="3">
        <f t="shared" si="3"/>
        <v>9.6711448873418662E-2</v>
      </c>
      <c r="Q8" s="3">
        <f t="shared" si="4"/>
        <v>3.9550682371994807E-2</v>
      </c>
      <c r="R8" s="3">
        <f t="shared" si="5"/>
        <v>0.10588982123312653</v>
      </c>
      <c r="S8" s="3">
        <f t="shared" si="6"/>
        <v>6.7930319476900258E-2</v>
      </c>
      <c r="T8" s="3">
        <f t="shared" si="7"/>
        <v>5.3015066385983814E-2</v>
      </c>
      <c r="U8" s="3"/>
      <c r="V8" t="s">
        <v>16</v>
      </c>
      <c r="W8">
        <v>4.4074333271308854E-3</v>
      </c>
      <c r="Y8" t="s">
        <v>16</v>
      </c>
      <c r="Z8">
        <v>1.9955990302910415E-2</v>
      </c>
      <c r="AB8" t="s">
        <v>16</v>
      </c>
      <c r="AC8">
        <v>2.2217489172420699E-2</v>
      </c>
      <c r="AE8" t="s">
        <v>16</v>
      </c>
      <c r="AF8">
        <v>1.3705428331527041E-2</v>
      </c>
      <c r="AH8" t="s">
        <v>16</v>
      </c>
      <c r="AI8">
        <v>6.4980184717330705E-3</v>
      </c>
      <c r="AK8" s="30"/>
      <c r="AL8" s="30"/>
      <c r="AM8" s="30"/>
    </row>
    <row r="9" spans="1:39" x14ac:dyDescent="0.2">
      <c r="A9" s="1">
        <v>44902</v>
      </c>
      <c r="B9">
        <v>113.67289</v>
      </c>
      <c r="C9">
        <v>48.248226000000003</v>
      </c>
      <c r="D9">
        <v>30.450001</v>
      </c>
      <c r="E9">
        <v>322.98998999999998</v>
      </c>
      <c r="F9">
        <v>101.254356</v>
      </c>
      <c r="G9" s="2">
        <f t="shared" si="0"/>
        <v>7.4981825684671585E-2</v>
      </c>
      <c r="H9" s="3">
        <f t="shared" si="0"/>
        <v>4.5791303621046345E-2</v>
      </c>
      <c r="I9" s="3">
        <f t="shared" si="0"/>
        <v>2.6341783788549054E-3</v>
      </c>
      <c r="J9" s="3">
        <f t="shared" si="0"/>
        <v>-0.12068500532289275</v>
      </c>
      <c r="K9" s="3">
        <f t="shared" si="0"/>
        <v>3.7567254265509116E-2</v>
      </c>
      <c r="L9">
        <v>277.76947000000001</v>
      </c>
      <c r="M9" s="3">
        <f t="shared" si="1"/>
        <v>2.0056743789706497E-2</v>
      </c>
      <c r="N9" s="2">
        <v>1.8E-3</v>
      </c>
      <c r="O9" s="3">
        <f t="shared" si="2"/>
        <v>1.8256743789706497E-2</v>
      </c>
      <c r="P9" s="3">
        <f t="shared" si="3"/>
        <v>7.3181825684671589E-2</v>
      </c>
      <c r="Q9" s="3">
        <f t="shared" si="4"/>
        <v>4.3991303621046342E-2</v>
      </c>
      <c r="R9" s="3">
        <f t="shared" si="5"/>
        <v>8.3417837885490544E-4</v>
      </c>
      <c r="S9" s="3">
        <f t="shared" si="6"/>
        <v>-0.12248500532289275</v>
      </c>
      <c r="T9" s="3">
        <f t="shared" si="7"/>
        <v>3.5767254265509113E-2</v>
      </c>
      <c r="U9" s="3"/>
      <c r="V9" t="s">
        <v>17</v>
      </c>
      <c r="W9">
        <v>-0.15065994956163342</v>
      </c>
      <c r="Y9" t="s">
        <v>17</v>
      </c>
      <c r="Z9">
        <v>42.290770328329529</v>
      </c>
      <c r="AB9" t="s">
        <v>17</v>
      </c>
      <c r="AC9">
        <v>0.21620775736719233</v>
      </c>
      <c r="AE9" t="s">
        <v>17</v>
      </c>
      <c r="AF9">
        <v>5.5527837475397899</v>
      </c>
      <c r="AH9" t="s">
        <v>17</v>
      </c>
      <c r="AI9">
        <v>0.87306708910146869</v>
      </c>
      <c r="AK9" s="30"/>
      <c r="AL9" s="30"/>
      <c r="AM9" s="30"/>
    </row>
    <row r="10" spans="1:39" x14ac:dyDescent="0.2">
      <c r="A10" s="1">
        <v>44903</v>
      </c>
      <c r="B10">
        <v>103.926643</v>
      </c>
      <c r="C10">
        <v>47.722262999999998</v>
      </c>
      <c r="D10">
        <v>31.450001</v>
      </c>
      <c r="E10">
        <v>293.75</v>
      </c>
      <c r="F10">
        <v>96.573738000000006</v>
      </c>
      <c r="G10" s="2">
        <f t="shared" si="0"/>
        <v>-8.5739414208612072E-2</v>
      </c>
      <c r="H10" s="3">
        <f t="shared" si="0"/>
        <v>-1.0901188367008652E-2</v>
      </c>
      <c r="I10" s="3">
        <f t="shared" si="0"/>
        <v>3.2840721417381889E-2</v>
      </c>
      <c r="J10" s="3">
        <f t="shared" si="0"/>
        <v>-9.052909039069594E-2</v>
      </c>
      <c r="K10" s="3">
        <f t="shared" si="0"/>
        <v>-4.6226337166175802E-2</v>
      </c>
      <c r="L10">
        <v>273.11868299999998</v>
      </c>
      <c r="M10" s="3">
        <f t="shared" si="1"/>
        <v>-1.6743333959632196E-2</v>
      </c>
      <c r="N10" s="2">
        <v>1.9E-3</v>
      </c>
      <c r="O10" s="3">
        <f t="shared" si="2"/>
        <v>-1.8643333959632195E-2</v>
      </c>
      <c r="P10" s="3">
        <f t="shared" si="3"/>
        <v>-8.7639414208612071E-2</v>
      </c>
      <c r="Q10" s="3">
        <f t="shared" si="4"/>
        <v>-1.2801188367008652E-2</v>
      </c>
      <c r="R10" s="3">
        <f t="shared" si="5"/>
        <v>3.094072141738189E-2</v>
      </c>
      <c r="S10" s="3">
        <f t="shared" si="6"/>
        <v>-9.2429090390695939E-2</v>
      </c>
      <c r="T10" s="3">
        <f t="shared" si="7"/>
        <v>-4.81263371661758E-2</v>
      </c>
      <c r="U10" s="3"/>
      <c r="V10" t="s">
        <v>18</v>
      </c>
      <c r="W10">
        <v>0.17290707209133721</v>
      </c>
      <c r="Y10" t="s">
        <v>18</v>
      </c>
      <c r="Z10">
        <v>-6.0305742464191372</v>
      </c>
      <c r="AB10" t="s">
        <v>18</v>
      </c>
      <c r="AC10">
        <v>0.45744060764990185</v>
      </c>
      <c r="AE10" t="s">
        <v>18</v>
      </c>
      <c r="AF10">
        <v>-1.2682617743814033</v>
      </c>
      <c r="AH10" t="s">
        <v>18</v>
      </c>
      <c r="AI10">
        <v>-0.10479509311219908</v>
      </c>
      <c r="AK10" s="30"/>
      <c r="AL10" s="30"/>
      <c r="AM10" s="30"/>
    </row>
    <row r="11" spans="1:39" x14ac:dyDescent="0.2">
      <c r="A11" s="1">
        <v>44904</v>
      </c>
      <c r="B11">
        <v>112.824333</v>
      </c>
      <c r="C11">
        <v>48.062344000000003</v>
      </c>
      <c r="D11">
        <v>28.99</v>
      </c>
      <c r="E11">
        <v>267.61999500000002</v>
      </c>
      <c r="F11">
        <v>103.456795</v>
      </c>
      <c r="G11" s="2">
        <f t="shared" si="0"/>
        <v>8.5615100643633771E-2</v>
      </c>
      <c r="H11" s="3">
        <f t="shared" si="0"/>
        <v>7.1262546790793425E-3</v>
      </c>
      <c r="I11" s="3">
        <f t="shared" si="0"/>
        <v>-7.8219425175852994E-2</v>
      </c>
      <c r="J11" s="3">
        <f t="shared" si="0"/>
        <v>-8.8953208510638246E-2</v>
      </c>
      <c r="K11" s="3">
        <f t="shared" si="0"/>
        <v>7.1272554449533607E-2</v>
      </c>
      <c r="L11">
        <v>277.15310699999998</v>
      </c>
      <c r="M11" s="3">
        <f t="shared" si="1"/>
        <v>1.4771688101615523E-2</v>
      </c>
      <c r="N11" s="2">
        <v>1.6000000000000001E-3</v>
      </c>
      <c r="O11" s="3">
        <f t="shared" si="2"/>
        <v>1.3171688101615522E-2</v>
      </c>
      <c r="P11" s="3">
        <f t="shared" si="3"/>
        <v>8.4015100643633767E-2</v>
      </c>
      <c r="Q11" s="3">
        <f t="shared" si="4"/>
        <v>5.5262546790793426E-3</v>
      </c>
      <c r="R11" s="3">
        <f t="shared" si="5"/>
        <v>-7.9819425175852998E-2</v>
      </c>
      <c r="S11" s="3">
        <f t="shared" si="6"/>
        <v>-9.055320851063825E-2</v>
      </c>
      <c r="T11" s="3">
        <f t="shared" si="7"/>
        <v>6.9672554449533602E-2</v>
      </c>
      <c r="U11" s="3"/>
      <c r="V11" t="s">
        <v>19</v>
      </c>
      <c r="W11">
        <v>0.30273497083505935</v>
      </c>
      <c r="Y11" t="s">
        <v>19</v>
      </c>
      <c r="Z11">
        <v>1.1376390460517778</v>
      </c>
      <c r="AB11" t="s">
        <v>19</v>
      </c>
      <c r="AC11">
        <v>0.72521986124448423</v>
      </c>
      <c r="AE11" t="s">
        <v>19</v>
      </c>
      <c r="AF11">
        <v>0.77791595948375636</v>
      </c>
      <c r="AH11" t="s">
        <v>19</v>
      </c>
      <c r="AI11">
        <v>0.43813822739869307</v>
      </c>
    </row>
    <row r="12" spans="1:39" x14ac:dyDescent="0.2">
      <c r="A12" s="1">
        <v>44907</v>
      </c>
      <c r="B12">
        <v>103.75464599999999</v>
      </c>
      <c r="C12">
        <v>47.152842999999997</v>
      </c>
      <c r="D12">
        <v>33.93</v>
      </c>
      <c r="E12">
        <v>287.41000400000001</v>
      </c>
      <c r="F12">
        <v>109.812416</v>
      </c>
      <c r="G12" s="2">
        <f t="shared" si="0"/>
        <v>-8.0387685518158586E-2</v>
      </c>
      <c r="H12" s="3">
        <f t="shared" si="0"/>
        <v>-1.892335921027917E-2</v>
      </c>
      <c r="I12" s="3">
        <f t="shared" si="0"/>
        <v>0.17040358744394624</v>
      </c>
      <c r="J12" s="3">
        <f t="shared" si="0"/>
        <v>7.3948170427250756E-2</v>
      </c>
      <c r="K12" s="3">
        <f t="shared" si="0"/>
        <v>6.1432610588796989E-2</v>
      </c>
      <c r="L12">
        <v>284.58764600000001</v>
      </c>
      <c r="M12" s="3">
        <f t="shared" si="1"/>
        <v>2.6824664101636898E-2</v>
      </c>
      <c r="N12" s="2">
        <v>1.8E-3</v>
      </c>
      <c r="O12" s="3">
        <f t="shared" si="2"/>
        <v>2.5024664101636899E-2</v>
      </c>
      <c r="P12" s="3">
        <f t="shared" si="3"/>
        <v>-8.2187685518158582E-2</v>
      </c>
      <c r="Q12" s="3">
        <f t="shared" si="4"/>
        <v>-2.0723359210279169E-2</v>
      </c>
      <c r="R12" s="3">
        <f t="shared" si="5"/>
        <v>0.16860358744394624</v>
      </c>
      <c r="S12" s="3">
        <f t="shared" si="6"/>
        <v>7.214817042725076E-2</v>
      </c>
      <c r="T12" s="3">
        <f t="shared" si="7"/>
        <v>5.9632610588796986E-2</v>
      </c>
      <c r="U12" s="3"/>
      <c r="V12" t="s">
        <v>20</v>
      </c>
      <c r="W12">
        <v>-0.13877558207327914</v>
      </c>
      <c r="Y12" t="s">
        <v>20</v>
      </c>
      <c r="Z12">
        <v>-1</v>
      </c>
      <c r="AB12" t="s">
        <v>20</v>
      </c>
      <c r="AC12">
        <v>-0.25344646211453536</v>
      </c>
      <c r="AE12" t="s">
        <v>20</v>
      </c>
      <c r="AF12">
        <v>-0.49181771261184448</v>
      </c>
      <c r="AH12" t="s">
        <v>20</v>
      </c>
      <c r="AI12">
        <v>-0.2246147156004793</v>
      </c>
    </row>
    <row r="13" spans="1:39" x14ac:dyDescent="0.2">
      <c r="A13" s="1">
        <v>44908</v>
      </c>
      <c r="B13">
        <v>104.313271</v>
      </c>
      <c r="C13">
        <v>49.239787999999997</v>
      </c>
      <c r="D13">
        <v>39.150002000000001</v>
      </c>
      <c r="E13">
        <v>314.66000400000001</v>
      </c>
      <c r="F13">
        <v>116.75305899999999</v>
      </c>
      <c r="G13" s="2">
        <f t="shared" si="0"/>
        <v>5.3840962456756531E-3</v>
      </c>
      <c r="H13" s="3">
        <f t="shared" si="0"/>
        <v>4.4259155275112469E-2</v>
      </c>
      <c r="I13" s="3">
        <f t="shared" si="0"/>
        <v>0.15384621279104041</v>
      </c>
      <c r="J13" s="3">
        <f t="shared" si="0"/>
        <v>9.4812287744862209E-2</v>
      </c>
      <c r="K13" s="3">
        <f t="shared" si="0"/>
        <v>6.3204537818382894E-2</v>
      </c>
      <c r="L13">
        <v>294.88919099999998</v>
      </c>
      <c r="M13" s="3">
        <f t="shared" si="1"/>
        <v>3.6198145438821952E-2</v>
      </c>
      <c r="N13" s="2">
        <v>1.6000000000000001E-3</v>
      </c>
      <c r="O13" s="3">
        <f t="shared" si="2"/>
        <v>3.4598145438821955E-2</v>
      </c>
      <c r="P13" s="3">
        <f t="shared" si="3"/>
        <v>3.7840962456756532E-3</v>
      </c>
      <c r="Q13" s="3">
        <f t="shared" si="4"/>
        <v>4.2659155275112472E-2</v>
      </c>
      <c r="R13" s="3">
        <f t="shared" si="5"/>
        <v>0.15224621279104042</v>
      </c>
      <c r="S13" s="3">
        <f t="shared" si="6"/>
        <v>9.3212287744862204E-2</v>
      </c>
      <c r="T13" s="3">
        <f t="shared" si="7"/>
        <v>6.1604537818382897E-2</v>
      </c>
      <c r="U13" s="3"/>
      <c r="V13" t="s">
        <v>21</v>
      </c>
      <c r="W13">
        <v>0.16395938876178021</v>
      </c>
      <c r="Y13" t="s">
        <v>21</v>
      </c>
      <c r="Z13">
        <v>0.13763904605177785</v>
      </c>
      <c r="AB13" t="s">
        <v>21</v>
      </c>
      <c r="AC13">
        <v>0.47177339912994892</v>
      </c>
      <c r="AE13" t="s">
        <v>21</v>
      </c>
      <c r="AF13">
        <v>0.28609824687191193</v>
      </c>
      <c r="AH13" t="s">
        <v>21</v>
      </c>
      <c r="AI13">
        <v>0.21352351179821377</v>
      </c>
    </row>
    <row r="14" spans="1:39" x14ac:dyDescent="0.2">
      <c r="A14" s="1">
        <v>44909</v>
      </c>
      <c r="B14">
        <v>105.22344200000001</v>
      </c>
      <c r="C14">
        <v>51.953102000000001</v>
      </c>
      <c r="D14">
        <v>45.860000999999997</v>
      </c>
      <c r="E14">
        <v>323.57000699999998</v>
      </c>
      <c r="F14">
        <v>123.52285000000001</v>
      </c>
      <c r="G14" s="2">
        <f t="shared" si="0"/>
        <v>8.7253615122471363E-3</v>
      </c>
      <c r="H14" s="3">
        <f t="shared" si="0"/>
        <v>5.510409589903198E-2</v>
      </c>
      <c r="I14" s="3">
        <f t="shared" si="0"/>
        <v>0.17139204743846492</v>
      </c>
      <c r="J14" s="3">
        <f t="shared" si="0"/>
        <v>2.8316287061383116E-2</v>
      </c>
      <c r="K14" s="3">
        <f t="shared" si="0"/>
        <v>5.7983842633193984E-2</v>
      </c>
      <c r="L14">
        <v>301.97268700000001</v>
      </c>
      <c r="M14" s="3">
        <f t="shared" si="1"/>
        <v>2.4020873657590338E-2</v>
      </c>
      <c r="N14" s="2">
        <v>1.1999999999999999E-3</v>
      </c>
      <c r="O14" s="3">
        <f t="shared" si="2"/>
        <v>2.2820873657590338E-2</v>
      </c>
      <c r="P14" s="3">
        <f t="shared" si="3"/>
        <v>7.5253615122471366E-3</v>
      </c>
      <c r="Q14" s="3">
        <f t="shared" si="4"/>
        <v>5.390409589903198E-2</v>
      </c>
      <c r="R14" s="3">
        <f t="shared" si="5"/>
        <v>0.17019204743846492</v>
      </c>
      <c r="S14" s="3">
        <f t="shared" si="6"/>
        <v>2.7116287061383117E-2</v>
      </c>
      <c r="T14" s="3">
        <f t="shared" si="7"/>
        <v>5.6783842633193984E-2</v>
      </c>
      <c r="U14" s="3"/>
      <c r="V14" t="s">
        <v>22</v>
      </c>
      <c r="W14">
        <v>0.57752926937800719</v>
      </c>
      <c r="Y14" t="s">
        <v>22</v>
      </c>
      <c r="Z14">
        <v>-0.56837292429197861</v>
      </c>
      <c r="AB14" t="s">
        <v>22</v>
      </c>
      <c r="AC14">
        <v>2.2743539019923316</v>
      </c>
      <c r="AE14" t="s">
        <v>22</v>
      </c>
      <c r="AF14">
        <v>0.81979250851415753</v>
      </c>
      <c r="AH14" t="s">
        <v>22</v>
      </c>
      <c r="AI14">
        <v>0.80487908218638871</v>
      </c>
    </row>
    <row r="15" spans="1:39" ht="17" thickBot="1" x14ac:dyDescent="0.25">
      <c r="A15" s="1">
        <v>44910</v>
      </c>
      <c r="B15">
        <v>112.83023799999999</v>
      </c>
      <c r="C15">
        <v>47.585129000000002</v>
      </c>
      <c r="D15">
        <v>47</v>
      </c>
      <c r="E15">
        <v>345.08999599999999</v>
      </c>
      <c r="F15">
        <v>117.28471399999999</v>
      </c>
      <c r="G15" s="2">
        <f t="shared" si="0"/>
        <v>7.2291837782687135E-2</v>
      </c>
      <c r="H15" s="3">
        <f t="shared" si="0"/>
        <v>-8.4075306995143415E-2</v>
      </c>
      <c r="I15" s="3">
        <f t="shared" si="0"/>
        <v>2.4858241935058031E-2</v>
      </c>
      <c r="J15" s="3">
        <f t="shared" si="0"/>
        <v>6.6507984468412149E-2</v>
      </c>
      <c r="K15" s="3">
        <f t="shared" si="0"/>
        <v>-5.0501878802181224E-2</v>
      </c>
      <c r="L15">
        <v>303.33486900000003</v>
      </c>
      <c r="M15" s="3">
        <f t="shared" si="1"/>
        <v>4.5109443954446729E-3</v>
      </c>
      <c r="N15" s="2">
        <v>1.4000000000000002E-3</v>
      </c>
      <c r="O15" s="3">
        <f t="shared" si="2"/>
        <v>3.1109443954446727E-3</v>
      </c>
      <c r="P15" s="3">
        <f t="shared" si="3"/>
        <v>7.0891837782687137E-2</v>
      </c>
      <c r="Q15" s="3">
        <f t="shared" si="4"/>
        <v>-8.5475306995143413E-2</v>
      </c>
      <c r="R15" s="3">
        <f t="shared" si="5"/>
        <v>2.3458241935058029E-2</v>
      </c>
      <c r="S15" s="3">
        <f t="shared" si="6"/>
        <v>6.510798446841215E-2</v>
      </c>
      <c r="T15" s="3">
        <f t="shared" si="7"/>
        <v>-5.1901878802181223E-2</v>
      </c>
      <c r="U15" s="3"/>
      <c r="V15" s="4" t="s">
        <v>23</v>
      </c>
      <c r="W15" s="4">
        <v>60</v>
      </c>
      <c r="Y15" s="4" t="s">
        <v>23</v>
      </c>
      <c r="Z15" s="4">
        <v>60</v>
      </c>
      <c r="AB15" s="4" t="s">
        <v>23</v>
      </c>
      <c r="AC15" s="4">
        <v>60</v>
      </c>
      <c r="AE15" s="4" t="s">
        <v>23</v>
      </c>
      <c r="AF15" s="4">
        <v>60</v>
      </c>
      <c r="AH15" s="4" t="s">
        <v>23</v>
      </c>
      <c r="AI15" s="4">
        <v>60</v>
      </c>
    </row>
    <row r="16" spans="1:39" x14ac:dyDescent="0.2">
      <c r="A16" s="1">
        <v>44911</v>
      </c>
      <c r="B16">
        <v>102.16973900000001</v>
      </c>
      <c r="C16">
        <v>39.365147</v>
      </c>
      <c r="D16">
        <v>45.48</v>
      </c>
      <c r="E16">
        <v>369.02999899999998</v>
      </c>
      <c r="F16">
        <v>103.546043</v>
      </c>
      <c r="G16" s="2">
        <f t="shared" si="0"/>
        <v>-9.4482642144209497E-2</v>
      </c>
      <c r="H16" s="3">
        <f t="shared" si="0"/>
        <v>-0.17274266504562805</v>
      </c>
      <c r="I16" s="3">
        <f t="shared" si="0"/>
        <v>-3.2340425531914962E-2</v>
      </c>
      <c r="J16" s="3">
        <f t="shared" si="0"/>
        <v>6.9373216486982692E-2</v>
      </c>
      <c r="K16" s="3">
        <f t="shared" si="0"/>
        <v>-0.11713948503127182</v>
      </c>
      <c r="L16">
        <v>279.32107500000001</v>
      </c>
      <c r="M16" s="3">
        <f t="shared" si="1"/>
        <v>-7.9165953057642097E-2</v>
      </c>
      <c r="N16" s="2">
        <v>1.2999999999999999E-3</v>
      </c>
      <c r="O16" s="3">
        <f t="shared" si="2"/>
        <v>-8.0465953057642092E-2</v>
      </c>
      <c r="P16" s="3">
        <f t="shared" si="3"/>
        <v>-9.5782642144209493E-2</v>
      </c>
      <c r="Q16" s="3">
        <f t="shared" si="4"/>
        <v>-0.17404266504562804</v>
      </c>
      <c r="R16" s="3">
        <f t="shared" si="5"/>
        <v>-3.3640425531914965E-2</v>
      </c>
      <c r="S16" s="3">
        <f t="shared" si="6"/>
        <v>6.8073216486982696E-2</v>
      </c>
      <c r="T16" s="3">
        <f t="shared" si="7"/>
        <v>-0.11843948503127182</v>
      </c>
      <c r="U16" s="3"/>
      <c r="AB16" s="6"/>
    </row>
    <row r="17" spans="1:43" x14ac:dyDescent="0.2">
      <c r="A17" s="1">
        <v>44914</v>
      </c>
      <c r="B17">
        <v>87.991073999999998</v>
      </c>
      <c r="C17">
        <v>41.182136999999997</v>
      </c>
      <c r="D17">
        <v>45.48</v>
      </c>
      <c r="E17">
        <v>375.5</v>
      </c>
      <c r="F17">
        <v>80.288077999999999</v>
      </c>
      <c r="G17" s="2">
        <f t="shared" si="0"/>
        <v>-0.13877558207327914</v>
      </c>
      <c r="H17" s="3">
        <f t="shared" si="0"/>
        <v>4.6157327953074756E-2</v>
      </c>
      <c r="I17" s="3">
        <f t="shared" si="0"/>
        <v>0</v>
      </c>
      <c r="J17" s="3">
        <f t="shared" si="0"/>
        <v>1.7532452693635958E-2</v>
      </c>
      <c r="K17" s="3">
        <f t="shared" si="0"/>
        <v>-0.2246147156004793</v>
      </c>
      <c r="L17">
        <v>243.012924</v>
      </c>
      <c r="M17" s="3">
        <f t="shared" si="1"/>
        <v>-0.12998715188247076</v>
      </c>
      <c r="N17" s="2">
        <v>1.1999999999999999E-3</v>
      </c>
      <c r="O17" s="3">
        <f t="shared" si="2"/>
        <v>-0.13118715188247076</v>
      </c>
      <c r="P17" s="3">
        <f t="shared" si="3"/>
        <v>-0.13997558207327915</v>
      </c>
      <c r="Q17" s="3">
        <f t="shared" si="4"/>
        <v>4.4957327953074756E-2</v>
      </c>
      <c r="R17" s="3">
        <f t="shared" si="5"/>
        <v>-1.1999999999999999E-3</v>
      </c>
      <c r="S17" s="3">
        <f t="shared" si="6"/>
        <v>1.6332452693635958E-2</v>
      </c>
      <c r="T17" s="3">
        <f t="shared" si="7"/>
        <v>-0.2258147156004793</v>
      </c>
      <c r="U17" s="3"/>
      <c r="AF17" t="s">
        <v>36</v>
      </c>
      <c r="AH17" s="8">
        <v>0.03</v>
      </c>
    </row>
    <row r="18" spans="1:43" x14ac:dyDescent="0.2">
      <c r="A18" s="1">
        <v>44915</v>
      </c>
      <c r="B18">
        <v>99.595764000000003</v>
      </c>
      <c r="C18">
        <v>41.891083000000002</v>
      </c>
      <c r="D18">
        <v>52.389999000000003</v>
      </c>
      <c r="E18">
        <v>419.85000600000001</v>
      </c>
      <c r="F18">
        <v>85.398064000000005</v>
      </c>
      <c r="G18" s="2">
        <f t="shared" si="0"/>
        <v>0.13188485459331939</v>
      </c>
      <c r="H18" s="3">
        <f t="shared" si="0"/>
        <v>1.7214891009662867E-2</v>
      </c>
      <c r="I18" s="3">
        <f t="shared" si="0"/>
        <v>0.15193489445910305</v>
      </c>
      <c r="J18" s="3">
        <f t="shared" si="0"/>
        <v>0.1181092037283622</v>
      </c>
      <c r="K18" s="3">
        <f t="shared" si="0"/>
        <v>6.3645638646375444E-2</v>
      </c>
      <c r="L18">
        <v>275.482056</v>
      </c>
      <c r="M18" s="3">
        <f t="shared" si="1"/>
        <v>0.1336107210495521</v>
      </c>
      <c r="N18" s="2">
        <v>1.2999999999999999E-3</v>
      </c>
      <c r="O18" s="3">
        <f t="shared" si="2"/>
        <v>0.1323107210495521</v>
      </c>
      <c r="P18" s="3">
        <f t="shared" si="3"/>
        <v>0.13058485459331939</v>
      </c>
      <c r="Q18" s="3">
        <f t="shared" si="4"/>
        <v>1.5914891009662868E-2</v>
      </c>
      <c r="R18" s="3">
        <f t="shared" si="5"/>
        <v>0.15063489445910305</v>
      </c>
      <c r="S18" s="3">
        <f t="shared" si="6"/>
        <v>0.1168092037283622</v>
      </c>
      <c r="T18" s="3">
        <f t="shared" si="7"/>
        <v>6.2345638646375441E-2</v>
      </c>
      <c r="U18" s="3"/>
    </row>
    <row r="19" spans="1:43" x14ac:dyDescent="0.2">
      <c r="A19" s="1">
        <v>44916</v>
      </c>
      <c r="B19">
        <v>99.072243</v>
      </c>
      <c r="C19">
        <v>40.096268000000002</v>
      </c>
      <c r="D19">
        <v>53.799999</v>
      </c>
      <c r="E19">
        <v>419.73001099999999</v>
      </c>
      <c r="F19">
        <v>87.682097999999996</v>
      </c>
      <c r="G19" s="2">
        <f t="shared" si="0"/>
        <v>-5.2564584975722693E-3</v>
      </c>
      <c r="H19" s="3">
        <f t="shared" si="0"/>
        <v>-4.2844798259333607E-2</v>
      </c>
      <c r="I19" s="3">
        <f t="shared" si="0"/>
        <v>2.6913533630722086E-2</v>
      </c>
      <c r="J19" s="3">
        <f t="shared" si="0"/>
        <v>-2.8580444988731801E-4</v>
      </c>
      <c r="K19" s="3">
        <f t="shared" si="0"/>
        <v>2.6745735125798531E-2</v>
      </c>
      <c r="L19">
        <v>288.60739100000001</v>
      </c>
      <c r="M19" s="3">
        <f t="shared" si="1"/>
        <v>4.7644972564020671E-2</v>
      </c>
      <c r="N19" s="2">
        <v>0</v>
      </c>
      <c r="O19" s="3">
        <f t="shared" si="2"/>
        <v>4.7644972564020671E-2</v>
      </c>
      <c r="P19" s="3">
        <f t="shared" si="3"/>
        <v>-5.2564584975722693E-3</v>
      </c>
      <c r="Q19" s="3">
        <f t="shared" si="4"/>
        <v>-4.2844798259333607E-2</v>
      </c>
      <c r="R19" s="3">
        <f t="shared" si="5"/>
        <v>2.6913533630722086E-2</v>
      </c>
      <c r="S19" s="3">
        <f t="shared" si="6"/>
        <v>-2.8580444988731801E-4</v>
      </c>
      <c r="T19" s="3">
        <f t="shared" si="7"/>
        <v>2.6745735125798531E-2</v>
      </c>
      <c r="U19" s="3"/>
      <c r="X19" t="s">
        <v>24</v>
      </c>
      <c r="Y19" t="s">
        <v>25</v>
      </c>
      <c r="Z19" t="s">
        <v>26</v>
      </c>
      <c r="AA19" t="s">
        <v>27</v>
      </c>
      <c r="AB19" t="s">
        <v>28</v>
      </c>
      <c r="AE19" s="6" t="s">
        <v>30</v>
      </c>
    </row>
    <row r="20" spans="1:43" x14ac:dyDescent="0.2">
      <c r="A20" s="1">
        <v>44917</v>
      </c>
      <c r="B20">
        <v>97.081017000000003</v>
      </c>
      <c r="C20">
        <v>42.778782</v>
      </c>
      <c r="D20">
        <v>52.610000999999997</v>
      </c>
      <c r="E20">
        <v>455.040009</v>
      </c>
      <c r="F20">
        <v>84.753662000000006</v>
      </c>
      <c r="G20" s="2">
        <f t="shared" si="0"/>
        <v>-2.0098727349899582E-2</v>
      </c>
      <c r="H20" s="3">
        <f t="shared" si="0"/>
        <v>6.6901837348054369E-2</v>
      </c>
      <c r="I20" s="3">
        <f t="shared" si="0"/>
        <v>-2.2118922344217938E-2</v>
      </c>
      <c r="J20" s="3">
        <f t="shared" si="0"/>
        <v>8.4125502286278048E-2</v>
      </c>
      <c r="K20" s="3">
        <f t="shared" si="0"/>
        <v>-3.3398334059022983E-2</v>
      </c>
      <c r="L20">
        <v>292.43875100000002</v>
      </c>
      <c r="M20" s="3">
        <f t="shared" si="1"/>
        <v>1.3275335696444509E-2</v>
      </c>
      <c r="N20" s="2">
        <v>1E-4</v>
      </c>
      <c r="O20" s="3">
        <f t="shared" si="2"/>
        <v>1.317533569644451E-2</v>
      </c>
      <c r="P20" s="3">
        <f t="shared" si="3"/>
        <v>-2.0198727349899581E-2</v>
      </c>
      <c r="Q20" s="3">
        <f t="shared" si="4"/>
        <v>6.6801837348054366E-2</v>
      </c>
      <c r="R20" s="3">
        <f t="shared" si="5"/>
        <v>-2.2218922344217937E-2</v>
      </c>
      <c r="S20" s="3">
        <f t="shared" si="6"/>
        <v>8.4025502286278045E-2</v>
      </c>
      <c r="T20" s="3">
        <f t="shared" si="7"/>
        <v>-3.3498334059022986E-2</v>
      </c>
      <c r="U20" s="3"/>
      <c r="V20" t="s">
        <v>120</v>
      </c>
      <c r="X20" s="3">
        <f>AVERAGE(G3:G62)</f>
        <v>9.625487822966787E-3</v>
      </c>
      <c r="Y20" s="3">
        <f>AVERAGE(H3:H252)</f>
        <v>-9.4728820715329776E-3</v>
      </c>
      <c r="Z20" s="3">
        <f>AVERAGE(I3:I252)</f>
        <v>3.7905898366538862E-2</v>
      </c>
      <c r="AA20" s="3">
        <f>AVERAGE(J3:J252)</f>
        <v>1.366320847523596E-2</v>
      </c>
      <c r="AB20" s="3">
        <f>AVERAGE(K3:K252)</f>
        <v>1.3414651369773146E-2</v>
      </c>
      <c r="AE20" s="6"/>
      <c r="AF20" t="s">
        <v>31</v>
      </c>
    </row>
    <row r="21" spans="1:43" x14ac:dyDescent="0.2">
      <c r="A21" s="1">
        <v>44918</v>
      </c>
      <c r="B21">
        <v>98.825385999999995</v>
      </c>
      <c r="C21">
        <v>44.852519999999998</v>
      </c>
      <c r="D21">
        <v>77.430000000000007</v>
      </c>
      <c r="E21">
        <v>488.88000499999998</v>
      </c>
      <c r="F21">
        <v>87.078400000000002</v>
      </c>
      <c r="G21" s="2">
        <f t="shared" si="0"/>
        <v>1.7968178063070682E-2</v>
      </c>
      <c r="H21" s="3">
        <f t="shared" si="0"/>
        <v>4.8475854221375417E-2</v>
      </c>
      <c r="I21" s="3">
        <f t="shared" si="0"/>
        <v>0.47177339912994892</v>
      </c>
      <c r="J21" s="3">
        <f t="shared" si="0"/>
        <v>7.4367078346291055E-2</v>
      </c>
      <c r="K21" s="3">
        <f t="shared" si="0"/>
        <v>2.7429351666244182E-2</v>
      </c>
      <c r="L21">
        <v>311.02380399999998</v>
      </c>
      <c r="M21" s="3">
        <f t="shared" si="1"/>
        <v>6.3551950404821547E-2</v>
      </c>
      <c r="N21" s="2">
        <v>1E-4</v>
      </c>
      <c r="O21" s="3">
        <f t="shared" si="2"/>
        <v>6.3451950404821544E-2</v>
      </c>
      <c r="P21" s="3">
        <f t="shared" si="3"/>
        <v>1.7868178063070683E-2</v>
      </c>
      <c r="Q21" s="3">
        <f t="shared" si="4"/>
        <v>4.8375854221375414E-2</v>
      </c>
      <c r="R21" s="3">
        <f t="shared" si="5"/>
        <v>0.47167339912994893</v>
      </c>
      <c r="S21" s="3">
        <f t="shared" si="6"/>
        <v>7.4267078346291052E-2</v>
      </c>
      <c r="T21" s="3">
        <f t="shared" si="7"/>
        <v>2.7329351666244183E-2</v>
      </c>
      <c r="U21" s="3"/>
      <c r="V21" t="s">
        <v>121</v>
      </c>
      <c r="X21" s="3">
        <f>VAR(G3:G252)</f>
        <v>4.4074333271308854E-3</v>
      </c>
      <c r="Y21" s="3">
        <f>VAR(H3:H252)</f>
        <v>1.9955990302910415E-2</v>
      </c>
      <c r="Z21" s="3">
        <f>VAR(I3:I252)</f>
        <v>2.2217489172420699E-2</v>
      </c>
      <c r="AA21" s="3">
        <f>VAR(J3:J252)</f>
        <v>1.3705428331527041E-2</v>
      </c>
      <c r="AB21" s="3">
        <f>VAR(K3:K252)</f>
        <v>6.4980184717330705E-3</v>
      </c>
      <c r="AE21" t="s">
        <v>24</v>
      </c>
      <c r="AF21">
        <v>0.2</v>
      </c>
      <c r="AG21" s="18"/>
      <c r="AH21" s="18"/>
      <c r="AI21" s="18"/>
      <c r="AJ21" s="18"/>
      <c r="AK21" s="18"/>
    </row>
    <row r="22" spans="1:43" x14ac:dyDescent="0.2">
      <c r="A22" s="1">
        <v>44922</v>
      </c>
      <c r="B22">
        <v>99.122803000000005</v>
      </c>
      <c r="C22">
        <v>44.707625999999998</v>
      </c>
      <c r="D22">
        <v>90.82</v>
      </c>
      <c r="E22">
        <v>529.55999799999995</v>
      </c>
      <c r="F22">
        <v>91.156845000000004</v>
      </c>
      <c r="G22" s="2">
        <f t="shared" si="0"/>
        <v>3.009520246144144E-3</v>
      </c>
      <c r="H22" s="3">
        <f t="shared" si="0"/>
        <v>-3.230453941049483E-3</v>
      </c>
      <c r="I22" s="3">
        <f t="shared" si="0"/>
        <v>0.17293038873821498</v>
      </c>
      <c r="J22" s="3">
        <f t="shared" si="0"/>
        <v>8.3210588659685461E-2</v>
      </c>
      <c r="K22" s="3">
        <f t="shared" si="0"/>
        <v>4.6836471501543457E-2</v>
      </c>
      <c r="L22">
        <v>332.73220800000001</v>
      </c>
      <c r="M22" s="3">
        <f t="shared" si="1"/>
        <v>6.9796599876966431E-2</v>
      </c>
      <c r="N22" s="2">
        <v>1E-4</v>
      </c>
      <c r="O22" s="3">
        <f t="shared" si="2"/>
        <v>6.9696599876966428E-2</v>
      </c>
      <c r="P22" s="3">
        <f t="shared" si="3"/>
        <v>2.9095202461441442E-3</v>
      </c>
      <c r="Q22" s="3">
        <f t="shared" si="4"/>
        <v>-3.3304539410494828E-3</v>
      </c>
      <c r="R22" s="3">
        <f t="shared" si="5"/>
        <v>0.17283038873821499</v>
      </c>
      <c r="S22" s="3">
        <f t="shared" si="6"/>
        <v>8.3110588659685458E-2</v>
      </c>
      <c r="T22" s="3">
        <f t="shared" si="7"/>
        <v>4.6736471501543454E-2</v>
      </c>
      <c r="U22" s="3"/>
      <c r="V22" t="s">
        <v>122</v>
      </c>
      <c r="X22" s="2">
        <f>X20*12</f>
        <v>0.11550585387560144</v>
      </c>
      <c r="Y22" s="2">
        <f t="shared" ref="Y22:AB23" si="8">Y20*12</f>
        <v>-0.11367458485839574</v>
      </c>
      <c r="Z22" s="2">
        <f t="shared" si="8"/>
        <v>0.45487078039846635</v>
      </c>
      <c r="AA22" s="2">
        <f t="shared" si="8"/>
        <v>0.16395850170283152</v>
      </c>
      <c r="AB22" s="2">
        <f t="shared" si="8"/>
        <v>0.16097581643727776</v>
      </c>
      <c r="AE22" t="s">
        <v>25</v>
      </c>
      <c r="AF22">
        <v>0.2</v>
      </c>
      <c r="AG22" s="18"/>
      <c r="AH22" s="18" t="s">
        <v>33</v>
      </c>
      <c r="AI22" s="18"/>
      <c r="AJ22" s="19" cm="1">
        <f t="array" ref="AJ22">MMULT(TRANSPOSE(AF21:AF25),W35:W39)</f>
        <v>0.15632727351115627</v>
      </c>
      <c r="AK22" s="18"/>
    </row>
    <row r="23" spans="1:43" x14ac:dyDescent="0.2">
      <c r="A23" s="1">
        <v>44923</v>
      </c>
      <c r="B23">
        <v>99.085091000000006</v>
      </c>
      <c r="C23">
        <v>43.873634000000003</v>
      </c>
      <c r="D23">
        <v>81.989998</v>
      </c>
      <c r="E23">
        <v>500.02999899999998</v>
      </c>
      <c r="F23">
        <v>87.590271000000001</v>
      </c>
      <c r="G23" s="2">
        <f t="shared" si="0"/>
        <v>-3.8045736055304126E-4</v>
      </c>
      <c r="H23" s="3">
        <f t="shared" si="0"/>
        <v>-1.8654356641526773E-2</v>
      </c>
      <c r="I23" s="3">
        <f t="shared" si="0"/>
        <v>-9.7225302796740742E-2</v>
      </c>
      <c r="J23" s="3">
        <f t="shared" si="0"/>
        <v>-5.5763273494082874E-2</v>
      </c>
      <c r="K23" s="3">
        <f t="shared" si="0"/>
        <v>-3.9125684966389553E-2</v>
      </c>
      <c r="L23">
        <v>318.99670400000002</v>
      </c>
      <c r="M23" s="3">
        <f t="shared" si="1"/>
        <v>-4.1280957087268186E-2</v>
      </c>
      <c r="N23" s="2">
        <v>1E-4</v>
      </c>
      <c r="O23" s="3">
        <f t="shared" si="2"/>
        <v>-4.1380957087268189E-2</v>
      </c>
      <c r="P23" s="3">
        <f t="shared" si="3"/>
        <v>-4.8045736055304125E-4</v>
      </c>
      <c r="Q23" s="3">
        <f t="shared" si="4"/>
        <v>-1.8754356641526772E-2</v>
      </c>
      <c r="R23" s="3">
        <f t="shared" si="5"/>
        <v>-9.7325302796740745E-2</v>
      </c>
      <c r="S23" s="3">
        <f t="shared" si="6"/>
        <v>-5.5863273494082877E-2</v>
      </c>
      <c r="T23" s="3">
        <f t="shared" si="7"/>
        <v>-3.9225684966389555E-2</v>
      </c>
      <c r="U23" s="3"/>
      <c r="V23" t="s">
        <v>123</v>
      </c>
      <c r="X23" s="3">
        <f>X21*12</f>
        <v>5.2889199925570625E-2</v>
      </c>
      <c r="Y23" s="3">
        <f t="shared" si="8"/>
        <v>0.239471883634925</v>
      </c>
      <c r="Z23" s="3">
        <f t="shared" si="8"/>
        <v>0.2666098700690484</v>
      </c>
      <c r="AA23" s="3">
        <f t="shared" si="8"/>
        <v>0.16446513997832449</v>
      </c>
      <c r="AB23" s="3">
        <f t="shared" si="8"/>
        <v>7.7976221660796846E-2</v>
      </c>
      <c r="AE23" t="s">
        <v>26</v>
      </c>
      <c r="AF23">
        <v>0.2</v>
      </c>
      <c r="AG23" s="18"/>
      <c r="AH23" s="18" t="s">
        <v>34</v>
      </c>
      <c r="AI23" s="18"/>
      <c r="AJ23" s="19">
        <f>SQRT(AJ24)</f>
        <v>0.25725707045551821</v>
      </c>
      <c r="AK23" s="18"/>
    </row>
    <row r="24" spans="1:43" x14ac:dyDescent="0.2">
      <c r="A24" s="1">
        <v>44924</v>
      </c>
      <c r="B24">
        <v>90.933173999999994</v>
      </c>
      <c r="C24">
        <v>47.105269999999997</v>
      </c>
      <c r="D24">
        <v>75.290001000000004</v>
      </c>
      <c r="E24">
        <v>475.73998999999998</v>
      </c>
      <c r="F24">
        <v>89.200705999999997</v>
      </c>
      <c r="G24" s="2">
        <f t="shared" si="0"/>
        <v>-8.2271882860762688E-2</v>
      </c>
      <c r="H24" s="3">
        <f t="shared" si="0"/>
        <v>7.3657814622786755E-2</v>
      </c>
      <c r="I24" s="3">
        <f t="shared" si="0"/>
        <v>-8.171724799895709E-2</v>
      </c>
      <c r="J24" s="3">
        <f t="shared" si="0"/>
        <v>-4.8577103470945945E-2</v>
      </c>
      <c r="K24" s="3">
        <f t="shared" si="0"/>
        <v>1.8386003166949848E-2</v>
      </c>
      <c r="L24">
        <v>312.28799400000003</v>
      </c>
      <c r="M24" s="3">
        <f t="shared" si="1"/>
        <v>-2.1030656166278118E-2</v>
      </c>
      <c r="N24" s="2">
        <v>1E-4</v>
      </c>
      <c r="O24" s="3">
        <f t="shared" si="2"/>
        <v>-2.1130656166278117E-2</v>
      </c>
      <c r="P24" s="3">
        <f t="shared" si="3"/>
        <v>-8.2371882860762691E-2</v>
      </c>
      <c r="Q24" s="3">
        <f t="shared" si="4"/>
        <v>7.3557814622786752E-2</v>
      </c>
      <c r="R24" s="3">
        <f t="shared" si="5"/>
        <v>-8.1817247998957093E-2</v>
      </c>
      <c r="S24" s="3">
        <f t="shared" si="6"/>
        <v>-4.8677103470945948E-2</v>
      </c>
      <c r="T24" s="3">
        <f t="shared" si="7"/>
        <v>1.8286003166949848E-2</v>
      </c>
      <c r="U24" s="3"/>
      <c r="AE24" t="s">
        <v>27</v>
      </c>
      <c r="AF24">
        <v>0.2</v>
      </c>
      <c r="AG24" s="18"/>
      <c r="AH24" s="18" t="s">
        <v>104</v>
      </c>
      <c r="AI24" s="18"/>
      <c r="AJ24" s="20" cm="1">
        <f t="array" ref="AJ24">SQRT(MMULT(MMULT(TRANSPOSE(AF21:AF25),W27:AA31),AF21:AF25))</f>
        <v>6.6181200299355467E-2</v>
      </c>
      <c r="AK24" s="18"/>
    </row>
    <row r="25" spans="1:43" x14ac:dyDescent="0.2">
      <c r="A25" s="1">
        <v>44925</v>
      </c>
      <c r="B25">
        <v>100.591667</v>
      </c>
      <c r="C25">
        <v>50.455582</v>
      </c>
      <c r="D25">
        <v>92.660004000000001</v>
      </c>
      <c r="E25">
        <v>490.70001200000002</v>
      </c>
      <c r="F25">
        <v>108.24715399999999</v>
      </c>
      <c r="G25" s="2">
        <f t="shared" si="0"/>
        <v>0.10621528508396735</v>
      </c>
      <c r="H25" s="3">
        <f t="shared" si="0"/>
        <v>7.1123931568590995E-2</v>
      </c>
      <c r="I25" s="3">
        <f t="shared" si="0"/>
        <v>0.23070796612155706</v>
      </c>
      <c r="J25" s="3">
        <f t="shared" si="0"/>
        <v>3.1445794582036377E-2</v>
      </c>
      <c r="K25" s="3">
        <f t="shared" si="0"/>
        <v>0.21352351179821377</v>
      </c>
      <c r="L25">
        <v>346.257721</v>
      </c>
      <c r="M25" s="3">
        <f t="shared" si="1"/>
        <v>0.10877692275291241</v>
      </c>
      <c r="N25" s="2">
        <v>1E-4</v>
      </c>
      <c r="O25" s="3">
        <f t="shared" si="2"/>
        <v>0.10867692275291241</v>
      </c>
      <c r="P25" s="3">
        <f t="shared" si="3"/>
        <v>0.10611528508396735</v>
      </c>
      <c r="Q25" s="3">
        <f t="shared" si="4"/>
        <v>7.1023931568590992E-2</v>
      </c>
      <c r="R25" s="3">
        <f t="shared" si="5"/>
        <v>0.23060796612155707</v>
      </c>
      <c r="S25" s="3">
        <f t="shared" si="6"/>
        <v>3.1345794582036374E-2</v>
      </c>
      <c r="T25" s="3">
        <f t="shared" si="7"/>
        <v>0.21342351179821378</v>
      </c>
      <c r="U25" s="3"/>
      <c r="V25" s="7"/>
      <c r="W25" s="7" t="s">
        <v>29</v>
      </c>
      <c r="X25" s="7"/>
      <c r="Y25" s="7"/>
      <c r="Z25" s="7"/>
      <c r="AA25" s="7"/>
      <c r="AE25" t="s">
        <v>28</v>
      </c>
      <c r="AF25">
        <v>0.2</v>
      </c>
      <c r="AG25" s="18"/>
      <c r="AH25" s="18" t="s">
        <v>37</v>
      </c>
      <c r="AI25" s="18"/>
      <c r="AJ25" s="18">
        <f>(AJ22-AH17)/AJ23</f>
        <v>0.4910546220847184</v>
      </c>
      <c r="AK25" s="18"/>
    </row>
    <row r="26" spans="1:43" x14ac:dyDescent="0.2">
      <c r="A26" s="1">
        <v>44929</v>
      </c>
      <c r="B26">
        <v>104.00009900000001</v>
      </c>
      <c r="C26">
        <v>44.300452999999997</v>
      </c>
      <c r="D26">
        <v>91.709998999999996</v>
      </c>
      <c r="E26">
        <v>540.72997999999995</v>
      </c>
      <c r="F26">
        <v>116.686165</v>
      </c>
      <c r="G26" s="2">
        <f t="shared" si="0"/>
        <v>3.3883840497444036E-2</v>
      </c>
      <c r="H26" s="3">
        <f t="shared" si="0"/>
        <v>-0.12199104154620598</v>
      </c>
      <c r="I26" s="3">
        <f t="shared" si="0"/>
        <v>-1.0252589671807099E-2</v>
      </c>
      <c r="J26" s="3">
        <f t="shared" si="0"/>
        <v>0.10195632112599161</v>
      </c>
      <c r="K26" s="3">
        <f t="shared" si="0"/>
        <v>7.7960580838919866E-2</v>
      </c>
      <c r="L26">
        <v>357.56185900000003</v>
      </c>
      <c r="M26" s="3">
        <f t="shared" si="1"/>
        <v>3.2646601980032157E-2</v>
      </c>
      <c r="N26" s="2">
        <v>1E-4</v>
      </c>
      <c r="O26" s="3">
        <f t="shared" si="2"/>
        <v>3.2546601980032154E-2</v>
      </c>
      <c r="P26" s="3">
        <f t="shared" si="3"/>
        <v>3.3783840497444033E-2</v>
      </c>
      <c r="Q26" s="3">
        <f t="shared" si="4"/>
        <v>-0.12209104154620598</v>
      </c>
      <c r="R26" s="3">
        <f t="shared" si="5"/>
        <v>-1.0352589671807098E-2</v>
      </c>
      <c r="S26" s="3">
        <f t="shared" si="6"/>
        <v>0.10185632112599161</v>
      </c>
      <c r="T26" s="3">
        <f t="shared" si="7"/>
        <v>7.7860580838919863E-2</v>
      </c>
      <c r="U26" s="3"/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E26" s="6" t="s">
        <v>32</v>
      </c>
      <c r="AF26">
        <v>1</v>
      </c>
      <c r="AG26" s="18"/>
      <c r="AH26" s="18"/>
      <c r="AI26" s="18"/>
      <c r="AJ26" s="18"/>
      <c r="AK26" s="18"/>
    </row>
    <row r="27" spans="1:43" x14ac:dyDescent="0.2">
      <c r="A27" s="1">
        <v>44930</v>
      </c>
      <c r="B27">
        <v>98.406829999999999</v>
      </c>
      <c r="C27">
        <v>45.073287999999998</v>
      </c>
      <c r="D27">
        <v>85.639999000000003</v>
      </c>
      <c r="E27">
        <v>532.39001499999995</v>
      </c>
      <c r="F27">
        <v>118.155418</v>
      </c>
      <c r="G27" s="2">
        <f t="shared" si="0"/>
        <v>-5.3781381496569594E-2</v>
      </c>
      <c r="H27" s="3">
        <f t="shared" si="0"/>
        <v>1.7445306936251886E-2</v>
      </c>
      <c r="I27" s="3">
        <f t="shared" si="0"/>
        <v>-6.6186894190239751E-2</v>
      </c>
      <c r="J27" s="3">
        <f t="shared" si="0"/>
        <v>-1.5423529873449974E-2</v>
      </c>
      <c r="K27" s="3">
        <f t="shared" si="0"/>
        <v>1.2591492744662529E-2</v>
      </c>
      <c r="L27">
        <v>355.42681900000002</v>
      </c>
      <c r="M27" s="3">
        <f t="shared" si="1"/>
        <v>-5.9711066666089897E-3</v>
      </c>
      <c r="N27" s="2">
        <v>1E-4</v>
      </c>
      <c r="O27" s="3">
        <f t="shared" si="2"/>
        <v>-6.07110666660899E-3</v>
      </c>
      <c r="P27" s="3">
        <f t="shared" si="3"/>
        <v>-5.3881381496569597E-2</v>
      </c>
      <c r="Q27" s="3">
        <f t="shared" si="4"/>
        <v>1.7345306936251886E-2</v>
      </c>
      <c r="R27" s="3">
        <f t="shared" si="5"/>
        <v>-6.6286894190239753E-2</v>
      </c>
      <c r="S27" s="3">
        <f t="shared" si="6"/>
        <v>-1.5523529873449973E-2</v>
      </c>
      <c r="T27" s="3">
        <f t="shared" si="7"/>
        <v>1.2491492744662529E-2</v>
      </c>
      <c r="U27" s="3"/>
      <c r="V27" t="s">
        <v>24</v>
      </c>
      <c r="W27">
        <v>4.3339761050120379E-3</v>
      </c>
      <c r="X27">
        <v>6.9934467020360254E-4</v>
      </c>
      <c r="Y27">
        <v>3.85806179722453E-4</v>
      </c>
      <c r="Z27">
        <v>5.3223052322471385E-4</v>
      </c>
      <c r="AA27">
        <v>2.3815851353241177E-3</v>
      </c>
    </row>
    <row r="28" spans="1:43" x14ac:dyDescent="0.2">
      <c r="A28" s="1">
        <v>44931</v>
      </c>
      <c r="B28">
        <v>98.258110000000002</v>
      </c>
      <c r="C28">
        <v>48.495883999999997</v>
      </c>
      <c r="D28">
        <v>84.510002</v>
      </c>
      <c r="E28">
        <v>538.84997599999997</v>
      </c>
      <c r="F28">
        <v>136.11689799999999</v>
      </c>
      <c r="G28" s="2">
        <f t="shared" si="0"/>
        <v>-1.5112772152095265E-3</v>
      </c>
      <c r="H28" s="3">
        <f t="shared" si="0"/>
        <v>7.5934021054776368E-2</v>
      </c>
      <c r="I28" s="3">
        <f t="shared" si="0"/>
        <v>-1.3194733923338824E-2</v>
      </c>
      <c r="J28" s="3">
        <f t="shared" si="0"/>
        <v>1.2133888348751285E-2</v>
      </c>
      <c r="K28" s="3">
        <f t="shared" si="0"/>
        <v>0.15201571205139314</v>
      </c>
      <c r="L28">
        <v>365.30957000000001</v>
      </c>
      <c r="M28" s="3">
        <f t="shared" si="1"/>
        <v>2.7805304697617609E-2</v>
      </c>
      <c r="N28" s="2">
        <v>1E-4</v>
      </c>
      <c r="O28" s="3">
        <f t="shared" si="2"/>
        <v>2.770530469761761E-2</v>
      </c>
      <c r="P28" s="3">
        <f t="shared" si="3"/>
        <v>-1.6112772152095266E-3</v>
      </c>
      <c r="Q28" s="3">
        <f t="shared" si="4"/>
        <v>7.5834021054776365E-2</v>
      </c>
      <c r="R28" s="3">
        <f t="shared" si="5"/>
        <v>-1.3294733923338823E-2</v>
      </c>
      <c r="S28" s="3">
        <f t="shared" si="6"/>
        <v>1.2033888348751286E-2</v>
      </c>
      <c r="T28" s="3">
        <f t="shared" si="7"/>
        <v>0.15191571205139315</v>
      </c>
      <c r="U28" s="3"/>
      <c r="V28" t="s">
        <v>25</v>
      </c>
      <c r="W28">
        <v>6.9934467020360254E-4</v>
      </c>
      <c r="X28">
        <v>1.9623390464528576E-2</v>
      </c>
      <c r="Y28">
        <v>1.6142773776539039E-3</v>
      </c>
      <c r="Z28">
        <v>-2.7755308203029883E-4</v>
      </c>
      <c r="AA28">
        <v>3.8954834271280223E-4</v>
      </c>
    </row>
    <row r="29" spans="1:43" x14ac:dyDescent="0.2">
      <c r="A29" s="1">
        <v>44932</v>
      </c>
      <c r="B29">
        <v>111.568558</v>
      </c>
      <c r="C29">
        <v>50.077720999999997</v>
      </c>
      <c r="D29">
        <v>78.5</v>
      </c>
      <c r="E29">
        <v>521.65997300000004</v>
      </c>
      <c r="F29">
        <v>140.796875</v>
      </c>
      <c r="G29" s="2">
        <f t="shared" si="0"/>
        <v>0.1354641158882457</v>
      </c>
      <c r="H29" s="3">
        <f t="shared" si="0"/>
        <v>3.2617964031751649E-2</v>
      </c>
      <c r="I29" s="3">
        <f t="shared" si="0"/>
        <v>-7.1115866261605348E-2</v>
      </c>
      <c r="J29" s="3">
        <f t="shared" si="0"/>
        <v>-3.1901278214031013E-2</v>
      </c>
      <c r="K29" s="3">
        <f t="shared" si="0"/>
        <v>3.4382042705674999E-2</v>
      </c>
      <c r="L29">
        <v>380.64767499999999</v>
      </c>
      <c r="M29" s="3">
        <f t="shared" si="1"/>
        <v>4.1986595095222894E-2</v>
      </c>
      <c r="N29" s="2">
        <v>0</v>
      </c>
      <c r="O29" s="3">
        <f t="shared" si="2"/>
        <v>4.1986595095222894E-2</v>
      </c>
      <c r="P29" s="3">
        <f t="shared" si="3"/>
        <v>0.1354641158882457</v>
      </c>
      <c r="Q29" s="3">
        <f t="shared" si="4"/>
        <v>3.2617964031751649E-2</v>
      </c>
      <c r="R29" s="3">
        <f t="shared" si="5"/>
        <v>-7.1115866261605348E-2</v>
      </c>
      <c r="S29" s="3">
        <f t="shared" si="6"/>
        <v>-3.1901278214031013E-2</v>
      </c>
      <c r="T29" s="3">
        <f t="shared" si="7"/>
        <v>3.4382042705674999E-2</v>
      </c>
      <c r="U29" s="3"/>
      <c r="V29" t="s">
        <v>26</v>
      </c>
      <c r="W29">
        <v>3.85806179722453E-4</v>
      </c>
      <c r="X29">
        <v>1.6142773776539039E-3</v>
      </c>
      <c r="Y29">
        <v>2.1847197686213689E-2</v>
      </c>
      <c r="Z29">
        <v>8.7148579672394078E-3</v>
      </c>
      <c r="AA29">
        <v>3.8217564788727101E-3</v>
      </c>
      <c r="AE29" s="6" t="s">
        <v>38</v>
      </c>
    </row>
    <row r="30" spans="1:43" ht="17" thickBot="1" x14ac:dyDescent="0.25">
      <c r="A30" s="1">
        <v>44935</v>
      </c>
      <c r="B30">
        <v>118.78544599999999</v>
      </c>
      <c r="C30">
        <v>51.293022000000001</v>
      </c>
      <c r="D30">
        <v>81.620002999999997</v>
      </c>
      <c r="E30">
        <v>513.46997099999999</v>
      </c>
      <c r="F30">
        <v>142.25822400000001</v>
      </c>
      <c r="G30" s="2">
        <f t="shared" si="0"/>
        <v>6.4685679633862417E-2</v>
      </c>
      <c r="H30" s="3">
        <f t="shared" si="0"/>
        <v>2.4268296873973236E-2</v>
      </c>
      <c r="I30" s="3">
        <f t="shared" si="0"/>
        <v>3.9745261146496777E-2</v>
      </c>
      <c r="J30" s="3">
        <f t="shared" si="0"/>
        <v>-1.5699885795148114E-2</v>
      </c>
      <c r="K30" s="3">
        <f t="shared" si="0"/>
        <v>1.0379129508378738E-2</v>
      </c>
      <c r="L30">
        <v>402.10058600000002</v>
      </c>
      <c r="M30" s="3">
        <f t="shared" si="1"/>
        <v>5.6358970273495117E-2</v>
      </c>
      <c r="N30" s="2">
        <v>0</v>
      </c>
      <c r="O30" s="3">
        <f t="shared" si="2"/>
        <v>5.6358970273495117E-2</v>
      </c>
      <c r="P30" s="3">
        <f t="shared" si="3"/>
        <v>6.4685679633862417E-2</v>
      </c>
      <c r="Q30" s="3">
        <f t="shared" si="4"/>
        <v>2.4268296873973236E-2</v>
      </c>
      <c r="R30" s="3">
        <f t="shared" si="5"/>
        <v>3.9745261146496777E-2</v>
      </c>
      <c r="S30" s="3">
        <f t="shared" si="6"/>
        <v>-1.5699885795148114E-2</v>
      </c>
      <c r="T30" s="3">
        <f t="shared" si="7"/>
        <v>1.0379129508378738E-2</v>
      </c>
      <c r="U30" s="3"/>
      <c r="V30" t="s">
        <v>27</v>
      </c>
      <c r="W30">
        <v>5.3223052322471385E-4</v>
      </c>
      <c r="X30">
        <v>-2.7755308203029883E-4</v>
      </c>
      <c r="Y30">
        <v>8.7148579672394078E-3</v>
      </c>
      <c r="Z30">
        <v>1.3477004526001589E-2</v>
      </c>
      <c r="AA30">
        <v>3.6518938475558205E-3</v>
      </c>
      <c r="AM30" s="4"/>
      <c r="AN30" s="4"/>
      <c r="AO30" s="4"/>
      <c r="AP30" s="4"/>
      <c r="AQ30" s="4"/>
    </row>
    <row r="31" spans="1:43" ht="17" thickBot="1" x14ac:dyDescent="0.25">
      <c r="A31" s="1">
        <v>44936</v>
      </c>
      <c r="B31">
        <v>120.34266700000001</v>
      </c>
      <c r="C31">
        <v>50.198326000000002</v>
      </c>
      <c r="D31">
        <v>80.080001999999993</v>
      </c>
      <c r="E31">
        <v>502.80999800000001</v>
      </c>
      <c r="F31">
        <v>152.79956100000001</v>
      </c>
      <c r="G31" s="2">
        <f t="shared" si="0"/>
        <v>1.3109526902816131E-2</v>
      </c>
      <c r="H31" s="3">
        <f t="shared" si="0"/>
        <v>-2.134200632592868E-2</v>
      </c>
      <c r="I31" s="3">
        <f t="shared" si="0"/>
        <v>-1.8867936086696832E-2</v>
      </c>
      <c r="J31" s="3">
        <f t="shared" si="0"/>
        <v>-2.0760655154262137E-2</v>
      </c>
      <c r="K31" s="3">
        <f t="shared" si="0"/>
        <v>7.4100018287870634E-2</v>
      </c>
      <c r="L31">
        <v>404.740814</v>
      </c>
      <c r="M31" s="3">
        <f t="shared" si="1"/>
        <v>6.566088416493825E-3</v>
      </c>
      <c r="N31" s="2">
        <v>0</v>
      </c>
      <c r="O31" s="3">
        <f t="shared" si="2"/>
        <v>6.566088416493825E-3</v>
      </c>
      <c r="P31" s="3">
        <f t="shared" si="3"/>
        <v>1.3109526902816131E-2</v>
      </c>
      <c r="Q31" s="3">
        <f t="shared" si="4"/>
        <v>-2.134200632592868E-2</v>
      </c>
      <c r="R31" s="3">
        <f t="shared" si="5"/>
        <v>-1.8867936086696832E-2</v>
      </c>
      <c r="S31" s="3">
        <f t="shared" si="6"/>
        <v>-2.0760655154262137E-2</v>
      </c>
      <c r="T31" s="3">
        <f t="shared" si="7"/>
        <v>7.4100018287870634E-2</v>
      </c>
      <c r="U31" s="3"/>
      <c r="V31" t="s">
        <v>28</v>
      </c>
      <c r="W31" s="4">
        <v>2.3815851353241177E-3</v>
      </c>
      <c r="X31" s="4">
        <v>3.8954834271280223E-4</v>
      </c>
      <c r="Y31" s="4">
        <v>3.8217564788727101E-3</v>
      </c>
      <c r="Z31" s="4">
        <v>3.6518938475558205E-3</v>
      </c>
      <c r="AA31" s="4">
        <v>6.3897181638708526E-3</v>
      </c>
      <c r="AE31" s="12" t="s">
        <v>24</v>
      </c>
      <c r="AF31" s="12">
        <f t="array" ref="AF31:AF35">MMULT(_xlfn.ANCHORARRAY(W73),X57:X62)</f>
        <v>0.55756729094192536</v>
      </c>
      <c r="AH31" s="12" t="s">
        <v>39</v>
      </c>
      <c r="AI31" s="12"/>
      <c r="AJ31" s="13" cm="1">
        <f t="array" ref="AJ31">MMULT(X35:AB35,W35:W39)</f>
        <v>0.11192080836879773</v>
      </c>
    </row>
    <row r="32" spans="1:43" x14ac:dyDescent="0.2">
      <c r="A32" s="1">
        <v>44937</v>
      </c>
      <c r="B32">
        <v>124.100037</v>
      </c>
      <c r="C32">
        <v>53.305885000000004</v>
      </c>
      <c r="D32">
        <v>93.93</v>
      </c>
      <c r="E32">
        <v>528.21002199999998</v>
      </c>
      <c r="F32">
        <v>144.70558199999999</v>
      </c>
      <c r="G32" s="2">
        <f t="shared" si="0"/>
        <v>3.1222259682843777E-2</v>
      </c>
      <c r="H32" s="3">
        <f t="shared" si="0"/>
        <v>6.1905630080174426E-2</v>
      </c>
      <c r="I32" s="3">
        <f t="shared" si="0"/>
        <v>0.17295201865754217</v>
      </c>
      <c r="J32" s="3">
        <f t="shared" si="0"/>
        <v>5.0516147453376563E-2</v>
      </c>
      <c r="K32" s="3">
        <f t="shared" si="0"/>
        <v>-5.2971218942180195E-2</v>
      </c>
      <c r="L32">
        <v>412.468658</v>
      </c>
      <c r="M32" s="3">
        <f t="shared" si="1"/>
        <v>1.909331535810966E-2</v>
      </c>
      <c r="N32" s="2">
        <v>0</v>
      </c>
      <c r="O32" s="3">
        <f t="shared" si="2"/>
        <v>1.909331535810966E-2</v>
      </c>
      <c r="P32" s="3">
        <f t="shared" si="3"/>
        <v>3.1222259682843777E-2</v>
      </c>
      <c r="Q32" s="3">
        <f t="shared" si="4"/>
        <v>6.1905630080174426E-2</v>
      </c>
      <c r="R32" s="3">
        <f t="shared" si="5"/>
        <v>0.17295201865754217</v>
      </c>
      <c r="S32" s="3">
        <f t="shared" si="6"/>
        <v>5.0516147453376563E-2</v>
      </c>
      <c r="T32" s="3">
        <f t="shared" si="7"/>
        <v>-5.2971218942180195E-2</v>
      </c>
      <c r="U32" s="3"/>
      <c r="AE32" s="12" t="s">
        <v>25</v>
      </c>
      <c r="AF32" s="12">
        <v>0.12585304860710786</v>
      </c>
      <c r="AH32" s="12" t="s">
        <v>34</v>
      </c>
      <c r="AI32" s="12"/>
      <c r="AJ32" s="13">
        <f>SQRT(AJ33)</f>
        <v>5.4181880147030514E-2</v>
      </c>
    </row>
    <row r="33" spans="1:40" x14ac:dyDescent="0.2">
      <c r="A33" s="1">
        <v>44938</v>
      </c>
      <c r="B33">
        <v>119.333786</v>
      </c>
      <c r="C33">
        <v>52.632908</v>
      </c>
      <c r="D33">
        <v>106.19000200000001</v>
      </c>
      <c r="E33">
        <v>517.57000700000003</v>
      </c>
      <c r="F33">
        <v>141.20747399999999</v>
      </c>
      <c r="G33" s="2">
        <f t="shared" si="0"/>
        <v>-3.840652360160051E-2</v>
      </c>
      <c r="H33" s="3">
        <f t="shared" si="0"/>
        <v>-1.2624816190557627E-2</v>
      </c>
      <c r="I33" s="3">
        <f t="shared" si="0"/>
        <v>0.13052275098477589</v>
      </c>
      <c r="J33" s="3">
        <f t="shared" si="0"/>
        <v>-2.0143531089608802E-2</v>
      </c>
      <c r="K33" s="3">
        <f t="shared" si="0"/>
        <v>-2.4173967248893011E-2</v>
      </c>
      <c r="L33">
        <v>423.92041</v>
      </c>
      <c r="M33" s="3">
        <f t="shared" si="1"/>
        <v>2.7763932550724856E-2</v>
      </c>
      <c r="N33" s="2">
        <v>0</v>
      </c>
      <c r="O33" s="3">
        <f t="shared" si="2"/>
        <v>2.7763932550724856E-2</v>
      </c>
      <c r="P33" s="3">
        <f t="shared" si="3"/>
        <v>-3.840652360160051E-2</v>
      </c>
      <c r="Q33" s="3">
        <f t="shared" si="4"/>
        <v>-1.2624816190557627E-2</v>
      </c>
      <c r="R33" s="3">
        <f t="shared" si="5"/>
        <v>0.13052275098477589</v>
      </c>
      <c r="S33" s="3">
        <f t="shared" si="6"/>
        <v>-2.0143531089608802E-2</v>
      </c>
      <c r="T33" s="3">
        <f t="shared" si="7"/>
        <v>-2.4173967248893011E-2</v>
      </c>
      <c r="U33" s="3"/>
      <c r="V33" s="6" t="s">
        <v>35</v>
      </c>
      <c r="AE33" s="12" t="s">
        <v>26</v>
      </c>
      <c r="AF33" s="12">
        <v>3.5581021004540338E-2</v>
      </c>
      <c r="AH33" s="12" t="s">
        <v>71</v>
      </c>
      <c r="AI33" s="12"/>
      <c r="AJ33" s="13" cm="1">
        <f t="array" ref="AJ33">MMULT((MMULT(TRANSPOSE(AF31:AF35),X44:AB48)),AF31:AF35)</f>
        <v>2.9356761362671793E-3</v>
      </c>
    </row>
    <row r="34" spans="1:40" x14ac:dyDescent="0.2">
      <c r="A34" s="1">
        <v>44939</v>
      </c>
      <c r="B34">
        <v>118.808922</v>
      </c>
      <c r="C34">
        <v>49.043658999999998</v>
      </c>
      <c r="D34">
        <v>110.720001</v>
      </c>
      <c r="E34">
        <v>569.19000200000005</v>
      </c>
      <c r="F34">
        <v>149.66587799999999</v>
      </c>
      <c r="G34" s="2">
        <f t="shared" si="0"/>
        <v>-4.3982849919804601E-3</v>
      </c>
      <c r="H34" s="3">
        <f t="shared" si="0"/>
        <v>-6.8194008964885658E-2</v>
      </c>
      <c r="I34" s="3">
        <f t="shared" si="0"/>
        <v>4.2659373902262369E-2</v>
      </c>
      <c r="J34" s="3">
        <f t="shared" si="0"/>
        <v>9.9735290495687495E-2</v>
      </c>
      <c r="K34" s="3">
        <f t="shared" si="0"/>
        <v>5.990054039207586E-2</v>
      </c>
      <c r="L34">
        <v>436.53625499999998</v>
      </c>
      <c r="M34" s="3">
        <f t="shared" si="1"/>
        <v>2.9759937720384773E-2</v>
      </c>
      <c r="N34" s="2">
        <v>0</v>
      </c>
      <c r="O34" s="3">
        <f t="shared" si="2"/>
        <v>2.9759937720384773E-2</v>
      </c>
      <c r="P34" s="3">
        <f t="shared" si="3"/>
        <v>-4.3982849919804601E-3</v>
      </c>
      <c r="Q34" s="3">
        <f t="shared" si="4"/>
        <v>-6.8194008964885658E-2</v>
      </c>
      <c r="R34" s="3">
        <f t="shared" si="5"/>
        <v>4.2659373902262369E-2</v>
      </c>
      <c r="S34" s="3">
        <f t="shared" si="6"/>
        <v>9.9735290495687495E-2</v>
      </c>
      <c r="T34" s="3">
        <f t="shared" si="7"/>
        <v>5.990054039207586E-2</v>
      </c>
      <c r="U34" s="3"/>
      <c r="X34" s="6"/>
      <c r="Y34" s="6"/>
      <c r="Z34" s="6" t="s">
        <v>70</v>
      </c>
      <c r="AA34" s="6"/>
      <c r="AB34" s="6"/>
      <c r="AE34" s="12" t="s">
        <v>27</v>
      </c>
      <c r="AF34" s="12">
        <v>0.1361401416865958</v>
      </c>
      <c r="AH34" s="12" t="s">
        <v>40</v>
      </c>
      <c r="AI34" s="12"/>
      <c r="AJ34" s="12">
        <f>(AJ31-AH17)/AJ32</f>
        <v>1.5119594991257879</v>
      </c>
    </row>
    <row r="35" spans="1:40" x14ac:dyDescent="0.2">
      <c r="A35" s="1">
        <v>44943</v>
      </c>
      <c r="B35">
        <v>118.96932200000001</v>
      </c>
      <c r="C35">
        <v>53.086643000000002</v>
      </c>
      <c r="D35">
        <v>102.900002</v>
      </c>
      <c r="E35">
        <v>610.34002699999996</v>
      </c>
      <c r="F35">
        <v>153.16545099999999</v>
      </c>
      <c r="G35" s="2">
        <f t="shared" si="0"/>
        <v>1.3500669587761251E-3</v>
      </c>
      <c r="H35" s="3">
        <f t="shared" si="0"/>
        <v>8.2436426694835391E-2</v>
      </c>
      <c r="I35" s="3">
        <f t="shared" si="0"/>
        <v>-7.0628603047068222E-2</v>
      </c>
      <c r="J35" s="3">
        <f t="shared" si="0"/>
        <v>7.2295762145168377E-2</v>
      </c>
      <c r="K35" s="3">
        <f t="shared" si="0"/>
        <v>2.3382570875640728E-2</v>
      </c>
      <c r="L35">
        <v>414.86218300000002</v>
      </c>
      <c r="M35" s="3">
        <f t="shared" si="1"/>
        <v>-4.9650107526578675E-2</v>
      </c>
      <c r="N35" s="2">
        <v>0</v>
      </c>
      <c r="O35" s="3">
        <f t="shared" si="2"/>
        <v>-4.9650107526578675E-2</v>
      </c>
      <c r="P35" s="3">
        <f t="shared" si="3"/>
        <v>1.3500669587761251E-3</v>
      </c>
      <c r="Q35" s="3">
        <f t="shared" si="4"/>
        <v>8.2436426694835391E-2</v>
      </c>
      <c r="R35" s="3">
        <f t="shared" si="5"/>
        <v>-7.0628603047068222E-2</v>
      </c>
      <c r="S35" s="3">
        <f t="shared" si="6"/>
        <v>7.2295762145168377E-2</v>
      </c>
      <c r="T35" s="3">
        <f t="shared" si="7"/>
        <v>2.3382570875640728E-2</v>
      </c>
      <c r="U35" s="3"/>
      <c r="V35" t="s">
        <v>24</v>
      </c>
      <c r="W35" s="3">
        <f>X22</f>
        <v>0.11550585387560144</v>
      </c>
      <c r="X35" s="6" cm="1">
        <f t="array" ref="X35:AB35">TRANSPOSE(AF31:AF35)</f>
        <v>0.55756729094192536</v>
      </c>
      <c r="Y35" s="6">
        <v>0.12585304860710786</v>
      </c>
      <c r="Z35" s="6">
        <v>3.5581021004540338E-2</v>
      </c>
      <c r="AA35" s="6">
        <v>0.1361401416865958</v>
      </c>
      <c r="AB35" s="6">
        <v>0.14485849775983056</v>
      </c>
      <c r="AE35" s="12" t="s">
        <v>28</v>
      </c>
      <c r="AF35" s="12">
        <v>0.14485849775983056</v>
      </c>
      <c r="AJ35" cm="1">
        <f t="array" ref="AJ35:AN35">MMULT(TRANSPOSE(AF31:AF35),X44:AB48)</f>
        <v>2.9356761362671797E-3</v>
      </c>
      <c r="AK35">
        <v>2.935676136267178E-3</v>
      </c>
      <c r="AL35">
        <v>2.9356761362671789E-3</v>
      </c>
      <c r="AM35">
        <v>2.9356761362671797E-3</v>
      </c>
      <c r="AN35">
        <v>2.9356761362671789E-3</v>
      </c>
    </row>
    <row r="36" spans="1:40" x14ac:dyDescent="0.2">
      <c r="A36" s="1">
        <v>44944</v>
      </c>
      <c r="B36">
        <v>107.12634300000001</v>
      </c>
      <c r="C36">
        <v>49.394965999999997</v>
      </c>
      <c r="D36">
        <v>120.230003</v>
      </c>
      <c r="E36">
        <v>690.30999799999995</v>
      </c>
      <c r="F36">
        <v>158.966812</v>
      </c>
      <c r="G36" s="2">
        <f t="shared" si="0"/>
        <v>-9.9546494851840875E-2</v>
      </c>
      <c r="H36" s="3">
        <f t="shared" si="0"/>
        <v>-6.9540599883100643E-2</v>
      </c>
      <c r="I36" s="3">
        <f t="shared" si="0"/>
        <v>0.16841594424847528</v>
      </c>
      <c r="J36" s="3">
        <f t="shared" si="0"/>
        <v>0.13102527683310536</v>
      </c>
      <c r="K36" s="3">
        <f t="shared" si="0"/>
        <v>3.7876433373999041E-2</v>
      </c>
      <c r="L36">
        <v>445.39273100000003</v>
      </c>
      <c r="M36" s="3">
        <f t="shared" si="1"/>
        <v>7.3592024655571006E-2</v>
      </c>
      <c r="N36" s="2">
        <v>0</v>
      </c>
      <c r="O36" s="3">
        <f t="shared" si="2"/>
        <v>7.3592024655571006E-2</v>
      </c>
      <c r="P36" s="3">
        <f t="shared" si="3"/>
        <v>-9.9546494851840875E-2</v>
      </c>
      <c r="Q36" s="3">
        <f t="shared" si="4"/>
        <v>-6.9540599883100643E-2</v>
      </c>
      <c r="R36" s="3">
        <f t="shared" si="5"/>
        <v>0.16841594424847528</v>
      </c>
      <c r="S36" s="3">
        <f t="shared" si="6"/>
        <v>0.13102527683310536</v>
      </c>
      <c r="T36" s="3">
        <f t="shared" si="7"/>
        <v>3.7876433373999041E-2</v>
      </c>
      <c r="U36" s="3"/>
      <c r="V36" t="s">
        <v>25</v>
      </c>
      <c r="W36" s="3">
        <f>Y22</f>
        <v>-0.11367458485839574</v>
      </c>
      <c r="AE36" s="6" t="s">
        <v>32</v>
      </c>
      <c r="AF36">
        <f>SUM(AF31:AF35)</f>
        <v>1</v>
      </c>
      <c r="AJ36" cm="1">
        <f t="array" ref="AJ36">MMULT(AJ35:AN35,AF31:AF35)</f>
        <v>2.9356761362671793E-3</v>
      </c>
    </row>
    <row r="37" spans="1:40" x14ac:dyDescent="0.2">
      <c r="A37" s="1">
        <v>44945</v>
      </c>
      <c r="B37">
        <v>104.888428</v>
      </c>
      <c r="C37">
        <v>56.193641999999997</v>
      </c>
      <c r="D37">
        <v>158.36999499999999</v>
      </c>
      <c r="E37">
        <v>641.90002400000003</v>
      </c>
      <c r="F37">
        <v>149.513474</v>
      </c>
      <c r="G37" s="2">
        <f t="shared" si="0"/>
        <v>-2.0890426549891664E-2</v>
      </c>
      <c r="H37" s="3">
        <f t="shared" si="0"/>
        <v>0.13763904605177785</v>
      </c>
      <c r="I37" s="3">
        <f t="shared" si="0"/>
        <v>0.31722524368563804</v>
      </c>
      <c r="J37" s="3">
        <f t="shared" si="0"/>
        <v>-7.012787608502799E-2</v>
      </c>
      <c r="K37" s="3">
        <f t="shared" si="0"/>
        <v>-5.9467368572504314E-2</v>
      </c>
      <c r="L37">
        <v>441.81405599999999</v>
      </c>
      <c r="M37" s="3">
        <f t="shared" si="1"/>
        <v>-8.0348751807537526E-3</v>
      </c>
      <c r="N37" s="2">
        <v>0</v>
      </c>
      <c r="O37" s="3">
        <f t="shared" si="2"/>
        <v>-8.0348751807537526E-3</v>
      </c>
      <c r="P37" s="3">
        <f t="shared" si="3"/>
        <v>-2.0890426549891664E-2</v>
      </c>
      <c r="Q37" s="3">
        <f t="shared" si="4"/>
        <v>0.13763904605177785</v>
      </c>
      <c r="R37" s="3">
        <f t="shared" si="5"/>
        <v>0.31722524368563804</v>
      </c>
      <c r="S37" s="3">
        <f t="shared" si="6"/>
        <v>-7.012787608502799E-2</v>
      </c>
      <c r="T37" s="3">
        <f t="shared" si="7"/>
        <v>-5.9467368572504314E-2</v>
      </c>
      <c r="U37" s="3"/>
      <c r="V37" t="s">
        <v>26</v>
      </c>
      <c r="W37" s="3">
        <f>Z22</f>
        <v>0.45487078039846635</v>
      </c>
      <c r="Y37" s="11"/>
      <c r="AA37" cm="1">
        <f t="array" ref="AA37:AE37">MMULT(X35:AB35,X50:AB54)</f>
        <v>5.8713522725343595E-3</v>
      </c>
      <c r="AB37">
        <v>5.871352272534356E-3</v>
      </c>
      <c r="AC37">
        <v>5.8713522725343577E-3</v>
      </c>
      <c r="AD37">
        <v>5.8713522725343595E-3</v>
      </c>
      <c r="AE37">
        <v>5.8713522725343577E-3</v>
      </c>
    </row>
    <row r="38" spans="1:40" x14ac:dyDescent="0.2">
      <c r="A38" s="1">
        <v>44946</v>
      </c>
      <c r="B38">
        <v>121.31907699999999</v>
      </c>
      <c r="C38">
        <v>57.901935999999999</v>
      </c>
      <c r="D38">
        <v>143.89999399999999</v>
      </c>
      <c r="E38">
        <v>602.44000200000005</v>
      </c>
      <c r="F38">
        <v>149.0616</v>
      </c>
      <c r="G38" s="2">
        <f t="shared" si="0"/>
        <v>0.15664882497809945</v>
      </c>
      <c r="H38" s="3">
        <f t="shared" si="0"/>
        <v>3.040012960896897E-2</v>
      </c>
      <c r="I38" s="3">
        <f t="shared" si="0"/>
        <v>-9.1368323905042723E-2</v>
      </c>
      <c r="J38" s="3">
        <f t="shared" si="0"/>
        <v>-6.1473781780073559E-2</v>
      </c>
      <c r="K38" s="3">
        <f t="shared" si="0"/>
        <v>-3.0222961711130038E-3</v>
      </c>
      <c r="L38">
        <v>460.62866200000002</v>
      </c>
      <c r="M38" s="3">
        <f t="shared" si="1"/>
        <v>4.2584896846287808E-2</v>
      </c>
      <c r="N38" s="2">
        <v>0</v>
      </c>
      <c r="O38" s="3">
        <f t="shared" si="2"/>
        <v>4.2584896846287808E-2</v>
      </c>
      <c r="P38" s="3">
        <f t="shared" si="3"/>
        <v>0.15664882497809945</v>
      </c>
      <c r="Q38" s="3">
        <f t="shared" si="4"/>
        <v>3.040012960896897E-2</v>
      </c>
      <c r="R38" s="3">
        <f t="shared" si="5"/>
        <v>-9.1368323905042723E-2</v>
      </c>
      <c r="S38" s="3">
        <f t="shared" si="6"/>
        <v>-6.1473781780073559E-2</v>
      </c>
      <c r="T38" s="3">
        <f t="shared" si="7"/>
        <v>-3.0222961711130038E-3</v>
      </c>
      <c r="U38" s="3"/>
      <c r="V38" t="s">
        <v>27</v>
      </c>
      <c r="W38" s="3">
        <f>AA22</f>
        <v>0.16395850170283152</v>
      </c>
    </row>
    <row r="39" spans="1:40" x14ac:dyDescent="0.2">
      <c r="A39" s="1">
        <v>44949</v>
      </c>
      <c r="B39">
        <v>121.237404</v>
      </c>
      <c r="C39">
        <v>59.069282999999999</v>
      </c>
      <c r="D39">
        <v>114.25</v>
      </c>
      <c r="E39">
        <v>427.14001500000001</v>
      </c>
      <c r="F39">
        <v>139.883545</v>
      </c>
      <c r="G39" s="2">
        <f t="shared" si="0"/>
        <v>-6.7320822099557352E-4</v>
      </c>
      <c r="H39" s="3">
        <f t="shared" si="0"/>
        <v>2.0160759391533979E-2</v>
      </c>
      <c r="I39" s="3">
        <f t="shared" si="0"/>
        <v>-0.20604583207974278</v>
      </c>
      <c r="J39" s="3">
        <f t="shared" si="0"/>
        <v>-0.29098331189501597</v>
      </c>
      <c r="K39" s="3">
        <f t="shared" si="0"/>
        <v>-6.1572229199203556E-2</v>
      </c>
      <c r="L39">
        <v>437.86749300000002</v>
      </c>
      <c r="M39" s="3">
        <f t="shared" si="1"/>
        <v>-4.9413271204560856E-2</v>
      </c>
      <c r="N39" s="2">
        <v>1E-4</v>
      </c>
      <c r="O39" s="3">
        <f t="shared" si="2"/>
        <v>-4.9513271204560859E-2</v>
      </c>
      <c r="P39" s="3">
        <f t="shared" si="3"/>
        <v>-7.7320822099557357E-4</v>
      </c>
      <c r="Q39" s="3">
        <f t="shared" si="4"/>
        <v>2.006075939153398E-2</v>
      </c>
      <c r="R39" s="3">
        <f t="shared" si="5"/>
        <v>-0.20614583207974277</v>
      </c>
      <c r="S39" s="3">
        <f t="shared" si="6"/>
        <v>-0.29108331189501596</v>
      </c>
      <c r="T39" s="3">
        <f t="shared" si="7"/>
        <v>-6.1672229199203558E-2</v>
      </c>
      <c r="U39" s="3"/>
      <c r="V39" t="s">
        <v>28</v>
      </c>
      <c r="W39" s="3">
        <f>AB22</f>
        <v>0.16097581643727776</v>
      </c>
    </row>
    <row r="40" spans="1:40" x14ac:dyDescent="0.2">
      <c r="A40" s="1">
        <v>44950</v>
      </c>
      <c r="B40">
        <v>111.19856299999999</v>
      </c>
      <c r="C40">
        <v>58.841507</v>
      </c>
      <c r="D40">
        <v>123.339996</v>
      </c>
      <c r="E40">
        <v>394.51998900000001</v>
      </c>
      <c r="F40">
        <v>134.28251599999999</v>
      </c>
      <c r="G40" s="2">
        <f t="shared" si="0"/>
        <v>-8.2803166917034987E-2</v>
      </c>
      <c r="H40" s="3">
        <f t="shared" si="0"/>
        <v>-3.8560820181277409E-3</v>
      </c>
      <c r="I40" s="3">
        <f t="shared" si="0"/>
        <v>7.9562328227571116E-2</v>
      </c>
      <c r="J40" s="3">
        <f t="shared" si="0"/>
        <v>-7.6368461990150918E-2</v>
      </c>
      <c r="K40" s="3">
        <f t="shared" si="0"/>
        <v>-4.0040656676237449E-2</v>
      </c>
      <c r="L40">
        <v>424.94296300000002</v>
      </c>
      <c r="M40" s="3">
        <f t="shared" si="1"/>
        <v>-2.9516989058605461E-2</v>
      </c>
      <c r="N40" s="2">
        <v>0</v>
      </c>
      <c r="O40" s="3">
        <f t="shared" si="2"/>
        <v>-2.9516989058605461E-2</v>
      </c>
      <c r="P40" s="3">
        <f t="shared" si="3"/>
        <v>-8.2803166917034987E-2</v>
      </c>
      <c r="Q40" s="3">
        <f t="shared" si="4"/>
        <v>-3.8560820181277409E-3</v>
      </c>
      <c r="R40" s="3">
        <f t="shared" si="5"/>
        <v>7.9562328227571116E-2</v>
      </c>
      <c r="S40" s="3">
        <f t="shared" si="6"/>
        <v>-7.6368461990150918E-2</v>
      </c>
      <c r="T40" s="3">
        <f t="shared" si="7"/>
        <v>-4.0040656676237449E-2</v>
      </c>
      <c r="U40" s="3"/>
      <c r="Y40">
        <v>100</v>
      </c>
    </row>
    <row r="41" spans="1:40" x14ac:dyDescent="0.2">
      <c r="A41" s="1">
        <v>44951</v>
      </c>
      <c r="B41">
        <v>119.43671399999999</v>
      </c>
      <c r="C41">
        <v>61.787925999999999</v>
      </c>
      <c r="D41">
        <v>109.339996</v>
      </c>
      <c r="E41">
        <v>374.58999599999999</v>
      </c>
      <c r="F41">
        <v>129.093063</v>
      </c>
      <c r="G41" s="2">
        <f t="shared" si="0"/>
        <v>7.4085049102657938E-2</v>
      </c>
      <c r="H41" s="3">
        <f t="shared" si="0"/>
        <v>5.007381948936146E-2</v>
      </c>
      <c r="I41" s="3">
        <f t="shared" si="0"/>
        <v>-0.11350738166069017</v>
      </c>
      <c r="J41" s="3">
        <f t="shared" si="0"/>
        <v>-5.0517067716941519E-2</v>
      </c>
      <c r="K41" s="3">
        <f t="shared" si="0"/>
        <v>-3.8645783193397912E-2</v>
      </c>
      <c r="L41">
        <v>439.55120799999997</v>
      </c>
      <c r="M41" s="3">
        <f t="shared" si="1"/>
        <v>3.4376954725568551E-2</v>
      </c>
      <c r="N41" s="2">
        <v>0</v>
      </c>
      <c r="O41" s="3">
        <f t="shared" si="2"/>
        <v>3.4376954725568551E-2</v>
      </c>
      <c r="P41" s="3">
        <f t="shared" si="3"/>
        <v>7.4085049102657938E-2</v>
      </c>
      <c r="Q41" s="3">
        <f t="shared" si="4"/>
        <v>5.007381948936146E-2</v>
      </c>
      <c r="R41" s="3">
        <f t="shared" si="5"/>
        <v>-0.11350738166069017</v>
      </c>
      <c r="S41" s="3">
        <f t="shared" si="6"/>
        <v>-5.0517067716941519E-2</v>
      </c>
      <c r="T41" s="3">
        <f t="shared" si="7"/>
        <v>-3.8645783193397912E-2</v>
      </c>
      <c r="U41" s="3"/>
    </row>
    <row r="42" spans="1:40" x14ac:dyDescent="0.2">
      <c r="A42" s="1">
        <v>44952</v>
      </c>
      <c r="B42">
        <v>121.448441</v>
      </c>
      <c r="C42">
        <v>60.611656000000004</v>
      </c>
      <c r="D42">
        <v>85.519997000000004</v>
      </c>
      <c r="E42">
        <v>190.36000100000001</v>
      </c>
      <c r="F42">
        <v>113.032166</v>
      </c>
      <c r="G42" s="2">
        <f t="shared" si="0"/>
        <v>1.6843455689847658E-2</v>
      </c>
      <c r="H42" s="3">
        <f t="shared" si="0"/>
        <v>-1.9037214487503517E-2</v>
      </c>
      <c r="I42" s="3">
        <f t="shared" si="0"/>
        <v>-0.21785256878919215</v>
      </c>
      <c r="J42" s="3">
        <f t="shared" si="0"/>
        <v>-0.49181771261184448</v>
      </c>
      <c r="K42" s="3">
        <f t="shared" si="0"/>
        <v>-0.12441332343318863</v>
      </c>
      <c r="L42">
        <v>402.21786500000002</v>
      </c>
      <c r="M42" s="3">
        <f t="shared" si="1"/>
        <v>-8.4935139115804595E-2</v>
      </c>
      <c r="N42" s="2">
        <v>1E-4</v>
      </c>
      <c r="O42" s="3">
        <f t="shared" si="2"/>
        <v>-8.5035139115804598E-2</v>
      </c>
      <c r="P42" s="3">
        <f t="shared" si="3"/>
        <v>1.6743455689847659E-2</v>
      </c>
      <c r="Q42" s="3">
        <f t="shared" si="4"/>
        <v>-1.9137214487503516E-2</v>
      </c>
      <c r="R42" s="3">
        <f t="shared" si="5"/>
        <v>-0.21795256878919214</v>
      </c>
      <c r="S42" s="3">
        <f t="shared" si="6"/>
        <v>-0.49191771261184447</v>
      </c>
      <c r="T42" s="3">
        <f t="shared" si="7"/>
        <v>-0.12451332343318863</v>
      </c>
      <c r="U42" s="3"/>
    </row>
    <row r="43" spans="1:40" x14ac:dyDescent="0.2">
      <c r="A43" s="1">
        <v>44953</v>
      </c>
      <c r="B43">
        <v>127.53878</v>
      </c>
      <c r="C43">
        <v>60.162177999999997</v>
      </c>
      <c r="D43">
        <v>101.860001</v>
      </c>
      <c r="E43">
        <v>197.44000199999999</v>
      </c>
      <c r="F43">
        <v>126.148033</v>
      </c>
      <c r="G43" s="2">
        <f t="shared" si="0"/>
        <v>5.0147527212803002E-2</v>
      </c>
      <c r="H43" s="3">
        <f t="shared" si="0"/>
        <v>-7.4157023526960925E-3</v>
      </c>
      <c r="I43" s="3">
        <f t="shared" si="0"/>
        <v>0.1910664706875515</v>
      </c>
      <c r="J43" s="3">
        <f t="shared" si="0"/>
        <v>3.7192692597222569E-2</v>
      </c>
      <c r="K43" s="3">
        <f t="shared" si="0"/>
        <v>0.11603658908916241</v>
      </c>
      <c r="L43">
        <v>403.12576300000001</v>
      </c>
      <c r="M43" s="3">
        <f t="shared" si="1"/>
        <v>2.2572294246551894E-3</v>
      </c>
      <c r="N43" s="2">
        <v>1E-4</v>
      </c>
      <c r="O43" s="3">
        <f t="shared" si="2"/>
        <v>2.1572294246551896E-3</v>
      </c>
      <c r="P43" s="3">
        <f t="shared" si="3"/>
        <v>5.0047527212802999E-2</v>
      </c>
      <c r="Q43" s="3">
        <f t="shared" si="4"/>
        <v>-7.5157023526960928E-3</v>
      </c>
      <c r="R43" s="3">
        <f t="shared" si="5"/>
        <v>0.19096647068755151</v>
      </c>
      <c r="S43" s="3">
        <f t="shared" si="6"/>
        <v>3.7092692597222567E-2</v>
      </c>
      <c r="T43" s="3">
        <f t="shared" si="7"/>
        <v>0.11593658908916241</v>
      </c>
      <c r="U43" s="3"/>
      <c r="Z43" t="s">
        <v>79</v>
      </c>
    </row>
    <row r="44" spans="1:40" x14ac:dyDescent="0.2">
      <c r="A44" s="1">
        <v>44956</v>
      </c>
      <c r="B44">
        <v>131.270813</v>
      </c>
      <c r="C44">
        <v>61.810516</v>
      </c>
      <c r="D44">
        <v>76.470000999999996</v>
      </c>
      <c r="E44">
        <v>174.86999499999999</v>
      </c>
      <c r="F44">
        <v>107.43047300000001</v>
      </c>
      <c r="G44" s="2">
        <f t="shared" si="0"/>
        <v>2.9261946836875819E-2</v>
      </c>
      <c r="H44" s="3">
        <f t="shared" si="0"/>
        <v>2.7398243461199203E-2</v>
      </c>
      <c r="I44" s="3">
        <f t="shared" si="0"/>
        <v>-0.24926369282089444</v>
      </c>
      <c r="J44" s="3">
        <f t="shared" si="0"/>
        <v>-0.11431324337202957</v>
      </c>
      <c r="K44" s="3">
        <f t="shared" si="0"/>
        <v>-0.14837773966717335</v>
      </c>
      <c r="L44">
        <v>368.29293799999999</v>
      </c>
      <c r="M44" s="3">
        <f t="shared" si="1"/>
        <v>-8.6406844208565287E-2</v>
      </c>
      <c r="N44" s="2">
        <v>2.9999999999999997E-4</v>
      </c>
      <c r="O44" s="3">
        <f t="shared" si="2"/>
        <v>-8.6706844208565281E-2</v>
      </c>
      <c r="P44" s="3">
        <f t="shared" si="3"/>
        <v>2.8961946836875817E-2</v>
      </c>
      <c r="Q44" s="3">
        <f t="shared" si="4"/>
        <v>2.7098243461199201E-2</v>
      </c>
      <c r="R44" s="3">
        <f t="shared" si="5"/>
        <v>-0.24956369282089444</v>
      </c>
      <c r="S44" s="3">
        <f t="shared" si="6"/>
        <v>-0.11461324337202956</v>
      </c>
      <c r="T44" s="3">
        <f t="shared" si="7"/>
        <v>-0.14867773966717335</v>
      </c>
      <c r="U44" s="3"/>
      <c r="X44">
        <v>4.3339761050120379E-3</v>
      </c>
      <c r="Y44">
        <v>6.9934467020360254E-4</v>
      </c>
      <c r="Z44">
        <v>3.85806179722453E-4</v>
      </c>
      <c r="AA44">
        <v>5.3223052322471385E-4</v>
      </c>
      <c r="AB44">
        <v>2.3815851353241177E-3</v>
      </c>
      <c r="AF44" cm="1">
        <f t="array" ref="AF44:AJ44">MMULT(TRANSPOSE(AF31:AF35),X44:AB48)</f>
        <v>2.9356761362671797E-3</v>
      </c>
      <c r="AG44">
        <v>2.935676136267178E-3</v>
      </c>
      <c r="AH44">
        <v>2.9356761362671789E-3</v>
      </c>
      <c r="AI44">
        <v>2.9356761362671797E-3</v>
      </c>
      <c r="AJ44">
        <v>2.9356761362671789E-3</v>
      </c>
    </row>
    <row r="45" spans="1:40" x14ac:dyDescent="0.2">
      <c r="A45" s="1">
        <v>44957</v>
      </c>
      <c r="B45">
        <v>121.601448</v>
      </c>
      <c r="C45">
        <v>59.440970999999998</v>
      </c>
      <c r="D45">
        <v>94.470000999999996</v>
      </c>
      <c r="E45">
        <v>224.89999399999999</v>
      </c>
      <c r="F45">
        <v>110.05398599999999</v>
      </c>
      <c r="G45" s="2">
        <f t="shared" si="0"/>
        <v>-7.3659671780961694E-2</v>
      </c>
      <c r="H45" s="3">
        <f t="shared" si="0"/>
        <v>-3.8335628843480324E-2</v>
      </c>
      <c r="I45" s="3">
        <f t="shared" si="0"/>
        <v>0.23538642297127735</v>
      </c>
      <c r="J45" s="3">
        <f t="shared" si="0"/>
        <v>0.28609824687191193</v>
      </c>
      <c r="K45" s="3">
        <f t="shared" si="0"/>
        <v>2.4420566406702763E-2</v>
      </c>
      <c r="L45">
        <v>403.94552599999997</v>
      </c>
      <c r="M45" s="3">
        <f t="shared" si="1"/>
        <v>9.6804973219442994E-2</v>
      </c>
      <c r="N45" s="2">
        <v>5.9999999999999995E-4</v>
      </c>
      <c r="O45" s="3">
        <f t="shared" si="2"/>
        <v>9.6204973219442991E-2</v>
      </c>
      <c r="P45" s="3">
        <f t="shared" si="3"/>
        <v>-7.4259671780961697E-2</v>
      </c>
      <c r="Q45" s="3">
        <f t="shared" si="4"/>
        <v>-3.8935628843480327E-2</v>
      </c>
      <c r="R45" s="3">
        <f t="shared" si="5"/>
        <v>0.23478642297127736</v>
      </c>
      <c r="S45" s="3">
        <f t="shared" si="6"/>
        <v>0.28549824687191194</v>
      </c>
      <c r="T45" s="3">
        <f t="shared" si="7"/>
        <v>2.3820566406702763E-2</v>
      </c>
      <c r="U45" s="3"/>
      <c r="X45">
        <v>6.9934467020360254E-4</v>
      </c>
      <c r="Y45">
        <v>1.9623390464528576E-2</v>
      </c>
      <c r="Z45">
        <v>1.6142773776539039E-3</v>
      </c>
      <c r="AA45">
        <v>-2.7755308203029883E-4</v>
      </c>
      <c r="AB45">
        <v>3.8954834271280223E-4</v>
      </c>
    </row>
    <row r="46" spans="1:40" x14ac:dyDescent="0.2">
      <c r="A46" s="1">
        <v>44958</v>
      </c>
      <c r="B46">
        <v>119.42585</v>
      </c>
      <c r="C46">
        <v>53.960186</v>
      </c>
      <c r="D46">
        <v>84.870002999999997</v>
      </c>
      <c r="E46">
        <v>223.55999800000001</v>
      </c>
      <c r="F46">
        <v>109.45869399999999</v>
      </c>
      <c r="G46" s="2">
        <f t="shared" si="0"/>
        <v>-1.7891217874313536E-2</v>
      </c>
      <c r="H46" s="3">
        <f t="shared" si="0"/>
        <v>-9.2205509226960608E-2</v>
      </c>
      <c r="I46" s="3">
        <f t="shared" si="0"/>
        <v>-0.10161953951921732</v>
      </c>
      <c r="J46" s="3">
        <f t="shared" si="0"/>
        <v>-5.9581860193379339E-3</v>
      </c>
      <c r="K46" s="3">
        <f t="shared" si="0"/>
        <v>-5.4090907711420886E-3</v>
      </c>
      <c r="L46">
        <v>387.463776</v>
      </c>
      <c r="M46" s="3">
        <f t="shared" si="1"/>
        <v>-4.0801912483615373E-2</v>
      </c>
      <c r="N46" s="2">
        <v>8.0000000000000004E-4</v>
      </c>
      <c r="O46" s="3">
        <f t="shared" si="2"/>
        <v>-4.1601912483615375E-2</v>
      </c>
      <c r="P46" s="3">
        <f t="shared" si="3"/>
        <v>-1.8691217874313534E-2</v>
      </c>
      <c r="Q46" s="3">
        <f t="shared" si="4"/>
        <v>-9.3005509226960603E-2</v>
      </c>
      <c r="R46" s="3">
        <f t="shared" si="5"/>
        <v>-0.10241953951921731</v>
      </c>
      <c r="S46" s="3">
        <f t="shared" si="6"/>
        <v>-6.7581860193379343E-3</v>
      </c>
      <c r="T46" s="3">
        <f t="shared" si="7"/>
        <v>-6.209090771142089E-3</v>
      </c>
      <c r="U46" s="3"/>
      <c r="X46">
        <v>3.85806179722453E-4</v>
      </c>
      <c r="Y46">
        <v>1.6142773776539039E-3</v>
      </c>
      <c r="Z46">
        <v>2.1847197686213689E-2</v>
      </c>
      <c r="AA46">
        <v>8.7148579672394078E-3</v>
      </c>
      <c r="AB46">
        <v>3.8217564788727101E-3</v>
      </c>
    </row>
    <row r="47" spans="1:40" x14ac:dyDescent="0.2">
      <c r="A47" s="1">
        <v>44959</v>
      </c>
      <c r="B47">
        <v>111.854851</v>
      </c>
      <c r="C47">
        <v>58.069668</v>
      </c>
      <c r="D47">
        <v>63.360000999999997</v>
      </c>
      <c r="E47">
        <v>235.44000199999999</v>
      </c>
      <c r="F47">
        <v>100.57534800000001</v>
      </c>
      <c r="G47" s="2">
        <f t="shared" si="0"/>
        <v>-6.3394976883145493E-2</v>
      </c>
      <c r="H47" s="3">
        <f t="shared" si="0"/>
        <v>7.6157669286017651E-2</v>
      </c>
      <c r="I47" s="3">
        <f t="shared" si="0"/>
        <v>-0.25344646211453536</v>
      </c>
      <c r="J47" s="3">
        <f t="shared" si="0"/>
        <v>5.3140114986044977E-2</v>
      </c>
      <c r="K47" s="3">
        <f t="shared" si="0"/>
        <v>-8.1157061859334717E-2</v>
      </c>
      <c r="L47">
        <v>350.20571899999999</v>
      </c>
      <c r="M47" s="3">
        <f t="shared" si="1"/>
        <v>-9.6158813566097096E-2</v>
      </c>
      <c r="N47" s="2">
        <v>1.9E-3</v>
      </c>
      <c r="O47" s="3">
        <f t="shared" si="2"/>
        <v>-9.8058813566097094E-2</v>
      </c>
      <c r="P47" s="3">
        <f t="shared" si="3"/>
        <v>-6.5294976883145492E-2</v>
      </c>
      <c r="Q47" s="3">
        <f t="shared" si="4"/>
        <v>7.4257669286017652E-2</v>
      </c>
      <c r="R47" s="3">
        <f t="shared" si="5"/>
        <v>-0.25534646211453538</v>
      </c>
      <c r="S47" s="3">
        <f t="shared" si="6"/>
        <v>5.1240114986044978E-2</v>
      </c>
      <c r="T47" s="3">
        <f t="shared" si="7"/>
        <v>-8.3057061859334716E-2</v>
      </c>
      <c r="U47" s="3"/>
      <c r="X47">
        <v>5.3223052322471385E-4</v>
      </c>
      <c r="Y47">
        <v>-2.7755308203029883E-4</v>
      </c>
      <c r="Z47">
        <v>8.7148579672394078E-3</v>
      </c>
      <c r="AA47">
        <v>1.3477004526001589E-2</v>
      </c>
      <c r="AB47">
        <v>3.6518938475558205E-3</v>
      </c>
    </row>
    <row r="48" spans="1:40" ht="17" thickBot="1" x14ac:dyDescent="0.25">
      <c r="A48" s="1">
        <v>44960</v>
      </c>
      <c r="B48">
        <v>130.19450399999999</v>
      </c>
      <c r="C48">
        <v>61.717827</v>
      </c>
      <c r="D48">
        <v>60.060001</v>
      </c>
      <c r="E48">
        <v>291.88000499999998</v>
      </c>
      <c r="F48">
        <v>121.152382</v>
      </c>
      <c r="G48" s="2">
        <f t="shared" si="0"/>
        <v>0.16395938876178021</v>
      </c>
      <c r="H48" s="3">
        <f t="shared" si="0"/>
        <v>6.282383085090136E-2</v>
      </c>
      <c r="I48" s="3">
        <f t="shared" si="0"/>
        <v>-5.2083332511310997E-2</v>
      </c>
      <c r="J48" s="3">
        <f t="shared" si="0"/>
        <v>0.23972138345462635</v>
      </c>
      <c r="K48" s="3">
        <f t="shared" si="0"/>
        <v>0.20459321701775265</v>
      </c>
      <c r="L48">
        <v>380.22439600000001</v>
      </c>
      <c r="M48" s="3">
        <f t="shared" si="1"/>
        <v>8.5717266656059457E-2</v>
      </c>
      <c r="N48" s="2">
        <v>1.9E-3</v>
      </c>
      <c r="O48" s="3">
        <f t="shared" si="2"/>
        <v>8.3817266656059458E-2</v>
      </c>
      <c r="P48" s="3">
        <f t="shared" si="3"/>
        <v>0.16205938876178019</v>
      </c>
      <c r="Q48" s="3">
        <f t="shared" si="4"/>
        <v>6.0923830850901362E-2</v>
      </c>
      <c r="R48" s="3">
        <f t="shared" si="5"/>
        <v>-5.3983332511310995E-2</v>
      </c>
      <c r="S48" s="3">
        <f t="shared" si="6"/>
        <v>0.23782138345462633</v>
      </c>
      <c r="T48" s="3">
        <f t="shared" si="7"/>
        <v>0.20269321701775264</v>
      </c>
      <c r="U48" s="3"/>
      <c r="X48" s="4">
        <v>2.3815851353241177E-3</v>
      </c>
      <c r="Y48" s="4">
        <v>3.8954834271280223E-4</v>
      </c>
      <c r="Z48" s="4">
        <v>3.8217564788727101E-3</v>
      </c>
      <c r="AA48" s="4">
        <v>3.6518938475558205E-3</v>
      </c>
      <c r="AB48" s="4">
        <v>6.3897181638708526E-3</v>
      </c>
    </row>
    <row r="49" spans="1:51" x14ac:dyDescent="0.2">
      <c r="A49" s="1">
        <v>44963</v>
      </c>
      <c r="B49">
        <v>140.18336500000001</v>
      </c>
      <c r="C49">
        <v>62.155540000000002</v>
      </c>
      <c r="D49">
        <v>77.629997000000003</v>
      </c>
      <c r="E49">
        <v>305.52999899999998</v>
      </c>
      <c r="F49">
        <v>134.18029799999999</v>
      </c>
      <c r="G49" s="2">
        <f t="shared" si="0"/>
        <v>7.6722601132226093E-2</v>
      </c>
      <c r="H49" s="3">
        <f t="shared" si="0"/>
        <v>7.09216479705292E-3</v>
      </c>
      <c r="I49" s="3">
        <f t="shared" si="0"/>
        <v>0.29254072106991813</v>
      </c>
      <c r="J49" s="3">
        <f t="shared" si="0"/>
        <v>4.6765772804478307E-2</v>
      </c>
      <c r="K49" s="3">
        <f t="shared" si="0"/>
        <v>0.10753330462788581</v>
      </c>
      <c r="L49">
        <v>401.361694</v>
      </c>
      <c r="M49" s="3">
        <f t="shared" si="1"/>
        <v>5.5591640679468625E-2</v>
      </c>
      <c r="N49" s="2">
        <v>2.3E-3</v>
      </c>
      <c r="O49" s="3">
        <f t="shared" si="2"/>
        <v>5.3291640679468621E-2</v>
      </c>
      <c r="P49" s="3">
        <f t="shared" si="3"/>
        <v>7.4422601132226096E-2</v>
      </c>
      <c r="Q49" s="3">
        <f t="shared" si="4"/>
        <v>4.79216479705292E-3</v>
      </c>
      <c r="R49" s="3">
        <f t="shared" si="5"/>
        <v>0.29024072106991811</v>
      </c>
      <c r="S49" s="3">
        <f t="shared" si="6"/>
        <v>4.4465772804478304E-2</v>
      </c>
      <c r="T49" s="3">
        <f t="shared" si="7"/>
        <v>0.10523330462788581</v>
      </c>
      <c r="U49" s="3"/>
      <c r="V49" s="32" t="s">
        <v>68</v>
      </c>
      <c r="X49" t="str" cm="1">
        <f t="array" ref="X49:AC49">TRANSPOSE(W50:W55)</f>
        <v>w1</v>
      </c>
      <c r="Y49" t="str">
        <v>w2</v>
      </c>
      <c r="Z49" t="str">
        <v>w3</v>
      </c>
      <c r="AA49" t="str">
        <v>w4</v>
      </c>
      <c r="AB49" t="str">
        <v>w5</v>
      </c>
      <c r="AC49" t="str">
        <v>L</v>
      </c>
    </row>
    <row r="50" spans="1:51" x14ac:dyDescent="0.2">
      <c r="A50" s="1">
        <v>44964</v>
      </c>
      <c r="B50">
        <v>134.22375500000001</v>
      </c>
      <c r="C50">
        <v>59.917900000000003</v>
      </c>
      <c r="D50">
        <v>64.769997000000004</v>
      </c>
      <c r="E50">
        <v>294.88000499999998</v>
      </c>
      <c r="F50">
        <v>130.21839900000001</v>
      </c>
      <c r="G50" s="2">
        <f t="shared" si="0"/>
        <v>-4.2512961505810604E-2</v>
      </c>
      <c r="H50" s="3">
        <f t="shared" si="0"/>
        <v>-3.6000652556473632E-2</v>
      </c>
      <c r="I50" s="3">
        <f t="shared" si="0"/>
        <v>-0.16565761299720261</v>
      </c>
      <c r="J50" s="3">
        <f t="shared" si="0"/>
        <v>-3.4857441281895184E-2</v>
      </c>
      <c r="K50" s="3">
        <f t="shared" si="0"/>
        <v>-2.9526682076678565E-2</v>
      </c>
      <c r="L50">
        <v>376.50299100000001</v>
      </c>
      <c r="M50" s="3">
        <f t="shared" si="1"/>
        <v>-6.1935913096878625E-2</v>
      </c>
      <c r="N50" s="2">
        <v>2.8999999999999998E-3</v>
      </c>
      <c r="O50" s="3">
        <f t="shared" si="2"/>
        <v>-6.4835913096878625E-2</v>
      </c>
      <c r="P50" s="3">
        <f t="shared" si="3"/>
        <v>-4.5412961505810603E-2</v>
      </c>
      <c r="Q50" s="3">
        <f t="shared" si="4"/>
        <v>-3.8900652556473632E-2</v>
      </c>
      <c r="R50" s="3">
        <f t="shared" si="5"/>
        <v>-0.16855761299720262</v>
      </c>
      <c r="S50" s="3">
        <f t="shared" si="6"/>
        <v>-3.7757441281895184E-2</v>
      </c>
      <c r="T50" s="3">
        <f t="shared" si="7"/>
        <v>-3.2426682076678565E-2</v>
      </c>
      <c r="U50" s="3"/>
      <c r="V50" s="32"/>
      <c r="W50" t="s">
        <v>62</v>
      </c>
      <c r="X50">
        <f>X44*2</f>
        <v>8.6679522100240759E-3</v>
      </c>
      <c r="Y50">
        <f t="shared" ref="Y50:AB50" si="9">Y44*2</f>
        <v>1.3986893404072051E-3</v>
      </c>
      <c r="Z50">
        <f t="shared" si="9"/>
        <v>7.7161235944490599E-4</v>
      </c>
      <c r="AA50">
        <f t="shared" si="9"/>
        <v>1.0644610464494277E-3</v>
      </c>
      <c r="AB50">
        <f t="shared" si="9"/>
        <v>4.7631702706482353E-3</v>
      </c>
      <c r="AC50">
        <v>1</v>
      </c>
      <c r="AD50" s="10"/>
      <c r="AN50" s="10"/>
    </row>
    <row r="51" spans="1:51" x14ac:dyDescent="0.2">
      <c r="A51" s="1">
        <v>44965</v>
      </c>
      <c r="B51">
        <v>128.35522499999999</v>
      </c>
      <c r="C51">
        <v>58.149284000000002</v>
      </c>
      <c r="D51">
        <v>75.150002000000001</v>
      </c>
      <c r="E51">
        <v>353.85998499999999</v>
      </c>
      <c r="F51">
        <v>135.908783</v>
      </c>
      <c r="G51" s="2">
        <f t="shared" si="0"/>
        <v>-4.3721992429730641E-2</v>
      </c>
      <c r="H51" s="3">
        <f t="shared" si="0"/>
        <v>-2.9517322870127316E-2</v>
      </c>
      <c r="I51" s="3">
        <f t="shared" si="0"/>
        <v>0.160259463961377</v>
      </c>
      <c r="J51" s="3">
        <f t="shared" si="0"/>
        <v>0.20001349362429649</v>
      </c>
      <c r="K51" s="3">
        <f t="shared" si="0"/>
        <v>4.3698771016221709E-2</v>
      </c>
      <c r="L51">
        <v>402.01791400000002</v>
      </c>
      <c r="M51" s="3">
        <f t="shared" si="1"/>
        <v>6.7768181421963822E-2</v>
      </c>
      <c r="N51" s="2">
        <v>3.3E-3</v>
      </c>
      <c r="O51" s="3">
        <f t="shared" si="2"/>
        <v>6.4468181421963824E-2</v>
      </c>
      <c r="P51" s="3">
        <f t="shared" si="3"/>
        <v>-4.7021992429730639E-2</v>
      </c>
      <c r="Q51" s="3">
        <f t="shared" si="4"/>
        <v>-3.2817322870127313E-2</v>
      </c>
      <c r="R51" s="3">
        <f t="shared" si="5"/>
        <v>0.156959463961377</v>
      </c>
      <c r="S51" s="3">
        <f t="shared" si="6"/>
        <v>0.19671349362429649</v>
      </c>
      <c r="T51" s="3">
        <f t="shared" si="7"/>
        <v>4.0398771016221711E-2</v>
      </c>
      <c r="U51" s="3"/>
      <c r="V51" s="32"/>
      <c r="W51" t="s">
        <v>63</v>
      </c>
      <c r="X51">
        <f t="shared" ref="X51:AB54" si="10">X45*2</f>
        <v>1.3986893404072051E-3</v>
      </c>
      <c r="Y51">
        <f t="shared" si="10"/>
        <v>3.9246780929057153E-2</v>
      </c>
      <c r="Z51">
        <f t="shared" si="10"/>
        <v>3.2285547553078079E-3</v>
      </c>
      <c r="AA51">
        <f t="shared" si="10"/>
        <v>-5.5510616406059766E-4</v>
      </c>
      <c r="AB51">
        <f t="shared" si="10"/>
        <v>7.7909668542560447E-4</v>
      </c>
      <c r="AC51">
        <v>1</v>
      </c>
      <c r="AD51" s="10"/>
      <c r="AN51" s="10"/>
    </row>
    <row r="52" spans="1:51" x14ac:dyDescent="0.2">
      <c r="A52" s="1">
        <v>44966</v>
      </c>
      <c r="B52">
        <v>123.182137</v>
      </c>
      <c r="C52">
        <v>60.611663999999998</v>
      </c>
      <c r="D52">
        <v>78.580001999999993</v>
      </c>
      <c r="E52">
        <v>322.13000499999998</v>
      </c>
      <c r="F52">
        <v>140.228882</v>
      </c>
      <c r="G52" s="2">
        <f t="shared" si="0"/>
        <v>-4.0302901576464795E-2</v>
      </c>
      <c r="H52" s="3">
        <f t="shared" si="0"/>
        <v>4.2345835247085691E-2</v>
      </c>
      <c r="I52" s="3">
        <f t="shared" si="0"/>
        <v>4.5642048020171612E-2</v>
      </c>
      <c r="J52" s="3">
        <f t="shared" si="0"/>
        <v>-8.966817765506889E-2</v>
      </c>
      <c r="K52" s="3">
        <f t="shared" si="0"/>
        <v>3.1786753619889301E-2</v>
      </c>
      <c r="L52">
        <v>391.91009500000001</v>
      </c>
      <c r="M52" s="3">
        <f t="shared" si="1"/>
        <v>-2.5142707944104215E-2</v>
      </c>
      <c r="N52" s="2">
        <v>3.4999999999999996E-3</v>
      </c>
      <c r="O52" s="3">
        <f t="shared" si="2"/>
        <v>-2.8642707944104215E-2</v>
      </c>
      <c r="P52" s="3">
        <f t="shared" si="3"/>
        <v>-4.3802901576464798E-2</v>
      </c>
      <c r="Q52" s="3">
        <f t="shared" si="4"/>
        <v>3.8845835247085694E-2</v>
      </c>
      <c r="R52" s="3">
        <f t="shared" si="5"/>
        <v>4.2142048020171616E-2</v>
      </c>
      <c r="S52" s="3">
        <f t="shared" si="6"/>
        <v>-9.3168177655068893E-2</v>
      </c>
      <c r="T52" s="3">
        <f t="shared" si="7"/>
        <v>2.8286753619889301E-2</v>
      </c>
      <c r="U52" s="3"/>
      <c r="V52" s="32"/>
      <c r="W52" t="s">
        <v>64</v>
      </c>
      <c r="X52">
        <f t="shared" si="10"/>
        <v>7.7161235944490599E-4</v>
      </c>
      <c r="Y52">
        <f t="shared" si="10"/>
        <v>3.2285547553078079E-3</v>
      </c>
      <c r="Z52">
        <f t="shared" si="10"/>
        <v>4.3694395372427378E-2</v>
      </c>
      <c r="AA52">
        <f t="shared" si="10"/>
        <v>1.7429715934478816E-2</v>
      </c>
      <c r="AB52">
        <f t="shared" si="10"/>
        <v>7.6435129577454202E-3</v>
      </c>
      <c r="AC52">
        <v>1</v>
      </c>
      <c r="AD52" s="10"/>
      <c r="AN52" s="10"/>
    </row>
    <row r="53" spans="1:51" x14ac:dyDescent="0.2">
      <c r="A53" s="1">
        <v>44967</v>
      </c>
      <c r="B53">
        <v>126.42145499999999</v>
      </c>
      <c r="C53">
        <v>63.164000999999999</v>
      </c>
      <c r="D53">
        <v>98.010002</v>
      </c>
      <c r="E53">
        <v>345.48001099999999</v>
      </c>
      <c r="F53">
        <v>127.47279399999999</v>
      </c>
      <c r="G53" s="2">
        <f t="shared" si="0"/>
        <v>2.6296978432838822E-2</v>
      </c>
      <c r="H53" s="3">
        <f t="shared" si="0"/>
        <v>4.2109667208608585E-2</v>
      </c>
      <c r="I53" s="3">
        <f t="shared" si="0"/>
        <v>0.24726392855016735</v>
      </c>
      <c r="J53" s="3">
        <f t="shared" si="0"/>
        <v>7.2486280810755296E-2</v>
      </c>
      <c r="K53" s="3">
        <f t="shared" si="0"/>
        <v>-9.0966196250498566E-2</v>
      </c>
      <c r="L53">
        <v>404.89599600000003</v>
      </c>
      <c r="M53" s="3">
        <f t="shared" si="1"/>
        <v>3.313489794132507E-2</v>
      </c>
      <c r="N53" s="2">
        <v>3.4000000000000002E-3</v>
      </c>
      <c r="O53" s="3">
        <f t="shared" si="2"/>
        <v>2.973489794132507E-2</v>
      </c>
      <c r="P53" s="3">
        <f t="shared" si="3"/>
        <v>2.2896978432838822E-2</v>
      </c>
      <c r="Q53" s="3">
        <f t="shared" si="4"/>
        <v>3.8709667208608585E-2</v>
      </c>
      <c r="R53" s="3">
        <f t="shared" si="5"/>
        <v>0.24386392855016736</v>
      </c>
      <c r="S53" s="3">
        <f t="shared" si="6"/>
        <v>6.9086280810755296E-2</v>
      </c>
      <c r="T53" s="3">
        <f t="shared" si="7"/>
        <v>-9.4366196250498566E-2</v>
      </c>
      <c r="U53" s="3"/>
      <c r="V53" s="32"/>
      <c r="W53" t="s">
        <v>65</v>
      </c>
      <c r="X53">
        <f t="shared" si="10"/>
        <v>1.0644610464494277E-3</v>
      </c>
      <c r="Y53">
        <f t="shared" si="10"/>
        <v>-5.5510616406059766E-4</v>
      </c>
      <c r="Z53">
        <f t="shared" si="10"/>
        <v>1.7429715934478816E-2</v>
      </c>
      <c r="AA53">
        <f t="shared" si="10"/>
        <v>2.6954009052003177E-2</v>
      </c>
      <c r="AB53">
        <f t="shared" si="10"/>
        <v>7.3037876951116409E-3</v>
      </c>
      <c r="AC53">
        <v>1</v>
      </c>
      <c r="AD53" s="10"/>
      <c r="AN53" s="10"/>
    </row>
    <row r="54" spans="1:51" x14ac:dyDescent="0.2">
      <c r="A54" s="1">
        <v>44970</v>
      </c>
      <c r="B54">
        <v>121.908134</v>
      </c>
      <c r="C54">
        <v>58.743015</v>
      </c>
      <c r="D54">
        <v>89.370002999999997</v>
      </c>
      <c r="E54">
        <v>329.92999300000002</v>
      </c>
      <c r="F54">
        <v>135.230133</v>
      </c>
      <c r="G54" s="2">
        <f t="shared" ref="G54:K62" si="11">(B54-B53)/B53</f>
        <v>-3.5700593700649867E-2</v>
      </c>
      <c r="H54" s="3">
        <f t="shared" si="11"/>
        <v>-6.9992177981252318E-2</v>
      </c>
      <c r="I54" s="3">
        <f t="shared" si="11"/>
        <v>-8.815425797052838E-2</v>
      </c>
      <c r="J54" s="3">
        <f t="shared" si="11"/>
        <v>-4.5009892048428722E-2</v>
      </c>
      <c r="K54" s="3">
        <f t="shared" si="11"/>
        <v>6.0854859743640688E-2</v>
      </c>
      <c r="L54">
        <v>412.93414300000001</v>
      </c>
      <c r="M54" s="3">
        <f t="shared" si="1"/>
        <v>1.9852374633015587E-2</v>
      </c>
      <c r="N54" s="2">
        <v>3.5999999999999999E-3</v>
      </c>
      <c r="O54" s="3">
        <f t="shared" si="2"/>
        <v>1.6252374633015588E-2</v>
      </c>
      <c r="P54" s="3">
        <f t="shared" si="3"/>
        <v>-3.9300593700649866E-2</v>
      </c>
      <c r="Q54" s="3">
        <f t="shared" si="4"/>
        <v>-7.3592177981252324E-2</v>
      </c>
      <c r="R54" s="3">
        <f t="shared" si="5"/>
        <v>-9.1754257970528386E-2</v>
      </c>
      <c r="S54" s="3">
        <f t="shared" si="6"/>
        <v>-4.8609892048428721E-2</v>
      </c>
      <c r="T54" s="3">
        <f t="shared" si="7"/>
        <v>5.7254859743640689E-2</v>
      </c>
      <c r="U54" s="3"/>
      <c r="V54" s="32"/>
      <c r="W54" t="s">
        <v>67</v>
      </c>
      <c r="X54">
        <f t="shared" si="10"/>
        <v>4.7631702706482353E-3</v>
      </c>
      <c r="Y54">
        <f t="shared" si="10"/>
        <v>7.7909668542560447E-4</v>
      </c>
      <c r="Z54">
        <f t="shared" si="10"/>
        <v>7.6435129577454202E-3</v>
      </c>
      <c r="AA54">
        <f t="shared" si="10"/>
        <v>7.3037876951116409E-3</v>
      </c>
      <c r="AB54">
        <f t="shared" si="10"/>
        <v>1.2779436327741705E-2</v>
      </c>
      <c r="AC54">
        <v>1</v>
      </c>
      <c r="AD54" s="10"/>
      <c r="AN54" s="10"/>
    </row>
    <row r="55" spans="1:51" x14ac:dyDescent="0.2">
      <c r="A55" s="1">
        <v>44971</v>
      </c>
      <c r="B55">
        <v>124.01049</v>
      </c>
      <c r="C55">
        <v>59.294410999999997</v>
      </c>
      <c r="D55">
        <v>118.209999</v>
      </c>
      <c r="E55">
        <v>395.23001099999999</v>
      </c>
      <c r="F55">
        <v>133.797089</v>
      </c>
      <c r="G55" s="2">
        <f t="shared" si="11"/>
        <v>1.7245412024762846E-2</v>
      </c>
      <c r="H55" s="3">
        <f t="shared" si="11"/>
        <v>9.3865798342151301E-3</v>
      </c>
      <c r="I55" s="3">
        <f t="shared" si="11"/>
        <v>0.32270331243023459</v>
      </c>
      <c r="J55" s="3">
        <f t="shared" si="11"/>
        <v>0.19792082982889028</v>
      </c>
      <c r="K55" s="3">
        <f t="shared" si="11"/>
        <v>-1.0597076022989605E-2</v>
      </c>
      <c r="L55">
        <v>414.84033199999999</v>
      </c>
      <c r="M55" s="3">
        <f t="shared" si="1"/>
        <v>4.6162058340619792E-3</v>
      </c>
      <c r="N55" s="2">
        <v>3.4999999999999996E-3</v>
      </c>
      <c r="O55" s="3">
        <f t="shared" si="2"/>
        <v>1.1162058340619795E-3</v>
      </c>
      <c r="P55" s="3">
        <f t="shared" si="3"/>
        <v>1.3745412024762847E-2</v>
      </c>
      <c r="Q55" s="3">
        <f t="shared" si="4"/>
        <v>5.8865798342151304E-3</v>
      </c>
      <c r="R55" s="3">
        <f t="shared" si="5"/>
        <v>0.31920331243023459</v>
      </c>
      <c r="S55" s="3">
        <f t="shared" si="6"/>
        <v>0.19442082982889028</v>
      </c>
      <c r="T55" s="3">
        <f t="shared" si="7"/>
        <v>-1.4097076022989605E-2</v>
      </c>
      <c r="U55" s="3"/>
      <c r="V55" s="32"/>
      <c r="W55" t="s">
        <v>66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</row>
    <row r="56" spans="1:51" ht="17" thickBot="1" x14ac:dyDescent="0.25">
      <c r="A56" s="1">
        <v>44972</v>
      </c>
      <c r="B56">
        <v>130.80418399999999</v>
      </c>
      <c r="C56">
        <v>61.442528000000003</v>
      </c>
      <c r="D56">
        <v>113.910004</v>
      </c>
      <c r="E56">
        <v>440.48998999999998</v>
      </c>
      <c r="F56">
        <v>143.389938</v>
      </c>
      <c r="G56" s="2">
        <f t="shared" si="11"/>
        <v>5.4783220354987609E-2</v>
      </c>
      <c r="H56" s="3">
        <f t="shared" si="11"/>
        <v>3.6227984455398439E-2</v>
      </c>
      <c r="I56" s="3">
        <f t="shared" si="11"/>
        <v>-3.6375899131849208E-2</v>
      </c>
      <c r="J56" s="3">
        <f t="shared" si="11"/>
        <v>0.11451554219145567</v>
      </c>
      <c r="K56" s="3">
        <f t="shared" si="11"/>
        <v>7.1696993347889662E-2</v>
      </c>
      <c r="L56">
        <v>440.08715799999999</v>
      </c>
      <c r="M56" s="3">
        <f t="shared" si="1"/>
        <v>6.0859140378857854E-2</v>
      </c>
      <c r="N56" s="2">
        <v>3.5999999999999999E-3</v>
      </c>
      <c r="O56" s="3">
        <f t="shared" si="2"/>
        <v>5.7259140378857855E-2</v>
      </c>
      <c r="P56" s="3">
        <f t="shared" si="3"/>
        <v>5.118322035498761E-2</v>
      </c>
      <c r="Q56" s="3">
        <f t="shared" si="4"/>
        <v>3.262798445539844E-2</v>
      </c>
      <c r="R56" s="3">
        <f t="shared" si="5"/>
        <v>-3.9975899131849207E-2</v>
      </c>
      <c r="S56" s="3">
        <f t="shared" si="6"/>
        <v>0.11091554219145566</v>
      </c>
      <c r="T56" s="3">
        <f t="shared" si="7"/>
        <v>6.8096993347889656E-2</v>
      </c>
      <c r="U56" s="3"/>
    </row>
    <row r="57" spans="1:51" x14ac:dyDescent="0.2">
      <c r="A57" s="1">
        <v>44973</v>
      </c>
      <c r="B57">
        <v>140.941238</v>
      </c>
      <c r="C57">
        <v>59.359057999999997</v>
      </c>
      <c r="D57">
        <v>114.400002</v>
      </c>
      <c r="E57">
        <v>438.97000100000002</v>
      </c>
      <c r="F57">
        <v>155.733475</v>
      </c>
      <c r="G57" s="2">
        <f t="shared" si="11"/>
        <v>7.7497933858140244E-2</v>
      </c>
      <c r="H57" s="3">
        <f t="shared" si="11"/>
        <v>-3.3909249306929644E-2</v>
      </c>
      <c r="I57" s="3">
        <f t="shared" si="11"/>
        <v>4.301623938139796E-3</v>
      </c>
      <c r="J57" s="3">
        <f t="shared" si="11"/>
        <v>-3.450677732767441E-3</v>
      </c>
      <c r="K57" s="3">
        <f t="shared" si="11"/>
        <v>8.608370414387094E-2</v>
      </c>
      <c r="L57">
        <v>456.18090799999999</v>
      </c>
      <c r="M57" s="3">
        <f t="shared" si="1"/>
        <v>3.6569460633977417E-2</v>
      </c>
      <c r="N57" s="2">
        <v>4.0000000000000001E-3</v>
      </c>
      <c r="O57" s="3">
        <f t="shared" si="2"/>
        <v>3.2569460633977421E-2</v>
      </c>
      <c r="P57" s="3">
        <f t="shared" si="3"/>
        <v>7.3497933858140241E-2</v>
      </c>
      <c r="Q57" s="3">
        <f t="shared" si="4"/>
        <v>-3.790924930692964E-2</v>
      </c>
      <c r="R57" s="3">
        <f t="shared" si="5"/>
        <v>3.0162393813979588E-4</v>
      </c>
      <c r="S57" s="3">
        <f t="shared" si="6"/>
        <v>-7.4506777327674415E-3</v>
      </c>
      <c r="T57" s="3">
        <f t="shared" si="7"/>
        <v>8.2083704143870936E-2</v>
      </c>
      <c r="U57" s="3"/>
      <c r="V57" s="32" t="s">
        <v>69</v>
      </c>
      <c r="W57" t="s">
        <v>62</v>
      </c>
      <c r="X57">
        <v>0</v>
      </c>
      <c r="AT57" s="14"/>
      <c r="AU57" s="14" t="s">
        <v>107</v>
      </c>
      <c r="AV57" s="14" t="s">
        <v>108</v>
      </c>
      <c r="AW57" s="14" t="s">
        <v>109</v>
      </c>
      <c r="AX57" s="14" t="s">
        <v>110</v>
      </c>
      <c r="AY57" s="14" t="s">
        <v>111</v>
      </c>
    </row>
    <row r="58" spans="1:51" x14ac:dyDescent="0.2">
      <c r="A58" s="1">
        <v>44974</v>
      </c>
      <c r="B58">
        <v>143.531723</v>
      </c>
      <c r="C58">
        <v>55.539363999999999</v>
      </c>
      <c r="D58">
        <v>105.720001</v>
      </c>
      <c r="E58">
        <v>433.67999300000002</v>
      </c>
      <c r="F58">
        <v>145.258163</v>
      </c>
      <c r="G58" s="2">
        <f t="shared" si="11"/>
        <v>1.8379893895922789E-2</v>
      </c>
      <c r="H58" s="3">
        <f t="shared" si="11"/>
        <v>-6.4348965915193582E-2</v>
      </c>
      <c r="I58" s="3">
        <f t="shared" si="11"/>
        <v>-7.5874133288913792E-2</v>
      </c>
      <c r="J58" s="3">
        <f t="shared" si="11"/>
        <v>-1.205095561871892E-2</v>
      </c>
      <c r="K58" s="3">
        <f t="shared" si="11"/>
        <v>-6.7264356619538626E-2</v>
      </c>
      <c r="L58">
        <v>448.76705900000002</v>
      </c>
      <c r="M58" s="3">
        <f t="shared" si="1"/>
        <v>-1.6251993167587738E-2</v>
      </c>
      <c r="N58" s="2">
        <v>4.5000000000000005E-3</v>
      </c>
      <c r="O58" s="3">
        <f t="shared" si="2"/>
        <v>-2.0751993167587739E-2</v>
      </c>
      <c r="P58" s="3">
        <f t="shared" si="3"/>
        <v>1.3879893895922788E-2</v>
      </c>
      <c r="Q58" s="3">
        <f t="shared" si="4"/>
        <v>-6.8848965915193586E-2</v>
      </c>
      <c r="R58" s="3">
        <f t="shared" si="5"/>
        <v>-8.0374133288913796E-2</v>
      </c>
      <c r="S58" s="3">
        <f t="shared" si="6"/>
        <v>-1.6550955618718922E-2</v>
      </c>
      <c r="T58" s="3">
        <f t="shared" si="7"/>
        <v>-7.176435661953863E-2</v>
      </c>
      <c r="U58" s="3"/>
      <c r="V58" s="32"/>
      <c r="W58" t="s">
        <v>63</v>
      </c>
      <c r="X58">
        <v>0</v>
      </c>
      <c r="AT58" t="s">
        <v>107</v>
      </c>
      <c r="AU58">
        <f>VARP(Sheet2!$G$3:$G$62)</f>
        <v>4.3339761050120379E-3</v>
      </c>
    </row>
    <row r="59" spans="1:51" x14ac:dyDescent="0.2">
      <c r="A59" s="1">
        <v>44978</v>
      </c>
      <c r="B59">
        <v>138.726685</v>
      </c>
      <c r="C59">
        <v>56.490001999999997</v>
      </c>
      <c r="D59">
        <v>102.82</v>
      </c>
      <c r="E59">
        <v>377.60000600000001</v>
      </c>
      <c r="F59">
        <v>143.957764</v>
      </c>
      <c r="G59" s="2">
        <f t="shared" si="11"/>
        <v>-3.3477184691777136E-2</v>
      </c>
      <c r="H59" s="3">
        <f t="shared" si="11"/>
        <v>1.7116472561695122E-2</v>
      </c>
      <c r="I59" s="3">
        <f t="shared" si="11"/>
        <v>-2.743095887787594E-2</v>
      </c>
      <c r="J59" s="3">
        <f t="shared" si="11"/>
        <v>-0.12931190717852648</v>
      </c>
      <c r="K59" s="3">
        <f t="shared" si="11"/>
        <v>-8.9523299286113009E-3</v>
      </c>
      <c r="L59">
        <v>425.97744799999998</v>
      </c>
      <c r="M59" s="3">
        <f t="shared" si="1"/>
        <v>-5.0782717989111666E-2</v>
      </c>
      <c r="N59" s="2">
        <v>4.5000000000000005E-3</v>
      </c>
      <c r="O59" s="3">
        <f t="shared" si="2"/>
        <v>-5.5282717989111663E-2</v>
      </c>
      <c r="P59" s="3">
        <f t="shared" si="3"/>
        <v>-3.7977184691777133E-2</v>
      </c>
      <c r="Q59" s="3">
        <f t="shared" si="4"/>
        <v>1.2616472561695121E-2</v>
      </c>
      <c r="R59" s="3">
        <f t="shared" si="5"/>
        <v>-3.1930958877875941E-2</v>
      </c>
      <c r="S59" s="3">
        <f t="shared" si="6"/>
        <v>-0.13381190717852648</v>
      </c>
      <c r="T59" s="3">
        <f t="shared" si="7"/>
        <v>-1.3452329928611301E-2</v>
      </c>
      <c r="U59" s="3"/>
      <c r="V59" s="32"/>
      <c r="W59" t="s">
        <v>64</v>
      </c>
      <c r="X59">
        <v>0</v>
      </c>
      <c r="AT59" t="s">
        <v>108</v>
      </c>
      <c r="AU59">
        <v>6.9934467020360254E-4</v>
      </c>
      <c r="AV59">
        <f>VARP(Sheet2!$H$3:$H$62)</f>
        <v>1.9623390464528576E-2</v>
      </c>
    </row>
    <row r="60" spans="1:51" x14ac:dyDescent="0.2">
      <c r="A60" s="1">
        <v>44979</v>
      </c>
      <c r="B60">
        <v>143.01800499999999</v>
      </c>
      <c r="C60">
        <v>58.23</v>
      </c>
      <c r="D60">
        <v>98.5</v>
      </c>
      <c r="E60">
        <v>411.69000199999999</v>
      </c>
      <c r="F60">
        <v>138.04141200000001</v>
      </c>
      <c r="G60" s="2">
        <f t="shared" si="11"/>
        <v>3.0933630397064447E-2</v>
      </c>
      <c r="H60" s="3">
        <f t="shared" si="11"/>
        <v>3.0801875347782781E-2</v>
      </c>
      <c r="I60" s="3">
        <f t="shared" si="11"/>
        <v>-4.2015172145496923E-2</v>
      </c>
      <c r="J60" s="3">
        <f t="shared" si="11"/>
        <v>9.0280708311217511E-2</v>
      </c>
      <c r="K60" s="3">
        <f t="shared" si="11"/>
        <v>-4.1097832000224661E-2</v>
      </c>
      <c r="L60">
        <v>418.20001200000002</v>
      </c>
      <c r="M60" s="3">
        <f t="shared" si="1"/>
        <v>-1.825785857095413E-2</v>
      </c>
      <c r="N60" s="2">
        <v>4.3E-3</v>
      </c>
      <c r="O60" s="3">
        <f t="shared" si="2"/>
        <v>-2.2557858570954131E-2</v>
      </c>
      <c r="P60" s="3">
        <f t="shared" si="3"/>
        <v>2.6633630397064449E-2</v>
      </c>
      <c r="Q60" s="3">
        <f t="shared" si="4"/>
        <v>2.6501875347782783E-2</v>
      </c>
      <c r="R60" s="3">
        <f t="shared" si="5"/>
        <v>-4.6315172145496922E-2</v>
      </c>
      <c r="S60" s="3">
        <f t="shared" si="6"/>
        <v>8.5980708311217513E-2</v>
      </c>
      <c r="T60" s="3">
        <f t="shared" si="7"/>
        <v>-4.539783200022466E-2</v>
      </c>
      <c r="U60" s="3"/>
      <c r="V60" s="32"/>
      <c r="W60" t="s">
        <v>65</v>
      </c>
      <c r="X60">
        <v>0</v>
      </c>
      <c r="AT60" t="s">
        <v>109</v>
      </c>
      <c r="AU60">
        <v>3.85806179722453E-4</v>
      </c>
      <c r="AV60">
        <v>1.6142773776539039E-3</v>
      </c>
      <c r="AW60">
        <f>VARP(Sheet2!$I$3:$I$62)</f>
        <v>2.1847197686213689E-2</v>
      </c>
    </row>
    <row r="61" spans="1:51" x14ac:dyDescent="0.2">
      <c r="A61" s="1">
        <v>44980</v>
      </c>
      <c r="B61">
        <v>154.65602100000001</v>
      </c>
      <c r="C61">
        <v>58.23</v>
      </c>
      <c r="D61">
        <v>123.849998</v>
      </c>
      <c r="E61">
        <v>477.19000199999999</v>
      </c>
      <c r="F61">
        <v>154.320007</v>
      </c>
      <c r="G61" s="2">
        <f t="shared" si="11"/>
        <v>8.1374481485740363E-2</v>
      </c>
      <c r="H61" s="3">
        <f t="shared" si="11"/>
        <v>0</v>
      </c>
      <c r="I61" s="3">
        <f t="shared" si="11"/>
        <v>0.25736038578680204</v>
      </c>
      <c r="J61" s="3">
        <f t="shared" si="11"/>
        <v>0.15910029313755353</v>
      </c>
      <c r="K61" s="3">
        <f t="shared" si="11"/>
        <v>0.11792544544531314</v>
      </c>
      <c r="L61">
        <v>454.60998499999999</v>
      </c>
      <c r="M61" s="3">
        <f t="shared" si="1"/>
        <v>8.7063538869530152E-2</v>
      </c>
      <c r="N61" s="2">
        <v>4.5000000000000005E-3</v>
      </c>
      <c r="O61" s="3">
        <f t="shared" si="2"/>
        <v>8.2563538869530148E-2</v>
      </c>
      <c r="P61" s="3">
        <f t="shared" si="3"/>
        <v>7.6874481485740359E-2</v>
      </c>
      <c r="Q61" s="3">
        <f t="shared" si="4"/>
        <v>-4.5000000000000005E-3</v>
      </c>
      <c r="R61" s="3">
        <f t="shared" si="5"/>
        <v>0.25286038578680203</v>
      </c>
      <c r="S61" s="3">
        <f t="shared" si="6"/>
        <v>0.15460029313755352</v>
      </c>
      <c r="T61" s="3">
        <f t="shared" si="7"/>
        <v>0.11342544544531313</v>
      </c>
      <c r="U61" s="3"/>
      <c r="V61" s="32"/>
      <c r="W61" t="s">
        <v>67</v>
      </c>
      <c r="X61">
        <v>0</v>
      </c>
      <c r="AO61" s="16"/>
      <c r="AP61" s="16"/>
      <c r="AT61" t="s">
        <v>110</v>
      </c>
      <c r="AU61">
        <v>5.3223052322471385E-4</v>
      </c>
      <c r="AV61">
        <v>-2.7755308203029883E-4</v>
      </c>
      <c r="AW61">
        <v>8.7148579672394078E-3</v>
      </c>
      <c r="AX61">
        <f>VARP(Sheet2!$J$3:$J$62)</f>
        <v>1.3477004526001589E-2</v>
      </c>
    </row>
    <row r="62" spans="1:51" ht="17" thickBot="1" x14ac:dyDescent="0.25">
      <c r="A62" s="1">
        <v>44981</v>
      </c>
      <c r="B62">
        <v>156.41000399999999</v>
      </c>
      <c r="D62">
        <v>123.849998</v>
      </c>
      <c r="E62">
        <v>477.19000199999999</v>
      </c>
      <c r="F62">
        <v>154.320007</v>
      </c>
      <c r="G62" s="2">
        <f t="shared" si="11"/>
        <v>1.1341187938618805E-2</v>
      </c>
      <c r="H62" s="3">
        <f t="shared" si="11"/>
        <v>-1</v>
      </c>
      <c r="I62" s="3">
        <f t="shared" si="11"/>
        <v>0</v>
      </c>
      <c r="J62" s="3">
        <f t="shared" si="11"/>
        <v>0</v>
      </c>
      <c r="K62" s="3">
        <f t="shared" si="11"/>
        <v>0</v>
      </c>
      <c r="L62">
        <v>454.60998499999999</v>
      </c>
      <c r="M62" s="3">
        <f t="shared" si="1"/>
        <v>0</v>
      </c>
      <c r="N62" s="2">
        <v>4.5000000000000005E-3</v>
      </c>
      <c r="O62" s="3">
        <f t="shared" si="2"/>
        <v>-4.5000000000000005E-3</v>
      </c>
      <c r="P62" s="3">
        <f t="shared" si="3"/>
        <v>6.8411879386188045E-3</v>
      </c>
      <c r="Q62" s="3">
        <f t="shared" si="4"/>
        <v>-1.0044999999999999</v>
      </c>
      <c r="R62" s="3">
        <f t="shared" si="5"/>
        <v>-4.5000000000000005E-3</v>
      </c>
      <c r="S62" s="3">
        <f t="shared" si="6"/>
        <v>-4.5000000000000005E-3</v>
      </c>
      <c r="T62" s="3">
        <f t="shared" si="7"/>
        <v>-4.5000000000000005E-3</v>
      </c>
      <c r="U62" s="3"/>
      <c r="V62" s="32"/>
      <c r="W62" t="s">
        <v>66</v>
      </c>
      <c r="X62">
        <v>1</v>
      </c>
      <c r="Z62" s="6"/>
      <c r="AT62" s="4" t="s">
        <v>111</v>
      </c>
      <c r="AU62" s="4">
        <v>2.3815851353241177E-3</v>
      </c>
      <c r="AV62" s="4">
        <v>3.8954834271280223E-4</v>
      </c>
      <c r="AW62" s="4">
        <v>3.8217564788727101E-3</v>
      </c>
      <c r="AX62" s="4">
        <v>3.6518938475558205E-3</v>
      </c>
      <c r="AY62" s="4">
        <f>VARP(Sheet2!$K$3:$K$62)</f>
        <v>6.3897181638708526E-3</v>
      </c>
    </row>
    <row r="63" spans="1:51" x14ac:dyDescent="0.2">
      <c r="A63" s="1"/>
      <c r="G63" s="2"/>
      <c r="H63" s="3"/>
      <c r="I63" s="3"/>
      <c r="J63" s="3"/>
      <c r="K63" s="3"/>
      <c r="M63" s="3"/>
    </row>
    <row r="64" spans="1:51" x14ac:dyDescent="0.2">
      <c r="A64" s="1"/>
      <c r="G64" s="2"/>
      <c r="H64" s="3"/>
      <c r="I64" s="3"/>
      <c r="J64" s="3"/>
      <c r="K64" s="3"/>
      <c r="M64" s="3"/>
    </row>
    <row r="65" spans="1:49" x14ac:dyDescent="0.2">
      <c r="A65" s="1"/>
      <c r="G65" s="2"/>
      <c r="H65" s="3"/>
      <c r="I65" s="3"/>
      <c r="J65" s="3"/>
      <c r="K65" s="3"/>
      <c r="M65" s="3"/>
    </row>
    <row r="66" spans="1:49" x14ac:dyDescent="0.2">
      <c r="A66" s="1"/>
      <c r="G66" s="2"/>
      <c r="H66" s="3"/>
      <c r="I66" s="3"/>
      <c r="J66" s="3"/>
      <c r="K66" s="3"/>
      <c r="M66" s="3"/>
    </row>
    <row r="67" spans="1:49" x14ac:dyDescent="0.2">
      <c r="A67" s="1"/>
      <c r="G67" s="2"/>
      <c r="H67" s="3"/>
      <c r="I67" s="3"/>
      <c r="J67" s="3"/>
      <c r="K67" s="3"/>
      <c r="M67" s="3"/>
    </row>
    <row r="68" spans="1:49" x14ac:dyDescent="0.2">
      <c r="A68" s="1"/>
      <c r="G68" s="2"/>
      <c r="H68" s="3"/>
      <c r="I68" s="3"/>
      <c r="J68" s="3"/>
      <c r="K68" s="3"/>
      <c r="M68" s="3"/>
    </row>
    <row r="69" spans="1:49" x14ac:dyDescent="0.2">
      <c r="A69" s="1"/>
      <c r="G69" s="2"/>
      <c r="H69" s="3"/>
      <c r="I69" s="3"/>
      <c r="J69" s="3"/>
      <c r="K69" s="3"/>
      <c r="M69" s="3"/>
      <c r="AO69" s="17"/>
      <c r="AP69" s="17"/>
      <c r="AQ69" s="17"/>
      <c r="AR69" s="17"/>
      <c r="AS69" s="17"/>
      <c r="AT69" s="17"/>
    </row>
    <row r="70" spans="1:49" x14ac:dyDescent="0.2">
      <c r="A70" s="1"/>
      <c r="G70" s="2"/>
      <c r="H70" s="3"/>
      <c r="I70" s="3"/>
      <c r="J70" s="3"/>
      <c r="K70" s="3"/>
      <c r="M70" s="3"/>
    </row>
    <row r="71" spans="1:49" x14ac:dyDescent="0.2">
      <c r="A71" s="1"/>
      <c r="G71" s="2"/>
      <c r="H71" s="3"/>
      <c r="I71" s="3"/>
      <c r="J71" s="3"/>
      <c r="K71" s="3"/>
      <c r="M71" s="3"/>
    </row>
    <row r="72" spans="1:49" x14ac:dyDescent="0.2">
      <c r="A72" s="1"/>
      <c r="G72" s="2"/>
      <c r="H72" s="3"/>
      <c r="I72" s="3"/>
      <c r="J72" s="3"/>
      <c r="K72" s="3"/>
      <c r="M72" s="3"/>
    </row>
    <row r="73" spans="1:49" x14ac:dyDescent="0.2">
      <c r="A73" s="1"/>
      <c r="G73" s="2"/>
      <c r="H73" s="3"/>
      <c r="I73" s="3"/>
      <c r="J73" s="3"/>
      <c r="K73" s="3"/>
      <c r="M73" s="3"/>
      <c r="V73" s="32" t="s">
        <v>72</v>
      </c>
      <c r="W73" cm="1">
        <f t="array" ref="W73:AB78">MINVERSE(X50:AC55)</f>
        <v>96.360711269348798</v>
      </c>
      <c r="X73">
        <v>-16.393177554258223</v>
      </c>
      <c r="Y73">
        <v>2.4076679364194273</v>
      </c>
      <c r="Z73">
        <v>-5.5751765034697307</v>
      </c>
      <c r="AA73">
        <v>-76.800025148040248</v>
      </c>
      <c r="AB73">
        <v>0.55756729094192536</v>
      </c>
    </row>
    <row r="74" spans="1:49" x14ac:dyDescent="0.2">
      <c r="A74" s="1"/>
      <c r="G74" s="2"/>
      <c r="H74" s="3"/>
      <c r="I74" s="3"/>
      <c r="J74" s="3"/>
      <c r="K74" s="3"/>
      <c r="M74" s="3"/>
      <c r="V74" s="32"/>
      <c r="W74">
        <v>-16.393177554258227</v>
      </c>
      <c r="X74">
        <v>23.205319793516058</v>
      </c>
      <c r="Y74">
        <v>-3.6526673566668451</v>
      </c>
      <c r="Z74">
        <v>-0.44684715031386657</v>
      </c>
      <c r="AA74">
        <v>-2.7126277322771202</v>
      </c>
      <c r="AB74">
        <v>0.12585304860710786</v>
      </c>
      <c r="AO74" s="17"/>
      <c r="AP74" s="17"/>
      <c r="AQ74" s="17"/>
      <c r="AR74" s="17"/>
      <c r="AS74" s="17"/>
      <c r="AT74" s="17"/>
      <c r="AU74" s="17"/>
      <c r="AV74" s="17"/>
      <c r="AW74" s="17"/>
    </row>
    <row r="75" spans="1:49" x14ac:dyDescent="0.2">
      <c r="A75" s="1"/>
      <c r="G75" s="2"/>
      <c r="H75" s="3"/>
      <c r="I75" s="3"/>
      <c r="J75" s="3"/>
      <c r="K75" s="3"/>
      <c r="M75" s="3"/>
      <c r="V75" s="32"/>
      <c r="W75">
        <v>2.4076679364194287</v>
      </c>
      <c r="X75">
        <v>-3.6526673566668442</v>
      </c>
      <c r="Y75">
        <v>31.907046674944123</v>
      </c>
      <c r="Z75">
        <v>-18.949058005224568</v>
      </c>
      <c r="AA75">
        <v>-11.712989249472143</v>
      </c>
      <c r="AB75">
        <v>3.5581021004540338E-2</v>
      </c>
    </row>
    <row r="76" spans="1:49" x14ac:dyDescent="0.2">
      <c r="A76" s="1"/>
      <c r="G76" s="2"/>
      <c r="H76" s="3"/>
      <c r="I76" s="3"/>
      <c r="J76" s="3"/>
      <c r="K76" s="3"/>
      <c r="M76" s="3"/>
      <c r="V76" s="32"/>
      <c r="W76">
        <v>-5.5751765034697298</v>
      </c>
      <c r="X76">
        <v>-0.4468471503138674</v>
      </c>
      <c r="Y76">
        <v>-18.949058005224565</v>
      </c>
      <c r="Z76">
        <v>51.777512820047875</v>
      </c>
      <c r="AA76">
        <v>-26.806431161039708</v>
      </c>
      <c r="AB76">
        <v>0.1361401416865958</v>
      </c>
    </row>
    <row r="77" spans="1:49" x14ac:dyDescent="0.2">
      <c r="A77" s="1"/>
      <c r="G77" s="2"/>
      <c r="H77" s="3"/>
      <c r="I77" s="3"/>
      <c r="J77" s="3"/>
      <c r="K77" s="3"/>
      <c r="M77" s="3"/>
      <c r="V77" s="32"/>
      <c r="W77">
        <v>-76.800025148040262</v>
      </c>
      <c r="X77">
        <v>-2.7126277322771237</v>
      </c>
      <c r="Y77">
        <v>-11.712989249472139</v>
      </c>
      <c r="Z77">
        <v>-26.806431161039708</v>
      </c>
      <c r="AA77">
        <v>118.03207329082922</v>
      </c>
      <c r="AB77">
        <v>0.14485849775983056</v>
      </c>
    </row>
    <row r="78" spans="1:49" x14ac:dyDescent="0.2">
      <c r="A78" s="1"/>
      <c r="G78" s="2"/>
      <c r="H78" s="3"/>
      <c r="I78" s="3"/>
      <c r="J78" s="3"/>
      <c r="K78" s="3"/>
      <c r="M78" s="3"/>
      <c r="V78" s="32"/>
      <c r="W78">
        <v>0.55756729094192536</v>
      </c>
      <c r="X78">
        <v>0.12585304860710791</v>
      </c>
      <c r="Y78">
        <v>3.5581021004540359E-2</v>
      </c>
      <c r="Z78">
        <v>0.13614014168659577</v>
      </c>
      <c r="AA78">
        <v>0.14485849775983065</v>
      </c>
      <c r="AB78">
        <v>-5.8713522725343577E-3</v>
      </c>
    </row>
    <row r="79" spans="1:49" x14ac:dyDescent="0.2">
      <c r="A79" s="1"/>
      <c r="G79" s="2"/>
      <c r="H79" s="3"/>
      <c r="I79" s="3"/>
      <c r="J79" s="3"/>
      <c r="K79" s="3"/>
      <c r="M79" s="3"/>
    </row>
    <row r="80" spans="1:49" x14ac:dyDescent="0.2">
      <c r="A80" s="1"/>
      <c r="G80" s="2"/>
      <c r="H80" s="3"/>
      <c r="I80" s="3"/>
      <c r="J80" s="3"/>
      <c r="K80" s="3"/>
      <c r="M80" s="3"/>
    </row>
    <row r="81" spans="1:51" x14ac:dyDescent="0.2">
      <c r="A81" s="1"/>
      <c r="G81" s="2"/>
      <c r="H81" s="3"/>
      <c r="I81" s="3"/>
      <c r="J81" s="3"/>
      <c r="K81" s="3"/>
      <c r="M81" s="3"/>
    </row>
    <row r="82" spans="1:51" x14ac:dyDescent="0.2">
      <c r="A82" s="1"/>
      <c r="G82" s="2"/>
      <c r="H82" s="3"/>
      <c r="I82" s="3"/>
      <c r="J82" s="3"/>
      <c r="K82" s="3"/>
      <c r="M82" s="3"/>
      <c r="AO82" s="17"/>
      <c r="AP82" s="17"/>
      <c r="AQ82" s="17"/>
    </row>
    <row r="83" spans="1:51" x14ac:dyDescent="0.2">
      <c r="A83" s="1"/>
      <c r="G83" s="2"/>
      <c r="H83" s="3"/>
      <c r="I83" s="3"/>
      <c r="J83" s="3"/>
      <c r="K83" s="3"/>
      <c r="M83" s="3"/>
      <c r="V83" t="s">
        <v>73</v>
      </c>
    </row>
    <row r="84" spans="1:51" x14ac:dyDescent="0.2">
      <c r="A84" s="1"/>
      <c r="G84" s="2"/>
      <c r="H84" s="3"/>
      <c r="I84" s="3"/>
      <c r="J84" s="3"/>
      <c r="K84" s="3"/>
      <c r="M84" s="3"/>
      <c r="V84" cm="1">
        <f t="array" ref="V84:V89">MMULT(W73:AB78,X57:X62)</f>
        <v>0.55756729094192536</v>
      </c>
      <c r="W84" t="s">
        <v>74</v>
      </c>
    </row>
    <row r="85" spans="1:51" x14ac:dyDescent="0.2">
      <c r="A85" s="1"/>
      <c r="G85" s="2"/>
      <c r="H85" s="3"/>
      <c r="I85" s="3"/>
      <c r="J85" s="3"/>
      <c r="K85" s="3"/>
      <c r="M85" s="3"/>
      <c r="V85">
        <v>0.12585304860710786</v>
      </c>
      <c r="W85" t="s">
        <v>75</v>
      </c>
    </row>
    <row r="86" spans="1:51" ht="17" thickBot="1" x14ac:dyDescent="0.25">
      <c r="A86" s="1"/>
      <c r="G86" s="2"/>
      <c r="H86" s="3"/>
      <c r="I86" s="3"/>
      <c r="J86" s="3"/>
      <c r="K86" s="3"/>
      <c r="M86" s="3"/>
      <c r="V86">
        <v>3.5581021004540338E-2</v>
      </c>
      <c r="W86" t="s">
        <v>76</v>
      </c>
      <c r="AX86" s="16"/>
      <c r="AY86" s="16"/>
    </row>
    <row r="87" spans="1:51" x14ac:dyDescent="0.2">
      <c r="A87" s="1"/>
      <c r="G87" s="2"/>
      <c r="H87" s="3"/>
      <c r="I87" s="3"/>
      <c r="J87" s="3"/>
      <c r="K87" s="3"/>
      <c r="M87" s="3"/>
      <c r="V87">
        <v>0.1361401416865958</v>
      </c>
      <c r="W87" t="s">
        <v>77</v>
      </c>
      <c r="AO87" s="5" t="s">
        <v>105</v>
      </c>
      <c r="AP87" s="5"/>
    </row>
    <row r="88" spans="1:51" x14ac:dyDescent="0.2">
      <c r="A88" s="1"/>
      <c r="G88" s="2"/>
      <c r="H88" s="3"/>
      <c r="I88" s="3"/>
      <c r="J88" s="3"/>
      <c r="K88" s="3"/>
      <c r="M88" s="3"/>
      <c r="V88">
        <v>0.14485849775983056</v>
      </c>
      <c r="W88" t="s">
        <v>78</v>
      </c>
    </row>
    <row r="89" spans="1:51" x14ac:dyDescent="0.2">
      <c r="A89" s="1"/>
      <c r="G89" s="2"/>
      <c r="H89" s="3"/>
      <c r="I89" s="3"/>
      <c r="J89" s="3"/>
      <c r="K89" s="3"/>
      <c r="M89" s="3"/>
      <c r="V89">
        <v>-5.8713522725343577E-3</v>
      </c>
      <c r="W89" t="s">
        <v>66</v>
      </c>
      <c r="AO89" t="s">
        <v>11</v>
      </c>
      <c r="AP89">
        <v>1.0275511861780667E-2</v>
      </c>
    </row>
    <row r="90" spans="1:51" x14ac:dyDescent="0.2">
      <c r="A90" s="1"/>
      <c r="G90" s="2"/>
      <c r="H90" s="3"/>
      <c r="I90" s="3"/>
      <c r="J90" s="3"/>
      <c r="K90" s="3"/>
      <c r="M90" s="3"/>
      <c r="AO90" t="s">
        <v>12</v>
      </c>
      <c r="AP90">
        <v>6.9011086878652461E-3</v>
      </c>
    </row>
    <row r="91" spans="1:51" x14ac:dyDescent="0.2">
      <c r="A91" s="1"/>
      <c r="G91" s="2"/>
      <c r="H91" s="3"/>
      <c r="I91" s="3"/>
      <c r="J91" s="3"/>
      <c r="K91" s="3"/>
      <c r="M91" s="3"/>
      <c r="AC91" s="3">
        <f>AVERAGE(M3:M252)</f>
        <v>1.1712178528447331E-2</v>
      </c>
      <c r="AO91" t="s">
        <v>13</v>
      </c>
      <c r="AP91">
        <v>1.7254559211361042E-2</v>
      </c>
    </row>
    <row r="92" spans="1:51" x14ac:dyDescent="0.2">
      <c r="A92" s="1"/>
      <c r="G92" s="2"/>
      <c r="H92" s="3"/>
      <c r="I92" s="3"/>
      <c r="J92" s="3"/>
      <c r="K92" s="3"/>
      <c r="M92" s="3"/>
      <c r="AO92" t="s">
        <v>14</v>
      </c>
      <c r="AP92" t="e">
        <v>#N/A</v>
      </c>
    </row>
    <row r="93" spans="1:51" x14ac:dyDescent="0.2">
      <c r="A93" s="1"/>
      <c r="G93" s="2"/>
      <c r="H93" s="3"/>
      <c r="I93" s="3"/>
      <c r="J93" s="3"/>
      <c r="K93" s="3"/>
      <c r="M93" s="3"/>
      <c r="AO93" t="s">
        <v>15</v>
      </c>
      <c r="AP93">
        <v>5.3455758036938833E-2</v>
      </c>
    </row>
    <row r="94" spans="1:51" x14ac:dyDescent="0.2">
      <c r="A94" s="1"/>
      <c r="G94" s="2"/>
      <c r="H94" s="3"/>
      <c r="I94" s="3"/>
      <c r="J94" s="3"/>
      <c r="K94" s="3"/>
      <c r="M94" s="3"/>
      <c r="AO94" t="s">
        <v>16</v>
      </c>
      <c r="AP94">
        <v>2.8575180673037505E-3</v>
      </c>
      <c r="AX94" s="17"/>
      <c r="AY94" s="17"/>
    </row>
    <row r="95" spans="1:51" x14ac:dyDescent="0.2">
      <c r="A95" s="1"/>
      <c r="G95" s="2"/>
      <c r="H95" s="3"/>
      <c r="I95" s="3"/>
      <c r="J95" s="3"/>
      <c r="K95" s="3"/>
      <c r="M95" s="3"/>
      <c r="AO95" t="s">
        <v>17</v>
      </c>
      <c r="AP95">
        <v>7.8740990211173756E-2</v>
      </c>
    </row>
    <row r="96" spans="1:51" x14ac:dyDescent="0.2">
      <c r="A96" s="1"/>
      <c r="G96" s="2"/>
      <c r="H96" s="3"/>
      <c r="I96" s="3"/>
      <c r="J96" s="3"/>
      <c r="K96" s="3"/>
      <c r="M96" s="3"/>
      <c r="AO96" t="s">
        <v>18</v>
      </c>
      <c r="AP96">
        <v>-0.35790818638946559</v>
      </c>
    </row>
    <row r="97" spans="1:51" x14ac:dyDescent="0.2">
      <c r="A97" s="1"/>
      <c r="G97" s="2"/>
      <c r="H97" s="3"/>
      <c r="I97" s="3"/>
      <c r="J97" s="3"/>
      <c r="K97" s="3"/>
      <c r="M97" s="3"/>
      <c r="AO97" t="s">
        <v>19</v>
      </c>
      <c r="AP97">
        <v>0.26349787293202287</v>
      </c>
    </row>
    <row r="98" spans="1:51" x14ac:dyDescent="0.2">
      <c r="A98" s="1"/>
      <c r="G98" s="2"/>
      <c r="H98" s="3"/>
      <c r="I98" s="3"/>
      <c r="J98" s="3"/>
      <c r="K98" s="3"/>
      <c r="M98" s="3"/>
      <c r="AO98" t="s">
        <v>20</v>
      </c>
      <c r="AP98">
        <v>-0.13118715188247076</v>
      </c>
    </row>
    <row r="99" spans="1:51" x14ac:dyDescent="0.2">
      <c r="A99" s="1"/>
      <c r="G99" s="2"/>
      <c r="H99" s="3"/>
      <c r="I99" s="3"/>
      <c r="J99" s="3"/>
      <c r="K99" s="3"/>
      <c r="M99" s="3"/>
      <c r="AO99" t="s">
        <v>21</v>
      </c>
      <c r="AP99">
        <v>0.1323107210495521</v>
      </c>
      <c r="AX99" s="17"/>
      <c r="AY99" s="17"/>
    </row>
    <row r="100" spans="1:51" x14ac:dyDescent="0.2">
      <c r="A100" s="1"/>
      <c r="G100" s="2"/>
      <c r="H100" s="3"/>
      <c r="I100" s="3"/>
      <c r="J100" s="3"/>
      <c r="K100" s="3"/>
      <c r="M100" s="3"/>
      <c r="AO100" t="s">
        <v>22</v>
      </c>
      <c r="AP100">
        <v>0.61653071170684004</v>
      </c>
    </row>
    <row r="101" spans="1:51" ht="17" thickBot="1" x14ac:dyDescent="0.25">
      <c r="A101" s="1"/>
      <c r="G101" s="2"/>
      <c r="H101" s="3"/>
      <c r="I101" s="3"/>
      <c r="J101" s="3"/>
      <c r="K101" s="3"/>
      <c r="M101" s="3"/>
      <c r="AO101" s="4" t="s">
        <v>23</v>
      </c>
      <c r="AP101" s="4">
        <v>60</v>
      </c>
    </row>
    <row r="102" spans="1:51" x14ac:dyDescent="0.2">
      <c r="A102" s="1"/>
      <c r="G102" s="2"/>
      <c r="H102" s="3"/>
      <c r="I102" s="3"/>
      <c r="J102" s="3"/>
      <c r="K102" s="3"/>
      <c r="M102" s="3"/>
    </row>
    <row r="103" spans="1:51" x14ac:dyDescent="0.2">
      <c r="A103" s="1"/>
      <c r="G103" s="2"/>
      <c r="H103" s="3"/>
      <c r="I103" s="3"/>
      <c r="J103" s="3"/>
      <c r="K103" s="3"/>
      <c r="M103" s="3"/>
    </row>
    <row r="104" spans="1:51" x14ac:dyDescent="0.2">
      <c r="A104" s="1"/>
      <c r="G104" s="2"/>
      <c r="H104" s="3"/>
      <c r="I104" s="3"/>
      <c r="J104" s="3"/>
      <c r="K104" s="3"/>
      <c r="M104" s="3"/>
      <c r="V104" s="30"/>
      <c r="W104" s="30"/>
      <c r="X104" s="30"/>
      <c r="Y104" s="30"/>
      <c r="Z104" s="30"/>
      <c r="AA104" s="30"/>
      <c r="AB104" s="30"/>
    </row>
    <row r="105" spans="1:51" x14ac:dyDescent="0.2">
      <c r="A105" s="1"/>
      <c r="G105" s="2"/>
      <c r="H105" s="3"/>
      <c r="I105" s="3"/>
      <c r="J105" s="3"/>
      <c r="K105" s="3"/>
      <c r="M105" s="3"/>
      <c r="V105" s="30"/>
      <c r="W105" s="30"/>
      <c r="X105" s="30"/>
      <c r="Y105" s="30"/>
      <c r="Z105" s="30"/>
      <c r="AA105" s="30"/>
      <c r="AB105" s="30"/>
    </row>
    <row r="106" spans="1:51" x14ac:dyDescent="0.2">
      <c r="A106" s="1"/>
      <c r="G106" s="2"/>
      <c r="H106" s="3"/>
      <c r="I106" s="3"/>
      <c r="J106" s="3"/>
      <c r="K106" s="3"/>
      <c r="M106" s="3"/>
      <c r="V106" s="30"/>
      <c r="W106" s="30"/>
      <c r="X106" s="30"/>
      <c r="Y106" s="30"/>
      <c r="Z106" s="30"/>
      <c r="AA106" s="30"/>
      <c r="AB106" s="30"/>
    </row>
    <row r="107" spans="1:51" x14ac:dyDescent="0.2">
      <c r="A107" s="1"/>
      <c r="G107" s="2"/>
      <c r="H107" s="3"/>
      <c r="I107" s="3"/>
      <c r="J107" s="3"/>
      <c r="K107" s="3"/>
      <c r="M107" s="3"/>
      <c r="V107" s="30"/>
      <c r="W107" s="30"/>
      <c r="X107" s="30"/>
      <c r="Y107" s="30"/>
      <c r="Z107" s="30"/>
      <c r="AA107" s="30"/>
      <c r="AB107" s="30"/>
    </row>
    <row r="108" spans="1:51" x14ac:dyDescent="0.2">
      <c r="A108" s="1"/>
      <c r="G108" s="2"/>
      <c r="H108" s="3"/>
      <c r="I108" s="3"/>
      <c r="J108" s="3"/>
      <c r="K108" s="3"/>
      <c r="M108" s="3"/>
      <c r="V108" s="30"/>
      <c r="W108" s="30"/>
      <c r="X108" s="30"/>
      <c r="Y108" s="30"/>
      <c r="Z108" s="30"/>
      <c r="AA108" s="30"/>
      <c r="AB108" s="30"/>
    </row>
    <row r="109" spans="1:51" x14ac:dyDescent="0.2">
      <c r="A109" s="1"/>
      <c r="G109" s="2"/>
      <c r="H109" s="3"/>
      <c r="I109" s="3"/>
      <c r="J109" s="3"/>
      <c r="K109" s="3"/>
      <c r="M109" s="3"/>
      <c r="V109" s="30"/>
      <c r="W109" s="30"/>
      <c r="X109" s="30"/>
      <c r="Y109" s="30"/>
      <c r="Z109" s="30"/>
      <c r="AA109" s="30"/>
      <c r="AB109" s="30"/>
    </row>
    <row r="110" spans="1:51" x14ac:dyDescent="0.2">
      <c r="A110" s="1"/>
      <c r="G110" s="2"/>
      <c r="H110" s="3"/>
      <c r="I110" s="3"/>
      <c r="J110" s="3"/>
      <c r="K110" s="3"/>
      <c r="M110" s="3"/>
      <c r="V110" s="30"/>
      <c r="W110" s="30"/>
      <c r="X110" s="30"/>
      <c r="Y110" s="30"/>
      <c r="Z110" s="30"/>
      <c r="AA110" s="30"/>
      <c r="AB110" s="30"/>
    </row>
    <row r="111" spans="1:51" x14ac:dyDescent="0.2">
      <c r="A111" s="1"/>
      <c r="G111" s="2"/>
      <c r="H111" s="3"/>
      <c r="I111" s="3"/>
      <c r="J111" s="3"/>
      <c r="K111" s="3"/>
      <c r="M111" s="3"/>
      <c r="V111" s="30"/>
      <c r="W111" s="30"/>
      <c r="X111" s="30"/>
      <c r="Y111" s="30"/>
      <c r="Z111" s="30"/>
      <c r="AA111" s="30"/>
      <c r="AB111" s="30"/>
    </row>
    <row r="112" spans="1:51" x14ac:dyDescent="0.2">
      <c r="A112" s="1"/>
      <c r="G112" s="2"/>
      <c r="H112" s="3"/>
      <c r="I112" s="3"/>
      <c r="J112" s="3"/>
      <c r="K112" s="3"/>
      <c r="M112" s="3"/>
      <c r="V112" s="30"/>
      <c r="W112" s="30"/>
      <c r="X112" s="30"/>
      <c r="Y112" s="30"/>
      <c r="Z112" s="31" t="s">
        <v>42</v>
      </c>
      <c r="AA112" s="30"/>
      <c r="AB112" s="30"/>
    </row>
    <row r="113" spans="1:83" x14ac:dyDescent="0.2">
      <c r="A113" s="1"/>
      <c r="G113" s="2"/>
      <c r="H113" s="3"/>
      <c r="I113" s="3"/>
      <c r="J113" s="3"/>
      <c r="K113" s="3"/>
      <c r="M113" s="3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</row>
    <row r="114" spans="1:83" x14ac:dyDescent="0.2">
      <c r="A114" s="1"/>
      <c r="G114" s="2"/>
      <c r="H114" s="3"/>
      <c r="I114" s="3"/>
      <c r="J114" s="3"/>
      <c r="K114" s="3"/>
      <c r="M114" s="3"/>
      <c r="Z114" s="21"/>
      <c r="AA114" s="21"/>
      <c r="AB114" s="21" t="s">
        <v>24</v>
      </c>
      <c r="AC114" s="21" t="s">
        <v>43</v>
      </c>
      <c r="AD114" s="21" t="s">
        <v>26</v>
      </c>
      <c r="AE114" s="21" t="s">
        <v>27</v>
      </c>
      <c r="AF114" s="21" t="s">
        <v>44</v>
      </c>
      <c r="AG114" s="21" t="s">
        <v>49</v>
      </c>
      <c r="AH114" s="21"/>
      <c r="AI114" s="21"/>
      <c r="AJ114" s="21"/>
    </row>
    <row r="115" spans="1:83" x14ac:dyDescent="0.2">
      <c r="A115" s="1"/>
      <c r="G115" s="2"/>
      <c r="H115" s="3"/>
      <c r="I115" s="3"/>
      <c r="J115" s="3"/>
      <c r="K115" s="3"/>
      <c r="M115" s="3"/>
      <c r="Z115" s="21"/>
      <c r="AA115" s="21" t="s">
        <v>45</v>
      </c>
      <c r="AB115" s="22">
        <f>AY138</f>
        <v>1.5356372052948951E-3</v>
      </c>
      <c r="AC115" s="22">
        <f>BJ139</f>
        <v>-1.1445929201663632E-2</v>
      </c>
      <c r="AD115" s="22">
        <f>BT139</f>
        <v>2.0660725585995E-2</v>
      </c>
      <c r="AE115" s="22">
        <f>AO138</f>
        <v>1.7004630186803239E-4</v>
      </c>
      <c r="AF115" s="23">
        <f>CE139</f>
        <v>-4.5260918436169223E-5</v>
      </c>
      <c r="AG115" s="21">
        <v>0</v>
      </c>
      <c r="AH115" s="21"/>
      <c r="AI115" s="21"/>
      <c r="AJ115" s="21"/>
    </row>
    <row r="116" spans="1:83" x14ac:dyDescent="0.2">
      <c r="A116" s="1"/>
      <c r="G116" s="2"/>
      <c r="H116" s="3"/>
      <c r="I116" s="3"/>
      <c r="J116" s="3"/>
      <c r="K116" s="3"/>
      <c r="M116" s="3"/>
      <c r="Z116" s="21"/>
      <c r="AA116" s="21" t="s">
        <v>46</v>
      </c>
      <c r="AB116" s="21">
        <f>AY139</f>
        <v>0.65702215013899667</v>
      </c>
      <c r="AC116" s="21">
        <f>BJ140</f>
        <v>0.13400202845000228</v>
      </c>
      <c r="AD116" s="21">
        <f>BT140</f>
        <v>1.5994980115475088</v>
      </c>
      <c r="AE116" s="21">
        <f>AO139</f>
        <v>1.1854172851186222</v>
      </c>
      <c r="AF116" s="21">
        <f>CE140</f>
        <v>1.1010315482294395</v>
      </c>
      <c r="AG116" s="21">
        <v>1</v>
      </c>
      <c r="AH116" s="21"/>
      <c r="AI116" s="21"/>
      <c r="AJ116" s="21"/>
    </row>
    <row r="117" spans="1:83" x14ac:dyDescent="0.2">
      <c r="A117" s="1"/>
      <c r="G117" s="2"/>
      <c r="H117" s="3"/>
      <c r="I117" s="3"/>
      <c r="J117" s="3"/>
      <c r="K117" s="3"/>
      <c r="M117" s="3"/>
      <c r="Z117" s="21"/>
      <c r="AA117" s="21" t="s">
        <v>47</v>
      </c>
      <c r="AB117" s="24">
        <f>AQ134</f>
        <v>9.9693901935096769E-3</v>
      </c>
      <c r="AC117" s="24">
        <f>BL135</f>
        <v>2.0687158396028769E-2</v>
      </c>
      <c r="AD117" s="24">
        <f>BV135</f>
        <v>1.5400253768655836E-2</v>
      </c>
      <c r="AE117" s="24">
        <f>AQ134</f>
        <v>9.9693901935096769E-3</v>
      </c>
      <c r="AF117" s="24">
        <f>CG135</f>
        <v>3.0950758786134746E-3</v>
      </c>
      <c r="AG117" s="21">
        <v>0</v>
      </c>
      <c r="AH117" s="21"/>
      <c r="AI117" s="21"/>
      <c r="AJ117" s="21"/>
    </row>
    <row r="118" spans="1:83" x14ac:dyDescent="0.2">
      <c r="A118" s="1"/>
      <c r="G118" s="2"/>
      <c r="H118" s="3"/>
      <c r="I118" s="3"/>
      <c r="J118" s="3"/>
      <c r="K118" s="3"/>
      <c r="M118" s="3"/>
      <c r="Z118" s="21"/>
      <c r="AA118" s="21" t="s">
        <v>34</v>
      </c>
      <c r="AB118" s="22">
        <f>W7</f>
        <v>6.6388502974015648E-2</v>
      </c>
      <c r="AC118" s="22">
        <f>Z7</f>
        <v>0.14126567276911406</v>
      </c>
      <c r="AD118" s="22">
        <f>AC7</f>
        <v>0.14905532252295017</v>
      </c>
      <c r="AE118" s="22">
        <f>AF7</f>
        <v>0.11707018549369023</v>
      </c>
      <c r="AF118" s="22">
        <f>AI7</f>
        <v>8.0610287629638622E-2</v>
      </c>
      <c r="AG118" s="22">
        <f>AP93</f>
        <v>5.3455758036938833E-2</v>
      </c>
      <c r="AH118" s="21"/>
      <c r="AI118" s="21"/>
      <c r="AJ118" s="21"/>
    </row>
    <row r="119" spans="1:83" x14ac:dyDescent="0.2">
      <c r="A119" s="1"/>
      <c r="G119" s="2"/>
      <c r="H119" s="3"/>
      <c r="I119" s="3"/>
      <c r="J119" s="3"/>
      <c r="K119" s="3"/>
      <c r="M119" s="3"/>
      <c r="Z119" s="21"/>
      <c r="AA119" s="21" t="s">
        <v>48</v>
      </c>
      <c r="AB119" s="22">
        <f>X22</f>
        <v>0.11550585387560144</v>
      </c>
      <c r="AC119" s="22">
        <f>W36</f>
        <v>-0.11367458485839574</v>
      </c>
      <c r="AD119" s="22">
        <f>W37</f>
        <v>0.45487078039846635</v>
      </c>
      <c r="AE119" s="22">
        <f>W38</f>
        <v>0.16395850170283152</v>
      </c>
      <c r="AF119" s="22">
        <f>W39</f>
        <v>0.16097581643727776</v>
      </c>
      <c r="AG119" s="22">
        <f>AC91</f>
        <v>1.1712178528447331E-2</v>
      </c>
      <c r="AH119" s="21"/>
      <c r="AI119" s="21"/>
      <c r="AJ119" s="21"/>
    </row>
    <row r="120" spans="1:83" x14ac:dyDescent="0.2">
      <c r="A120" s="1"/>
      <c r="G120" s="2"/>
      <c r="H120" s="3"/>
      <c r="I120" s="3"/>
      <c r="J120" s="3"/>
      <c r="K120" s="3"/>
      <c r="M120" s="3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</row>
    <row r="121" spans="1:83" x14ac:dyDescent="0.2">
      <c r="A121" s="1"/>
      <c r="G121" s="2"/>
      <c r="H121" s="3"/>
      <c r="I121" s="3"/>
      <c r="J121" s="3"/>
      <c r="K121" s="3"/>
      <c r="M121" s="3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BD121" t="s">
        <v>127</v>
      </c>
    </row>
    <row r="122" spans="1:83" x14ac:dyDescent="0.2">
      <c r="A122" s="1"/>
      <c r="G122" s="2"/>
      <c r="H122" s="3"/>
      <c r="I122" s="3"/>
      <c r="J122" s="3"/>
      <c r="K122" s="3"/>
      <c r="M122" s="3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N122" t="s">
        <v>27</v>
      </c>
      <c r="AX122" t="s">
        <v>24</v>
      </c>
    </row>
    <row r="123" spans="1:83" ht="17" thickBot="1" x14ac:dyDescent="0.25">
      <c r="A123" s="1"/>
      <c r="G123" s="2"/>
      <c r="H123" s="3"/>
      <c r="I123" s="3"/>
      <c r="J123" s="3"/>
      <c r="K123" s="3"/>
      <c r="M123" s="3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BI123" t="s">
        <v>43</v>
      </c>
      <c r="BS123" t="s">
        <v>26</v>
      </c>
      <c r="CD123" t="s">
        <v>4</v>
      </c>
    </row>
    <row r="124" spans="1:83" ht="17" thickBot="1" x14ac:dyDescent="0.25">
      <c r="A124" s="1"/>
      <c r="G124" s="2"/>
      <c r="H124" s="3"/>
      <c r="I124" s="3"/>
      <c r="J124" s="3"/>
      <c r="K124" s="3"/>
      <c r="M124" s="3"/>
      <c r="Z124" s="21"/>
      <c r="AA124" s="21"/>
      <c r="AB124" s="21"/>
      <c r="AC124" s="21"/>
      <c r="AD124" s="21"/>
      <c r="AE124" s="21"/>
      <c r="AF124" s="21"/>
      <c r="AG124" s="21"/>
      <c r="AH124" s="21">
        <f>SUM(AB130:AF130)</f>
        <v>3.841786204698297E-2</v>
      </c>
      <c r="AI124" s="21"/>
      <c r="AJ124" s="21"/>
      <c r="AN124" s="5" t="s">
        <v>81</v>
      </c>
      <c r="AO124" s="5"/>
      <c r="AX124" s="5" t="s">
        <v>81</v>
      </c>
      <c r="AY124" s="5"/>
    </row>
    <row r="125" spans="1:83" x14ac:dyDescent="0.2">
      <c r="A125" s="1"/>
      <c r="G125" s="2"/>
      <c r="H125" s="3"/>
      <c r="I125" s="3"/>
      <c r="J125" s="3"/>
      <c r="K125" s="3"/>
      <c r="M125" s="3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>
        <f>SUM(AB130:AF130)</f>
        <v>3.841786204698297E-2</v>
      </c>
      <c r="AJ125" s="21"/>
      <c r="AN125" t="s">
        <v>82</v>
      </c>
      <c r="AO125">
        <v>0.54241854590127436</v>
      </c>
      <c r="AX125" t="s">
        <v>82</v>
      </c>
      <c r="AY125">
        <v>0.52927405150095586</v>
      </c>
      <c r="BI125" s="5" t="s">
        <v>81</v>
      </c>
      <c r="BJ125" s="5"/>
      <c r="BS125" s="5" t="s">
        <v>81</v>
      </c>
      <c r="BT125" s="5"/>
      <c r="CD125" s="5" t="s">
        <v>81</v>
      </c>
      <c r="CE125" s="5"/>
    </row>
    <row r="126" spans="1:83" x14ac:dyDescent="0.2">
      <c r="A126" s="1"/>
      <c r="G126" s="2"/>
      <c r="H126" s="3"/>
      <c r="I126" s="3"/>
      <c r="J126" s="3"/>
      <c r="K126" s="3"/>
      <c r="M126" s="3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N126" t="s">
        <v>83</v>
      </c>
      <c r="AO126">
        <v>0.29421787893765283</v>
      </c>
      <c r="AX126" t="s">
        <v>83</v>
      </c>
      <c r="AY126">
        <v>0.28013102159223652</v>
      </c>
      <c r="BI126" t="s">
        <v>82</v>
      </c>
      <c r="BJ126">
        <v>5.0601858633656474E-2</v>
      </c>
      <c r="BS126" t="s">
        <v>82</v>
      </c>
      <c r="BT126">
        <v>0.57397986720303029</v>
      </c>
      <c r="CD126" t="s">
        <v>82</v>
      </c>
      <c r="CE126">
        <v>0.73259163791645499</v>
      </c>
    </row>
    <row r="127" spans="1:83" x14ac:dyDescent="0.2">
      <c r="A127" s="1"/>
      <c r="G127" s="2"/>
      <c r="H127" s="3"/>
      <c r="I127" s="3"/>
      <c r="J127" s="3"/>
      <c r="K127" s="3"/>
      <c r="M127" s="3"/>
      <c r="Z127" s="21"/>
      <c r="AA127" s="21" t="s">
        <v>50</v>
      </c>
      <c r="AB127" s="21">
        <f>AB115/AB117</f>
        <v>0.15403521935520523</v>
      </c>
      <c r="AC127" s="21">
        <f>AC115/AC117</f>
        <v>-0.55328668068113507</v>
      </c>
      <c r="AD127" s="21">
        <f>AD115/AD117</f>
        <v>1.3415834502705282</v>
      </c>
      <c r="AE127" s="21">
        <f t="shared" ref="AE127:AF127" si="12">AE115/AE117</f>
        <v>1.7056840846568208E-2</v>
      </c>
      <c r="AF127" s="21">
        <f t="shared" si="12"/>
        <v>-1.4623524660224199E-2</v>
      </c>
      <c r="AG127" s="21"/>
      <c r="AH127" s="21"/>
      <c r="AI127" s="21"/>
      <c r="AJ127" s="21"/>
      <c r="AN127" t="s">
        <v>84</v>
      </c>
      <c r="AO127">
        <v>0.2818357364628748</v>
      </c>
      <c r="AX127" t="s">
        <v>84</v>
      </c>
      <c r="AY127">
        <v>0.26750174126929327</v>
      </c>
      <c r="BI127" t="s">
        <v>83</v>
      </c>
      <c r="BJ127">
        <v>2.5605480971805546E-3</v>
      </c>
      <c r="BS127" t="s">
        <v>83</v>
      </c>
      <c r="BT127">
        <v>0.3294528879544083</v>
      </c>
      <c r="CD127" t="s">
        <v>83</v>
      </c>
      <c r="CE127">
        <v>0.5366905079451143</v>
      </c>
    </row>
    <row r="128" spans="1:83" x14ac:dyDescent="0.2">
      <c r="A128" s="1"/>
      <c r="G128" s="2"/>
      <c r="H128" s="3"/>
      <c r="I128" s="3"/>
      <c r="J128" s="3"/>
      <c r="K128" s="3"/>
      <c r="M128" s="3"/>
      <c r="Z128" s="21"/>
      <c r="AA128" s="21" t="s">
        <v>51</v>
      </c>
      <c r="AB128" s="21">
        <f>AB127/(SUM(AB127:AF127))</f>
        <v>0.16304072399637526</v>
      </c>
      <c r="AC128" s="21">
        <f>AC127/(SUM(AB127:AF127))</f>
        <v>-0.58563399574082664</v>
      </c>
      <c r="AD128" s="21">
        <f>AD127/(SUM(AB127:AF127))</f>
        <v>1.4200176943252458</v>
      </c>
      <c r="AE128" s="21">
        <f>AE127/(SUM(AB127:AF127))</f>
        <v>1.8054050835624374E-2</v>
      </c>
      <c r="AF128" s="21">
        <f>AF127/(SUM(AB127:AF127))</f>
        <v>-1.5478473416418918E-2</v>
      </c>
      <c r="AG128" s="21"/>
      <c r="AH128" s="21"/>
      <c r="AI128" s="21"/>
      <c r="AJ128" s="21"/>
      <c r="AN128" t="s">
        <v>12</v>
      </c>
      <c r="AO128">
        <v>9.9846833667921978E-2</v>
      </c>
      <c r="AX128" t="s">
        <v>12</v>
      </c>
      <c r="AY128">
        <v>5.7278070985557615E-2</v>
      </c>
      <c r="BI128" t="s">
        <v>84</v>
      </c>
      <c r="BJ128">
        <v>-1.4938389655500489E-2</v>
      </c>
      <c r="BS128" t="s">
        <v>84</v>
      </c>
      <c r="BT128">
        <v>0.3176889035325558</v>
      </c>
      <c r="CD128" t="s">
        <v>84</v>
      </c>
      <c r="CE128">
        <v>0.52856227124239696</v>
      </c>
    </row>
    <row r="129" spans="1:90" ht="17" thickBot="1" x14ac:dyDescent="0.25">
      <c r="A129" s="1"/>
      <c r="G129" s="2"/>
      <c r="H129" s="3"/>
      <c r="I129" s="3"/>
      <c r="J129" s="3"/>
      <c r="K129" s="3"/>
      <c r="M129" s="3"/>
      <c r="Z129" s="21"/>
      <c r="AA129" s="21" t="s">
        <v>52</v>
      </c>
      <c r="AB129" s="21">
        <f>AB115*AB128</f>
        <v>2.5037140174705006E-4</v>
      </c>
      <c r="AC129" s="21">
        <f>AC115*AC128</f>
        <v>6.7031252533368826E-3</v>
      </c>
      <c r="AD129" s="21">
        <f>AD115*AD128</f>
        <v>2.9338595909711235E-2</v>
      </c>
      <c r="AE129" s="21">
        <f>AE115*AE128</f>
        <v>3.0700245783353846E-6</v>
      </c>
      <c r="AF129" s="21">
        <f>AF128*AF115</f>
        <v>7.0056992281695022E-7</v>
      </c>
      <c r="AG129" s="21"/>
      <c r="AH129" s="22">
        <f>SUM(AB129:AF129)</f>
        <v>3.6295863159296317E-2</v>
      </c>
      <c r="AI129" s="21"/>
      <c r="AJ129" s="21"/>
      <c r="AN129" s="4" t="s">
        <v>85</v>
      </c>
      <c r="AO129" s="4">
        <v>59</v>
      </c>
      <c r="AX129" s="4" t="s">
        <v>85</v>
      </c>
      <c r="AY129" s="4">
        <v>59</v>
      </c>
      <c r="BI129" t="s">
        <v>12</v>
      </c>
      <c r="BJ129">
        <v>0.14383031111705477</v>
      </c>
      <c r="BS129" t="s">
        <v>12</v>
      </c>
      <c r="BT129">
        <v>0.12409775891874855</v>
      </c>
      <c r="CD129" t="s">
        <v>12</v>
      </c>
      <c r="CE129">
        <v>5.5633406138879134E-2</v>
      </c>
    </row>
    <row r="130" spans="1:90" ht="17" thickBot="1" x14ac:dyDescent="0.25">
      <c r="A130" s="1"/>
      <c r="G130" s="2"/>
      <c r="H130" s="3"/>
      <c r="I130" s="3"/>
      <c r="J130" s="3"/>
      <c r="K130" s="3"/>
      <c r="M130" s="3"/>
      <c r="Z130" s="21"/>
      <c r="AA130" s="21" t="s">
        <v>53</v>
      </c>
      <c r="AB130" s="21">
        <f>AB117*AB128*AB128</f>
        <v>2.6500909843672668E-4</v>
      </c>
      <c r="AC130" s="21">
        <f>AC117*AC128*AC128</f>
        <v>7.0950163145627413E-3</v>
      </c>
      <c r="AD130" s="21">
        <f t="shared" ref="AD130:AF130" si="13">AD117*AD128*AD128</f>
        <v>3.1053845595700586E-2</v>
      </c>
      <c r="AE130" s="21">
        <f t="shared" si="13"/>
        <v>3.2495102875416091E-6</v>
      </c>
      <c r="AF130" s="21">
        <f t="shared" si="13"/>
        <v>7.4152799537854837E-7</v>
      </c>
      <c r="AG130" s="21"/>
      <c r="AH130" s="25">
        <f>SUM(AB130:AG130)</f>
        <v>3.841786204698297E-2</v>
      </c>
      <c r="AI130" s="21"/>
      <c r="AJ130" s="21"/>
      <c r="BI130" s="4" t="s">
        <v>85</v>
      </c>
      <c r="BJ130" s="4">
        <v>59</v>
      </c>
      <c r="BS130" s="4" t="s">
        <v>85</v>
      </c>
      <c r="BT130" s="4">
        <v>59</v>
      </c>
      <c r="CD130" s="4" t="s">
        <v>85</v>
      </c>
      <c r="CE130" s="4">
        <v>59</v>
      </c>
    </row>
    <row r="131" spans="1:90" ht="17" thickBot="1" x14ac:dyDescent="0.25">
      <c r="A131" s="1"/>
      <c r="G131" s="2"/>
      <c r="H131" s="3"/>
      <c r="I131" s="3"/>
      <c r="J131" s="3"/>
      <c r="K131" s="3"/>
      <c r="M131" s="3"/>
      <c r="Z131" s="21"/>
      <c r="AA131" s="21" t="s">
        <v>54</v>
      </c>
      <c r="AB131" s="21"/>
      <c r="AC131" s="21"/>
      <c r="AD131" s="21"/>
      <c r="AE131" s="21"/>
      <c r="AF131" s="21"/>
      <c r="AG131" s="21"/>
      <c r="AH131" s="21">
        <f>(AH129/AH130)/(AG119/(AG118*AG118))</f>
        <v>0.23050228633522221</v>
      </c>
      <c r="AI131" s="21"/>
      <c r="AJ131" s="21"/>
      <c r="AN131" t="s">
        <v>86</v>
      </c>
      <c r="AX131" t="s">
        <v>86</v>
      </c>
    </row>
    <row r="132" spans="1:90" ht="17" thickBot="1" x14ac:dyDescent="0.25">
      <c r="A132" s="1"/>
      <c r="G132" s="2"/>
      <c r="H132" s="3"/>
      <c r="I132" s="3"/>
      <c r="J132" s="3"/>
      <c r="K132" s="3"/>
      <c r="M132" s="3"/>
      <c r="Z132" s="21"/>
      <c r="AA132" s="21" t="s">
        <v>55</v>
      </c>
      <c r="AB132" s="21">
        <f>AB128*AB116</f>
        <v>0.10712136704031719</v>
      </c>
      <c r="AC132" s="21">
        <f>AC128*AC116</f>
        <v>-7.8476143358550771E-2</v>
      </c>
      <c r="AD132" s="21">
        <f>AD128*AD116</f>
        <v>2.271315478435509</v>
      </c>
      <c r="AE132" s="21">
        <f>AE128*AE116</f>
        <v>2.1401583926959438E-2</v>
      </c>
      <c r="AF132" s="21">
        <f>AF128*AF116</f>
        <v>-1.7042287549907942E-2</v>
      </c>
      <c r="AG132" s="21"/>
      <c r="AH132" s="21">
        <f>SUM(AB132:AF132)</f>
        <v>2.3043199984943268</v>
      </c>
      <c r="AI132" s="21"/>
      <c r="AJ132" s="21"/>
      <c r="AN132" s="14"/>
      <c r="AO132" s="14" t="s">
        <v>90</v>
      </c>
      <c r="AP132" s="14" t="s">
        <v>91</v>
      </c>
      <c r="AQ132" s="14" t="s">
        <v>92</v>
      </c>
      <c r="AR132" s="14" t="s">
        <v>93</v>
      </c>
      <c r="AS132" s="14" t="s">
        <v>94</v>
      </c>
      <c r="AX132" s="14"/>
      <c r="AY132" s="14" t="s">
        <v>90</v>
      </c>
      <c r="AZ132" s="14" t="s">
        <v>91</v>
      </c>
      <c r="BA132" s="14" t="s">
        <v>92</v>
      </c>
      <c r="BB132" s="14" t="s">
        <v>93</v>
      </c>
      <c r="BC132" s="14" t="s">
        <v>94</v>
      </c>
      <c r="BI132" t="s">
        <v>86</v>
      </c>
      <c r="BS132" t="s">
        <v>86</v>
      </c>
      <c r="CD132" t="s">
        <v>86</v>
      </c>
    </row>
    <row r="133" spans="1:90" x14ac:dyDescent="0.2">
      <c r="A133" s="1"/>
      <c r="G133" s="2"/>
      <c r="H133" s="3"/>
      <c r="I133" s="3"/>
      <c r="J133" s="3"/>
      <c r="K133" s="3"/>
      <c r="M133" s="3"/>
      <c r="Z133" s="21"/>
      <c r="AA133" s="21" t="s">
        <v>56</v>
      </c>
      <c r="AB133" s="21"/>
      <c r="AC133" s="21"/>
      <c r="AD133" s="21"/>
      <c r="AE133" s="21"/>
      <c r="AF133" s="21"/>
      <c r="AG133" s="21"/>
      <c r="AH133" s="21">
        <f>AH131/(1+(1-AH132)*AH131)</f>
        <v>0.3295944400202922</v>
      </c>
      <c r="AI133" s="21"/>
      <c r="AJ133" s="21"/>
      <c r="AN133" t="s">
        <v>87</v>
      </c>
      <c r="AO133">
        <v>1</v>
      </c>
      <c r="AP133">
        <v>0.236887343447309</v>
      </c>
      <c r="AQ133">
        <v>0.236887343447309</v>
      </c>
      <c r="AR133">
        <v>23.761467737668507</v>
      </c>
      <c r="AS133">
        <v>9.0925585790235303E-6</v>
      </c>
      <c r="AX133" t="s">
        <v>87</v>
      </c>
      <c r="AY133">
        <v>1</v>
      </c>
      <c r="AZ133">
        <v>7.2771171880842006E-2</v>
      </c>
      <c r="BA133">
        <v>7.2771171880842006E-2</v>
      </c>
      <c r="BB133">
        <v>22.181075598055358</v>
      </c>
      <c r="BC133">
        <v>1.6326443060769912E-5</v>
      </c>
      <c r="BI133" s="14"/>
      <c r="BJ133" s="14" t="s">
        <v>90</v>
      </c>
      <c r="BK133" s="14" t="s">
        <v>91</v>
      </c>
      <c r="BL133" s="14" t="s">
        <v>92</v>
      </c>
      <c r="BM133" s="14" t="s">
        <v>93</v>
      </c>
      <c r="BN133" s="14" t="s">
        <v>94</v>
      </c>
      <c r="BS133" s="14"/>
      <c r="BT133" s="14" t="s">
        <v>90</v>
      </c>
      <c r="BU133" s="14" t="s">
        <v>91</v>
      </c>
      <c r="BV133" s="14" t="s">
        <v>92</v>
      </c>
      <c r="BW133" s="14" t="s">
        <v>93</v>
      </c>
      <c r="BX133" s="14" t="s">
        <v>94</v>
      </c>
      <c r="CD133" s="14"/>
      <c r="CE133" s="14" t="s">
        <v>90</v>
      </c>
      <c r="CF133" s="14" t="s">
        <v>91</v>
      </c>
      <c r="CG133" s="14" t="s">
        <v>92</v>
      </c>
      <c r="CH133" s="14" t="s">
        <v>93</v>
      </c>
      <c r="CI133" s="14" t="s">
        <v>94</v>
      </c>
    </row>
    <row r="134" spans="1:90" x14ac:dyDescent="0.2">
      <c r="A134" s="1"/>
      <c r="G134" s="2"/>
      <c r="H134" s="3"/>
      <c r="I134" s="3"/>
      <c r="J134" s="3"/>
      <c r="K134" s="3"/>
      <c r="M134" s="3"/>
      <c r="Z134" s="21"/>
      <c r="AA134" s="21" t="s">
        <v>57</v>
      </c>
      <c r="AB134" s="22">
        <f>AB128*AH133</f>
        <v>5.3737316126088321E-2</v>
      </c>
      <c r="AC134" s="22">
        <f>AC128*AH133</f>
        <v>-0.19302170888304396</v>
      </c>
      <c r="AD134" s="22">
        <f>AD128*AH133</f>
        <v>0.46802993678003585</v>
      </c>
      <c r="AE134" s="22">
        <f>AE128*AH133</f>
        <v>5.9505147752655042E-3</v>
      </c>
      <c r="AF134" s="22">
        <f>AF128*AH133</f>
        <v>-5.1016187780535726E-3</v>
      </c>
      <c r="AG134" s="22">
        <f>1-AH133</f>
        <v>0.67040555997970785</v>
      </c>
      <c r="AH134" s="22"/>
      <c r="AI134" s="21"/>
      <c r="AJ134" s="21"/>
      <c r="AN134" t="s">
        <v>88</v>
      </c>
      <c r="AO134">
        <v>57</v>
      </c>
      <c r="AP134">
        <v>0.56825524103005154</v>
      </c>
      <c r="AQ134">
        <v>9.9693901935096769E-3</v>
      </c>
      <c r="AX134" t="s">
        <v>88</v>
      </c>
      <c r="AY134">
        <v>57</v>
      </c>
      <c r="AZ134">
        <v>0.1870043127021149</v>
      </c>
      <c r="BA134">
        <v>3.2807774158265771E-3</v>
      </c>
      <c r="BI134" t="s">
        <v>87</v>
      </c>
      <c r="BJ134">
        <v>1</v>
      </c>
      <c r="BK134">
        <v>3.0270674035004497E-3</v>
      </c>
      <c r="BL134">
        <v>3.0270674035004497E-3</v>
      </c>
      <c r="BM134">
        <v>0.146325916085292</v>
      </c>
      <c r="BN134">
        <v>0.70349414601184068</v>
      </c>
      <c r="BS134" t="s">
        <v>87</v>
      </c>
      <c r="BT134">
        <v>1</v>
      </c>
      <c r="BU134">
        <v>0.43128738507080333</v>
      </c>
      <c r="BV134">
        <v>0.43128738507080333</v>
      </c>
      <c r="BW134">
        <v>28.005212871790679</v>
      </c>
      <c r="BX134">
        <v>2.0069361932562564E-6</v>
      </c>
      <c r="CD134" t="s">
        <v>87</v>
      </c>
      <c r="CE134">
        <v>1</v>
      </c>
      <c r="CF134">
        <v>0.20436140163910668</v>
      </c>
      <c r="CG134">
        <v>0.20436140163910668</v>
      </c>
      <c r="CH134">
        <v>66.02791325770535</v>
      </c>
      <c r="CI134">
        <v>4.2503061789874901E-11</v>
      </c>
    </row>
    <row r="135" spans="1:90" ht="17" thickBot="1" x14ac:dyDescent="0.25">
      <c r="A135" s="1"/>
      <c r="G135" s="2"/>
      <c r="H135" s="3"/>
      <c r="I135" s="3"/>
      <c r="J135" s="3"/>
      <c r="K135" s="3"/>
      <c r="M135" s="3"/>
      <c r="Z135" s="21"/>
      <c r="AA135" s="21" t="s">
        <v>58</v>
      </c>
      <c r="AB135" s="21"/>
      <c r="AC135" s="21"/>
      <c r="AD135" s="21"/>
      <c r="AE135" s="21"/>
      <c r="AF135" s="21"/>
      <c r="AG135" s="21"/>
      <c r="AH135" s="26">
        <f>(AG134+AH133*AH132)*AG119+AH133*AH129</f>
        <v>2.8710119177977653E-2</v>
      </c>
      <c r="AI135" s="21"/>
      <c r="AJ135" s="21"/>
      <c r="AN135" s="4" t="s">
        <v>89</v>
      </c>
      <c r="AO135" s="4">
        <v>58</v>
      </c>
      <c r="AP135" s="4">
        <v>0.80514258447736053</v>
      </c>
      <c r="AQ135" s="4"/>
      <c r="AR135" s="4"/>
      <c r="AS135" s="4"/>
      <c r="AX135" s="4" t="s">
        <v>89</v>
      </c>
      <c r="AY135" s="4">
        <v>58</v>
      </c>
      <c r="AZ135" s="4">
        <v>0.25977548458295691</v>
      </c>
      <c r="BA135" s="4"/>
      <c r="BB135" s="4"/>
      <c r="BC135" s="4"/>
      <c r="BI135" t="s">
        <v>88</v>
      </c>
      <c r="BJ135">
        <v>57</v>
      </c>
      <c r="BK135">
        <v>1.1791680285736399</v>
      </c>
      <c r="BL135">
        <v>2.0687158396028769E-2</v>
      </c>
      <c r="BS135" t="s">
        <v>88</v>
      </c>
      <c r="BT135">
        <v>57</v>
      </c>
      <c r="BU135">
        <v>0.87781446481338266</v>
      </c>
      <c r="BV135">
        <v>1.5400253768655836E-2</v>
      </c>
      <c r="CD135" t="s">
        <v>88</v>
      </c>
      <c r="CE135">
        <v>57</v>
      </c>
      <c r="CF135">
        <v>0.17641932508096805</v>
      </c>
      <c r="CG135">
        <v>3.0950758786134746E-3</v>
      </c>
    </row>
    <row r="136" spans="1:90" ht="17" thickBot="1" x14ac:dyDescent="0.25">
      <c r="A136" s="1"/>
      <c r="G136" s="2"/>
      <c r="H136" s="3"/>
      <c r="I136" s="3"/>
      <c r="J136" s="3"/>
      <c r="K136" s="3"/>
      <c r="M136" s="3"/>
      <c r="Z136" s="21"/>
      <c r="AA136" s="21" t="s">
        <v>59</v>
      </c>
      <c r="AB136" s="21"/>
      <c r="AC136" s="21"/>
      <c r="AD136" s="21"/>
      <c r="AE136" s="21"/>
      <c r="AF136" s="21"/>
      <c r="AG136" s="21"/>
      <c r="AH136" s="27">
        <f>(AG134+AH133*AH132)^2*AG118*AG118+AH133*AH133*AH130</f>
        <v>1.0015922051741611E-2</v>
      </c>
      <c r="AI136" s="21"/>
      <c r="AJ136" s="21"/>
      <c r="BI136" s="4" t="s">
        <v>89</v>
      </c>
      <c r="BJ136" s="4">
        <v>58</v>
      </c>
      <c r="BK136" s="4">
        <v>1.1821950959771403</v>
      </c>
      <c r="BL136" s="4"/>
      <c r="BM136" s="4"/>
      <c r="BN136" s="4"/>
      <c r="BS136" s="4" t="s">
        <v>89</v>
      </c>
      <c r="BT136" s="4">
        <v>58</v>
      </c>
      <c r="BU136" s="4">
        <v>1.309101849884186</v>
      </c>
      <c r="BV136" s="4"/>
      <c r="BW136" s="4"/>
      <c r="BX136" s="4"/>
      <c r="CD136" s="4" t="s">
        <v>89</v>
      </c>
      <c r="CE136" s="4">
        <v>58</v>
      </c>
      <c r="CF136" s="4">
        <v>0.38078072672007474</v>
      </c>
      <c r="CG136" s="4"/>
      <c r="CH136" s="4"/>
      <c r="CI136" s="4"/>
    </row>
    <row r="137" spans="1:90" ht="17" thickBot="1" x14ac:dyDescent="0.25">
      <c r="A137" s="1"/>
      <c r="G137" s="2"/>
      <c r="H137" s="3"/>
      <c r="I137" s="3"/>
      <c r="J137" s="3"/>
      <c r="K137" s="3"/>
      <c r="M137" s="3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N137" s="14"/>
      <c r="AO137" s="14" t="s">
        <v>95</v>
      </c>
      <c r="AP137" s="14" t="s">
        <v>12</v>
      </c>
      <c r="AQ137" s="14" t="s">
        <v>96</v>
      </c>
      <c r="AR137" s="14" t="s">
        <v>97</v>
      </c>
      <c r="AS137" s="14" t="s">
        <v>98</v>
      </c>
      <c r="AT137" s="14" t="s">
        <v>99</v>
      </c>
      <c r="AU137" s="14" t="s">
        <v>100</v>
      </c>
      <c r="AV137" s="14" t="s">
        <v>101</v>
      </c>
      <c r="AX137" s="14"/>
      <c r="AY137" s="14" t="s">
        <v>95</v>
      </c>
      <c r="AZ137" s="14" t="s">
        <v>12</v>
      </c>
      <c r="BA137" s="14" t="s">
        <v>96</v>
      </c>
      <c r="BB137" s="14" t="s">
        <v>97</v>
      </c>
      <c r="BC137" s="14" t="s">
        <v>98</v>
      </c>
      <c r="BD137" s="14" t="s">
        <v>99</v>
      </c>
      <c r="BE137" s="14" t="s">
        <v>100</v>
      </c>
      <c r="BF137" s="14" t="s">
        <v>101</v>
      </c>
    </row>
    <row r="138" spans="1:90" x14ac:dyDescent="0.2">
      <c r="A138" s="1"/>
      <c r="G138" s="2"/>
      <c r="H138" s="3"/>
      <c r="I138" s="3"/>
      <c r="J138" s="3"/>
      <c r="K138" s="3"/>
      <c r="M138" s="3"/>
      <c r="Z138" s="21"/>
      <c r="AA138" s="21" t="s">
        <v>60</v>
      </c>
      <c r="AB138" s="21"/>
      <c r="AC138" s="21"/>
      <c r="AD138" s="21"/>
      <c r="AE138" s="21"/>
      <c r="AF138" s="21"/>
      <c r="AG138" s="21"/>
      <c r="AH138" s="21">
        <f>AH135/SQRT(AH136)</f>
        <v>0.28687290235480695</v>
      </c>
      <c r="AI138" s="21"/>
      <c r="AJ138" s="21"/>
      <c r="AN138" t="s">
        <v>112</v>
      </c>
      <c r="AO138">
        <v>1.7004630186803239E-4</v>
      </c>
      <c r="AP138">
        <v>1.3233859653380408E-2</v>
      </c>
      <c r="AQ138">
        <v>1.284933544119885E-2</v>
      </c>
      <c r="AR138">
        <v>0.98979286484517548</v>
      </c>
      <c r="AS138">
        <v>-2.6330300547131084E-2</v>
      </c>
      <c r="AT138">
        <v>2.6670393150867149E-2</v>
      </c>
      <c r="AU138">
        <v>-2.6330300547131084E-2</v>
      </c>
      <c r="AV138">
        <v>2.6670393150867149E-2</v>
      </c>
      <c r="AX138" t="s">
        <v>112</v>
      </c>
      <c r="AY138">
        <v>1.5356372052948951E-3</v>
      </c>
      <c r="AZ138">
        <v>7.5917274969407224E-3</v>
      </c>
      <c r="BA138">
        <v>0.20227770371285306</v>
      </c>
      <c r="BB138">
        <v>0.84041987750602432</v>
      </c>
      <c r="BC138">
        <v>-1.3666534883678671E-2</v>
      </c>
      <c r="BD138">
        <v>1.6737809294268463E-2</v>
      </c>
      <c r="BE138">
        <v>-1.3666534883678671E-2</v>
      </c>
      <c r="BF138">
        <v>1.6737809294268463E-2</v>
      </c>
      <c r="BI138" s="14"/>
      <c r="BJ138" s="14" t="s">
        <v>95</v>
      </c>
      <c r="BK138" s="14" t="s">
        <v>12</v>
      </c>
      <c r="BL138" s="14" t="s">
        <v>96</v>
      </c>
      <c r="BM138" s="14" t="s">
        <v>97</v>
      </c>
      <c r="BN138" s="14" t="s">
        <v>98</v>
      </c>
      <c r="BO138" s="14" t="s">
        <v>99</v>
      </c>
      <c r="BP138" s="14" t="s">
        <v>100</v>
      </c>
      <c r="BQ138" s="14" t="s">
        <v>101</v>
      </c>
      <c r="BS138" s="14"/>
      <c r="BT138" s="14" t="s">
        <v>95</v>
      </c>
      <c r="BU138" s="14" t="s">
        <v>12</v>
      </c>
      <c r="BV138" s="14" t="s">
        <v>96</v>
      </c>
      <c r="BW138" s="14" t="s">
        <v>97</v>
      </c>
      <c r="BX138" s="14" t="s">
        <v>98</v>
      </c>
      <c r="BY138" s="14" t="s">
        <v>99</v>
      </c>
      <c r="BZ138" s="14" t="s">
        <v>100</v>
      </c>
      <c r="CA138" s="14" t="s">
        <v>101</v>
      </c>
      <c r="CD138" s="14"/>
      <c r="CE138" s="14" t="s">
        <v>95</v>
      </c>
      <c r="CF138" s="14" t="s">
        <v>12</v>
      </c>
      <c r="CG138" s="14" t="s">
        <v>96</v>
      </c>
      <c r="CH138" s="14" t="s">
        <v>97</v>
      </c>
      <c r="CI138" s="14" t="s">
        <v>98</v>
      </c>
      <c r="CJ138" s="14" t="s">
        <v>99</v>
      </c>
      <c r="CK138" s="14" t="s">
        <v>100</v>
      </c>
      <c r="CL138" s="14" t="s">
        <v>101</v>
      </c>
    </row>
    <row r="139" spans="1:90" ht="17" thickBot="1" x14ac:dyDescent="0.25">
      <c r="A139" s="1"/>
      <c r="G139" s="2"/>
      <c r="H139" s="3"/>
      <c r="I139" s="3"/>
      <c r="J139" s="3"/>
      <c r="K139" s="3"/>
      <c r="M139" s="3"/>
      <c r="Z139" s="21"/>
      <c r="AA139" s="21" t="s">
        <v>61</v>
      </c>
      <c r="AB139" s="21"/>
      <c r="AC139" s="21"/>
      <c r="AD139" s="21"/>
      <c r="AE139" s="21"/>
      <c r="AF139" s="21"/>
      <c r="AG139" s="21"/>
      <c r="AH139" s="21">
        <f>AG119/AG118</f>
        <v>0.21910041048064491</v>
      </c>
      <c r="AI139" s="21"/>
      <c r="AJ139" s="21"/>
      <c r="AN139" s="4">
        <v>1.4262794482646347E-2</v>
      </c>
      <c r="AO139" s="4">
        <v>1.1854172851186222</v>
      </c>
      <c r="AP139" s="4">
        <v>0.24318379072579091</v>
      </c>
      <c r="AQ139" s="4">
        <v>4.8745735954715608</v>
      </c>
      <c r="AR139" s="4">
        <v>9.0925585790234575E-6</v>
      </c>
      <c r="AS139" s="4">
        <v>0.69845014393077332</v>
      </c>
      <c r="AT139" s="4">
        <v>1.6723844263064711</v>
      </c>
      <c r="AU139" s="4">
        <v>0.69845014393077332</v>
      </c>
      <c r="AV139" s="4">
        <v>1.6723844263064711</v>
      </c>
      <c r="AX139" s="4">
        <v>1.4262794482646347E-2</v>
      </c>
      <c r="AY139" s="4">
        <v>0.65702215013899667</v>
      </c>
      <c r="AZ139" s="4">
        <v>0.1395046584457077</v>
      </c>
      <c r="BA139" s="4">
        <v>4.7096789272789481</v>
      </c>
      <c r="BB139" s="4">
        <v>1.632644306076979E-5</v>
      </c>
      <c r="BC139" s="4">
        <v>0.37766889019127764</v>
      </c>
      <c r="BD139" s="4">
        <v>0.93637541008671576</v>
      </c>
      <c r="BE139" s="4">
        <v>0.37766889019127764</v>
      </c>
      <c r="BF139" s="4">
        <v>0.93637541008671576</v>
      </c>
      <c r="BI139" t="s">
        <v>112</v>
      </c>
      <c r="BJ139">
        <v>-1.1445929201663632E-2</v>
      </c>
      <c r="BK139">
        <v>1.9063500376543859E-2</v>
      </c>
      <c r="BL139">
        <v>-0.60041067881462895</v>
      </c>
      <c r="BM139">
        <v>0.55061243962350359</v>
      </c>
      <c r="BN139">
        <v>-4.9619930238873809E-2</v>
      </c>
      <c r="BO139">
        <v>2.6728071835546541E-2</v>
      </c>
      <c r="BP139">
        <v>-4.9619930238873809E-2</v>
      </c>
      <c r="BQ139">
        <v>2.6728071835546541E-2</v>
      </c>
      <c r="BS139" t="s">
        <v>112</v>
      </c>
      <c r="BT139">
        <v>2.0660725585995E-2</v>
      </c>
      <c r="BU139">
        <v>1.6448116224614725E-2</v>
      </c>
      <c r="BV139">
        <v>1.256115004530189</v>
      </c>
      <c r="BW139">
        <v>0.21419843579284664</v>
      </c>
      <c r="BX139">
        <v>-1.2276059024199981E-2</v>
      </c>
      <c r="BY139">
        <v>5.3597510196189982E-2</v>
      </c>
      <c r="BZ139">
        <v>-1.2276059024199981E-2</v>
      </c>
      <c r="CA139">
        <v>5.3597510196189982E-2</v>
      </c>
      <c r="CD139" t="s">
        <v>112</v>
      </c>
      <c r="CE139">
        <v>-4.5260918436169223E-5</v>
      </c>
      <c r="CF139">
        <v>7.373740977406412E-3</v>
      </c>
      <c r="CG139">
        <v>-6.1381215552392485E-3</v>
      </c>
      <c r="CH139">
        <v>0.99512395091850525</v>
      </c>
      <c r="CI139">
        <v>-1.4810922531451215E-2</v>
      </c>
      <c r="CJ139">
        <v>1.4720400694578877E-2</v>
      </c>
      <c r="CK139">
        <v>-1.4810922531451215E-2</v>
      </c>
      <c r="CL139">
        <v>1.4720400694578877E-2</v>
      </c>
    </row>
    <row r="140" spans="1:90" ht="17" thickBot="1" x14ac:dyDescent="0.25">
      <c r="A140" s="1"/>
      <c r="G140" s="2"/>
      <c r="H140" s="3"/>
      <c r="I140" s="3"/>
      <c r="J140" s="3"/>
      <c r="K140" s="3"/>
      <c r="M140" s="3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BI140" s="4">
        <v>1.4262794482646347E-2</v>
      </c>
      <c r="BJ140" s="4">
        <v>0.13400202845000228</v>
      </c>
      <c r="BK140" s="4">
        <v>0.35030855755571599</v>
      </c>
      <c r="BL140" s="4">
        <v>0.38252570643721567</v>
      </c>
      <c r="BM140" s="4">
        <v>0.70349414601184157</v>
      </c>
      <c r="BN140" s="4">
        <v>-0.56747875814937454</v>
      </c>
      <c r="BO140" s="4">
        <v>0.83548281504937905</v>
      </c>
      <c r="BP140" s="4">
        <v>-0.56747875814937454</v>
      </c>
      <c r="BQ140" s="4">
        <v>0.83548281504937905</v>
      </c>
      <c r="BS140" s="4">
        <v>1.4262794482646347E-2</v>
      </c>
      <c r="BT140" s="4">
        <v>1.5994980115475088</v>
      </c>
      <c r="BU140" s="4">
        <v>0.30224857740413397</v>
      </c>
      <c r="BV140" s="4">
        <v>5.291995169290189</v>
      </c>
      <c r="BW140" s="4">
        <v>2.0069361932562449E-6</v>
      </c>
      <c r="BX140" s="4">
        <v>0.99425567517588631</v>
      </c>
      <c r="BY140" s="4">
        <v>2.2047403479191314</v>
      </c>
      <c r="BZ140" s="4">
        <v>0.99425567517588631</v>
      </c>
      <c r="CA140" s="4">
        <v>2.2047403479191314</v>
      </c>
      <c r="CD140" s="4">
        <v>1.4262794482646347E-2</v>
      </c>
      <c r="CE140" s="4">
        <v>1.1010315482294395</v>
      </c>
      <c r="CF140" s="4">
        <v>0.13549896475271658</v>
      </c>
      <c r="CG140" s="4">
        <v>8.1257561652873456</v>
      </c>
      <c r="CH140" s="4">
        <v>4.2503061789875198E-11</v>
      </c>
      <c r="CI140" s="4">
        <v>0.82969955154243502</v>
      </c>
      <c r="CJ140" s="4">
        <v>1.372363544916444</v>
      </c>
      <c r="CK140" s="4">
        <v>0.82969955154243502</v>
      </c>
      <c r="CL140" s="4">
        <v>1.372363544916444</v>
      </c>
    </row>
    <row r="141" spans="1:90" x14ac:dyDescent="0.2">
      <c r="A141" s="1"/>
      <c r="G141" s="2"/>
      <c r="H141" s="3"/>
      <c r="I141" s="3"/>
      <c r="J141" s="3"/>
      <c r="K141" s="3"/>
      <c r="M141" s="3"/>
      <c r="Z141" s="21"/>
      <c r="AA141" s="21"/>
      <c r="AB141" s="28">
        <v>1000</v>
      </c>
      <c r="AC141" s="21" t="s">
        <v>103</v>
      </c>
      <c r="AD141" s="21"/>
      <c r="AE141" s="21"/>
      <c r="AF141" s="21"/>
      <c r="AG141" s="21"/>
      <c r="AH141" s="21"/>
      <c r="AI141" s="21"/>
      <c r="AJ141" s="21"/>
    </row>
    <row r="142" spans="1:90" x14ac:dyDescent="0.2">
      <c r="A142" s="1"/>
      <c r="G142" s="2"/>
      <c r="H142" s="3"/>
      <c r="I142" s="3"/>
      <c r="J142" s="3"/>
      <c r="K142" s="3"/>
      <c r="M142" s="3"/>
      <c r="Z142" s="21"/>
      <c r="AA142" s="21"/>
      <c r="AB142" s="21"/>
      <c r="AC142" s="29"/>
      <c r="AD142" s="21"/>
      <c r="AE142" s="21"/>
      <c r="AF142" s="21"/>
      <c r="AG142" s="21"/>
      <c r="AH142" s="21"/>
      <c r="AI142" s="21"/>
      <c r="AJ142" s="21"/>
    </row>
    <row r="143" spans="1:90" x14ac:dyDescent="0.2">
      <c r="A143" s="1"/>
      <c r="G143" s="2"/>
      <c r="H143" s="3"/>
      <c r="I143" s="3"/>
      <c r="J143" s="3"/>
      <c r="K143" s="3"/>
      <c r="M143" s="3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>
        <v>1000</v>
      </c>
      <c r="AJ143" s="21"/>
    </row>
    <row r="144" spans="1:90" x14ac:dyDescent="0.2">
      <c r="A144" s="1"/>
      <c r="G144" s="2"/>
      <c r="H144" s="3"/>
      <c r="I144" s="3"/>
      <c r="J144" s="3"/>
      <c r="K144" s="3"/>
      <c r="M144" s="3"/>
      <c r="Z144" s="21"/>
      <c r="AA144" s="21"/>
      <c r="AB144" s="29">
        <f>AB141*AB134</f>
        <v>53.737316126088324</v>
      </c>
      <c r="AC144" s="29">
        <f>AC134*AB141</f>
        <v>-193.02170888304397</v>
      </c>
      <c r="AD144" s="29">
        <f>AD134*AB141</f>
        <v>468.02993678003583</v>
      </c>
      <c r="AE144" s="29">
        <f>AE134*AB141</f>
        <v>5.9505147752655043</v>
      </c>
      <c r="AF144" s="29">
        <f>AF134*AB141</f>
        <v>-5.1016187780535729</v>
      </c>
      <c r="AG144" s="29">
        <f>AG134*AB141</f>
        <v>670.40555997970785</v>
      </c>
      <c r="AH144" s="21"/>
      <c r="AI144" s="29">
        <f>AB144-AC144-AD144-AE144-AF144</f>
        <v>-222.11980776811546</v>
      </c>
      <c r="AJ144" s="21"/>
    </row>
    <row r="145" spans="1:81" x14ac:dyDescent="0.2">
      <c r="A145" s="1"/>
      <c r="G145" s="2"/>
      <c r="H145" s="3"/>
      <c r="I145" s="3"/>
      <c r="J145" s="3"/>
      <c r="K145" s="3"/>
      <c r="M145" s="3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</row>
    <row r="146" spans="1:81" x14ac:dyDescent="0.2">
      <c r="A146" s="1"/>
      <c r="G146" s="2"/>
      <c r="H146" s="3"/>
      <c r="I146" s="3"/>
      <c r="J146" s="3"/>
      <c r="K146" s="3"/>
      <c r="M146" s="3"/>
    </row>
    <row r="147" spans="1:81" x14ac:dyDescent="0.2">
      <c r="A147" s="1"/>
      <c r="G147" s="2"/>
      <c r="H147" s="3"/>
      <c r="I147" s="3"/>
      <c r="J147" s="3"/>
      <c r="K147" s="3"/>
      <c r="M147" s="3"/>
    </row>
    <row r="148" spans="1:81" x14ac:dyDescent="0.2">
      <c r="A148" s="1"/>
      <c r="G148" s="2"/>
      <c r="H148" s="3"/>
      <c r="I148" s="3"/>
      <c r="J148" s="3"/>
      <c r="K148" s="3"/>
      <c r="M148" s="3"/>
    </row>
    <row r="149" spans="1:81" x14ac:dyDescent="0.2">
      <c r="A149" s="1"/>
      <c r="G149" s="2"/>
      <c r="H149" s="3"/>
      <c r="I149" s="3"/>
      <c r="J149" s="3"/>
      <c r="K149" s="3"/>
      <c r="M149" s="3"/>
    </row>
    <row r="150" spans="1:81" ht="17" thickBot="1" x14ac:dyDescent="0.25">
      <c r="A150" s="1"/>
      <c r="G150" s="2"/>
      <c r="H150" s="3"/>
      <c r="I150" s="3"/>
      <c r="J150" s="3"/>
      <c r="K150" s="3"/>
      <c r="M150" s="3"/>
      <c r="BO150" t="s">
        <v>129</v>
      </c>
    </row>
    <row r="151" spans="1:81" x14ac:dyDescent="0.2">
      <c r="A151" s="1"/>
      <c r="G151" s="2"/>
      <c r="H151" s="3"/>
      <c r="I151" s="3"/>
      <c r="J151" s="3"/>
      <c r="K151" s="3"/>
      <c r="M151" s="3"/>
      <c r="V151" s="5"/>
      <c r="W151" s="5"/>
      <c r="CC151" t="s">
        <v>130</v>
      </c>
    </row>
    <row r="152" spans="1:81" x14ac:dyDescent="0.2">
      <c r="A152" s="1"/>
      <c r="G152" s="2"/>
      <c r="H152" s="3"/>
      <c r="I152" s="3"/>
      <c r="J152" s="3"/>
      <c r="K152" s="3"/>
      <c r="M152" s="3"/>
      <c r="AN152" t="s">
        <v>126</v>
      </c>
      <c r="BB152" t="s">
        <v>128</v>
      </c>
    </row>
    <row r="153" spans="1:81" ht="17" thickBot="1" x14ac:dyDescent="0.25">
      <c r="A153" s="1"/>
      <c r="G153" s="2"/>
      <c r="H153" s="3"/>
      <c r="I153" s="3"/>
      <c r="J153" s="3"/>
      <c r="K153" s="3"/>
      <c r="M153" s="3"/>
      <c r="V153" s="4"/>
      <c r="W153" s="4"/>
      <c r="AA153" t="s">
        <v>124</v>
      </c>
      <c r="AB153" t="s">
        <v>125</v>
      </c>
    </row>
    <row r="154" spans="1:81" x14ac:dyDescent="0.2">
      <c r="A154" s="1"/>
      <c r="G154" s="2"/>
      <c r="H154" s="3"/>
      <c r="I154" s="3"/>
      <c r="J154" s="3"/>
      <c r="K154" s="3"/>
      <c r="M154" s="3"/>
    </row>
    <row r="155" spans="1:81" x14ac:dyDescent="0.2">
      <c r="A155" s="1"/>
      <c r="G155" s="2"/>
      <c r="H155" s="3"/>
      <c r="I155" s="3"/>
      <c r="J155" s="3"/>
      <c r="K155" s="3"/>
      <c r="M155" s="3"/>
    </row>
    <row r="156" spans="1:81" x14ac:dyDescent="0.2">
      <c r="A156" s="1"/>
      <c r="G156" s="2"/>
      <c r="H156" s="3"/>
      <c r="I156" s="3"/>
      <c r="J156" s="3"/>
      <c r="K156" s="3"/>
      <c r="M156" s="3"/>
    </row>
    <row r="157" spans="1:81" x14ac:dyDescent="0.2">
      <c r="A157" s="1"/>
      <c r="G157" s="2"/>
      <c r="H157" s="3"/>
      <c r="I157" s="3"/>
      <c r="J157" s="3"/>
      <c r="K157" s="3"/>
      <c r="M157" s="3"/>
    </row>
    <row r="158" spans="1:81" x14ac:dyDescent="0.2">
      <c r="A158" s="1"/>
      <c r="G158" s="2"/>
      <c r="H158" s="3"/>
      <c r="I158" s="3"/>
      <c r="J158" s="3"/>
      <c r="K158" s="3"/>
      <c r="M158" s="3"/>
    </row>
    <row r="159" spans="1:81" x14ac:dyDescent="0.2">
      <c r="A159" s="1"/>
      <c r="G159" s="2"/>
      <c r="H159" s="3"/>
      <c r="I159" s="3"/>
      <c r="J159" s="3"/>
      <c r="K159" s="3"/>
      <c r="M159" s="3"/>
    </row>
    <row r="160" spans="1:81" x14ac:dyDescent="0.2">
      <c r="A160" s="1"/>
      <c r="G160" s="2"/>
      <c r="H160" s="3"/>
      <c r="I160" s="3"/>
      <c r="J160" s="3"/>
      <c r="K160" s="3"/>
      <c r="M160" s="3"/>
    </row>
    <row r="161" spans="1:13" x14ac:dyDescent="0.2">
      <c r="A161" s="1"/>
      <c r="G161" s="2"/>
      <c r="H161" s="3"/>
      <c r="I161" s="3"/>
      <c r="J161" s="3"/>
      <c r="K161" s="3"/>
      <c r="M161" s="3"/>
    </row>
    <row r="162" spans="1:13" x14ac:dyDescent="0.2">
      <c r="A162" s="1"/>
      <c r="G162" s="2"/>
      <c r="H162" s="3"/>
      <c r="I162" s="3"/>
      <c r="J162" s="3"/>
      <c r="K162" s="3"/>
      <c r="M162" s="3"/>
    </row>
    <row r="163" spans="1:13" x14ac:dyDescent="0.2">
      <c r="A163" s="1"/>
      <c r="G163" s="2"/>
      <c r="H163" s="3"/>
      <c r="I163" s="3"/>
      <c r="J163" s="3"/>
      <c r="K163" s="3"/>
      <c r="M163" s="3"/>
    </row>
    <row r="164" spans="1:13" x14ac:dyDescent="0.2">
      <c r="A164" s="1"/>
      <c r="G164" s="2"/>
      <c r="H164" s="3"/>
      <c r="I164" s="3"/>
      <c r="J164" s="3"/>
      <c r="K164" s="3"/>
      <c r="M164" s="3"/>
    </row>
    <row r="165" spans="1:13" x14ac:dyDescent="0.2">
      <c r="A165" s="1"/>
      <c r="G165" s="2"/>
      <c r="H165" s="3"/>
      <c r="I165" s="3"/>
      <c r="J165" s="3"/>
      <c r="K165" s="3"/>
      <c r="M165" s="3"/>
    </row>
    <row r="166" spans="1:13" x14ac:dyDescent="0.2">
      <c r="A166" s="1"/>
      <c r="G166" s="2"/>
      <c r="H166" s="3"/>
      <c r="I166" s="3"/>
      <c r="J166" s="3"/>
      <c r="K166" s="3"/>
      <c r="M166" s="3"/>
    </row>
    <row r="167" spans="1:13" x14ac:dyDescent="0.2">
      <c r="A167" s="1"/>
      <c r="G167" s="2"/>
      <c r="H167" s="3"/>
      <c r="I167" s="3"/>
      <c r="J167" s="3"/>
      <c r="K167" s="3"/>
      <c r="M167" s="3"/>
    </row>
    <row r="168" spans="1:13" x14ac:dyDescent="0.2">
      <c r="A168" s="1"/>
      <c r="G168" s="2"/>
      <c r="H168" s="3"/>
      <c r="I168" s="3"/>
      <c r="J168" s="3"/>
      <c r="K168" s="3"/>
      <c r="M168" s="3"/>
    </row>
    <row r="169" spans="1:13" x14ac:dyDescent="0.2">
      <c r="A169" s="1"/>
      <c r="G169" s="2"/>
      <c r="H169" s="3"/>
      <c r="I169" s="3"/>
      <c r="J169" s="3"/>
      <c r="K169" s="3"/>
      <c r="M169" s="3"/>
    </row>
    <row r="170" spans="1:13" x14ac:dyDescent="0.2">
      <c r="A170" s="1"/>
      <c r="G170" s="2"/>
      <c r="H170" s="3"/>
      <c r="I170" s="3"/>
      <c r="J170" s="3"/>
      <c r="K170" s="3"/>
      <c r="M170" s="3"/>
    </row>
    <row r="171" spans="1:13" x14ac:dyDescent="0.2">
      <c r="A171" s="1"/>
      <c r="G171" s="2"/>
      <c r="H171" s="3"/>
      <c r="I171" s="3"/>
      <c r="J171" s="3"/>
      <c r="K171" s="3"/>
      <c r="M171" s="3"/>
    </row>
    <row r="172" spans="1:13" x14ac:dyDescent="0.2">
      <c r="A172" s="1"/>
      <c r="G172" s="2"/>
      <c r="H172" s="3"/>
      <c r="I172" s="3"/>
      <c r="J172" s="3"/>
      <c r="K172" s="3"/>
      <c r="M172" s="3"/>
    </row>
    <row r="173" spans="1:13" x14ac:dyDescent="0.2">
      <c r="A173" s="1"/>
      <c r="G173" s="2"/>
      <c r="H173" s="3"/>
      <c r="I173" s="3"/>
      <c r="J173" s="3"/>
      <c r="K173" s="3"/>
      <c r="M173" s="3"/>
    </row>
    <row r="174" spans="1:13" x14ac:dyDescent="0.2">
      <c r="A174" s="1"/>
      <c r="G174" s="2"/>
      <c r="H174" s="3"/>
      <c r="I174" s="3"/>
      <c r="J174" s="3"/>
      <c r="K174" s="3"/>
      <c r="M174" s="3"/>
    </row>
    <row r="175" spans="1:13" x14ac:dyDescent="0.2">
      <c r="A175" s="1"/>
      <c r="G175" s="2"/>
      <c r="H175" s="3"/>
      <c r="I175" s="3"/>
      <c r="J175" s="3"/>
      <c r="K175" s="3"/>
      <c r="M175" s="3"/>
    </row>
    <row r="176" spans="1:13" x14ac:dyDescent="0.2">
      <c r="A176" s="1"/>
      <c r="G176" s="2"/>
      <c r="H176" s="3"/>
      <c r="I176" s="3"/>
      <c r="J176" s="3"/>
      <c r="K176" s="3"/>
      <c r="M176" s="3"/>
    </row>
    <row r="177" spans="1:13" x14ac:dyDescent="0.2">
      <c r="A177" s="1"/>
      <c r="G177" s="2"/>
      <c r="H177" s="3"/>
      <c r="I177" s="3"/>
      <c r="J177" s="3"/>
      <c r="K177" s="3"/>
      <c r="M177" s="3"/>
    </row>
    <row r="178" spans="1:13" x14ac:dyDescent="0.2">
      <c r="A178" s="1"/>
      <c r="G178" s="2"/>
      <c r="H178" s="3"/>
      <c r="I178" s="3"/>
      <c r="J178" s="3"/>
      <c r="K178" s="3"/>
      <c r="M178" s="3"/>
    </row>
    <row r="179" spans="1:13" x14ac:dyDescent="0.2">
      <c r="A179" s="1"/>
      <c r="G179" s="2"/>
      <c r="H179" s="3"/>
      <c r="I179" s="3"/>
      <c r="J179" s="3"/>
      <c r="K179" s="3"/>
      <c r="M179" s="3"/>
    </row>
    <row r="180" spans="1:13" x14ac:dyDescent="0.2">
      <c r="A180" s="1"/>
      <c r="G180" s="2"/>
      <c r="H180" s="3"/>
      <c r="I180" s="3"/>
      <c r="J180" s="3"/>
      <c r="K180" s="3"/>
      <c r="M180" s="3"/>
    </row>
    <row r="181" spans="1:13" x14ac:dyDescent="0.2">
      <c r="A181" s="1"/>
      <c r="G181" s="2"/>
      <c r="H181" s="3"/>
      <c r="I181" s="3"/>
      <c r="J181" s="3"/>
      <c r="K181" s="3"/>
      <c r="M181" s="3"/>
    </row>
    <row r="182" spans="1:13" x14ac:dyDescent="0.2">
      <c r="A182" s="1"/>
      <c r="G182" s="2"/>
      <c r="H182" s="3"/>
      <c r="I182" s="3"/>
      <c r="J182" s="3"/>
      <c r="K182" s="3"/>
      <c r="M182" s="3"/>
    </row>
    <row r="183" spans="1:13" x14ac:dyDescent="0.2">
      <c r="A183" s="1"/>
      <c r="G183" s="2"/>
      <c r="H183" s="3"/>
      <c r="I183" s="3"/>
      <c r="J183" s="3"/>
      <c r="K183" s="3"/>
      <c r="M183" s="3"/>
    </row>
    <row r="184" spans="1:13" x14ac:dyDescent="0.2">
      <c r="A184" s="1"/>
      <c r="G184" s="2"/>
      <c r="H184" s="3"/>
      <c r="I184" s="3"/>
      <c r="J184" s="3"/>
      <c r="K184" s="3"/>
      <c r="M184" s="3"/>
    </row>
    <row r="185" spans="1:13" x14ac:dyDescent="0.2">
      <c r="A185" s="1"/>
      <c r="G185" s="2"/>
      <c r="H185" s="3"/>
      <c r="I185" s="3"/>
      <c r="J185" s="3"/>
      <c r="K185" s="3"/>
      <c r="M185" s="3"/>
    </row>
    <row r="186" spans="1:13" x14ac:dyDescent="0.2">
      <c r="A186" s="1"/>
      <c r="G186" s="2"/>
      <c r="H186" s="3"/>
      <c r="I186" s="3"/>
      <c r="J186" s="3"/>
      <c r="K186" s="3"/>
      <c r="M186" s="3"/>
    </row>
    <row r="187" spans="1:13" x14ac:dyDescent="0.2">
      <c r="A187" s="1"/>
      <c r="G187" s="2"/>
      <c r="H187" s="3"/>
      <c r="I187" s="3"/>
      <c r="J187" s="3"/>
      <c r="K187" s="3"/>
      <c r="M187" s="3"/>
    </row>
    <row r="188" spans="1:13" x14ac:dyDescent="0.2">
      <c r="A188" s="1"/>
      <c r="G188" s="2"/>
      <c r="H188" s="3"/>
      <c r="I188" s="3"/>
      <c r="J188" s="3"/>
      <c r="K188" s="3"/>
      <c r="M188" s="3"/>
    </row>
    <row r="189" spans="1:13" x14ac:dyDescent="0.2">
      <c r="A189" s="1"/>
      <c r="G189" s="2"/>
      <c r="H189" s="3"/>
      <c r="I189" s="3"/>
      <c r="J189" s="3"/>
      <c r="K189" s="3"/>
      <c r="M189" s="3"/>
    </row>
    <row r="190" spans="1:13" x14ac:dyDescent="0.2">
      <c r="A190" s="1"/>
      <c r="G190" s="2"/>
      <c r="H190" s="3"/>
      <c r="I190" s="3"/>
      <c r="J190" s="3"/>
      <c r="K190" s="3"/>
      <c r="M190" s="3"/>
    </row>
    <row r="191" spans="1:13" x14ac:dyDescent="0.2">
      <c r="A191" s="1"/>
      <c r="G191" s="2"/>
      <c r="H191" s="3"/>
      <c r="I191" s="3"/>
      <c r="J191" s="3"/>
      <c r="K191" s="3"/>
      <c r="M191" s="3"/>
    </row>
    <row r="192" spans="1:13" x14ac:dyDescent="0.2">
      <c r="A192" s="1"/>
      <c r="G192" s="2"/>
      <c r="H192" s="3"/>
      <c r="I192" s="3"/>
      <c r="J192" s="3"/>
      <c r="K192" s="3"/>
      <c r="M192" s="3"/>
    </row>
    <row r="193" spans="1:13" x14ac:dyDescent="0.2">
      <c r="A193" s="1"/>
      <c r="G193" s="2"/>
      <c r="H193" s="3"/>
      <c r="I193" s="3"/>
      <c r="J193" s="3"/>
      <c r="K193" s="3"/>
      <c r="M193" s="3"/>
    </row>
    <row r="194" spans="1:13" x14ac:dyDescent="0.2">
      <c r="A194" s="1"/>
      <c r="G194" s="2"/>
      <c r="H194" s="3"/>
      <c r="I194" s="3"/>
      <c r="J194" s="3"/>
      <c r="K194" s="3"/>
      <c r="M194" s="3"/>
    </row>
    <row r="195" spans="1:13" x14ac:dyDescent="0.2">
      <c r="A195" s="1"/>
      <c r="G195" s="2"/>
      <c r="H195" s="3"/>
      <c r="I195" s="3"/>
      <c r="J195" s="3"/>
      <c r="K195" s="3"/>
      <c r="M195" s="3"/>
    </row>
    <row r="196" spans="1:13" x14ac:dyDescent="0.2">
      <c r="A196" s="1"/>
      <c r="G196" s="2"/>
      <c r="H196" s="3"/>
      <c r="I196" s="3"/>
      <c r="J196" s="3"/>
      <c r="K196" s="3"/>
      <c r="M196" s="3"/>
    </row>
    <row r="197" spans="1:13" x14ac:dyDescent="0.2">
      <c r="A197" s="1"/>
      <c r="G197" s="2"/>
      <c r="H197" s="3"/>
      <c r="I197" s="3"/>
      <c r="J197" s="3"/>
      <c r="K197" s="3"/>
      <c r="M197" s="3"/>
    </row>
    <row r="198" spans="1:13" x14ac:dyDescent="0.2">
      <c r="A198" s="1"/>
      <c r="G198" s="2"/>
      <c r="H198" s="3"/>
      <c r="I198" s="3"/>
      <c r="J198" s="3"/>
      <c r="K198" s="3"/>
      <c r="M198" s="3"/>
    </row>
    <row r="199" spans="1:13" x14ac:dyDescent="0.2">
      <c r="A199" s="1"/>
      <c r="G199" s="2"/>
      <c r="H199" s="3"/>
      <c r="I199" s="3"/>
      <c r="J199" s="3"/>
      <c r="K199" s="3"/>
      <c r="M199" s="3"/>
    </row>
    <row r="200" spans="1:13" x14ac:dyDescent="0.2">
      <c r="A200" s="1"/>
      <c r="G200" s="2"/>
      <c r="H200" s="3"/>
      <c r="I200" s="3"/>
      <c r="J200" s="3"/>
      <c r="K200" s="3"/>
      <c r="M200" s="3"/>
    </row>
    <row r="201" spans="1:13" x14ac:dyDescent="0.2">
      <c r="A201" s="1"/>
      <c r="G201" s="2"/>
      <c r="H201" s="3"/>
      <c r="I201" s="3"/>
      <c r="J201" s="3"/>
      <c r="K201" s="3"/>
      <c r="M201" s="3"/>
    </row>
    <row r="202" spans="1:13" x14ac:dyDescent="0.2">
      <c r="A202" s="1"/>
      <c r="G202" s="2"/>
      <c r="H202" s="3"/>
      <c r="I202" s="3"/>
      <c r="J202" s="3"/>
      <c r="K202" s="3"/>
      <c r="M202" s="3"/>
    </row>
    <row r="203" spans="1:13" x14ac:dyDescent="0.2">
      <c r="A203" s="1"/>
      <c r="G203" s="2"/>
      <c r="H203" s="3"/>
      <c r="I203" s="3"/>
      <c r="J203" s="3"/>
      <c r="K203" s="3"/>
      <c r="M203" s="3"/>
    </row>
    <row r="204" spans="1:13" x14ac:dyDescent="0.2">
      <c r="A204" s="1"/>
      <c r="G204" s="2"/>
      <c r="H204" s="3"/>
      <c r="I204" s="3"/>
      <c r="J204" s="3"/>
      <c r="K204" s="3"/>
      <c r="M204" s="3"/>
    </row>
    <row r="205" spans="1:13" x14ac:dyDescent="0.2">
      <c r="A205" s="1"/>
      <c r="G205" s="2"/>
      <c r="H205" s="3"/>
      <c r="I205" s="3"/>
      <c r="J205" s="3"/>
      <c r="K205" s="3"/>
      <c r="M205" s="3"/>
    </row>
    <row r="206" spans="1:13" x14ac:dyDescent="0.2">
      <c r="A206" s="1"/>
      <c r="G206" s="2"/>
      <c r="H206" s="3"/>
      <c r="I206" s="3"/>
      <c r="J206" s="3"/>
      <c r="K206" s="3"/>
      <c r="M206" s="3"/>
    </row>
    <row r="207" spans="1:13" x14ac:dyDescent="0.2">
      <c r="A207" s="1"/>
      <c r="G207" s="2"/>
      <c r="H207" s="3"/>
      <c r="I207" s="3"/>
      <c r="J207" s="3"/>
      <c r="K207" s="3"/>
      <c r="M207" s="3"/>
    </row>
    <row r="208" spans="1:13" x14ac:dyDescent="0.2">
      <c r="A208" s="1"/>
      <c r="G208" s="2"/>
      <c r="H208" s="3"/>
      <c r="I208" s="3"/>
      <c r="J208" s="3"/>
      <c r="K208" s="3"/>
      <c r="M208" s="3"/>
    </row>
    <row r="209" spans="1:13" x14ac:dyDescent="0.2">
      <c r="A209" s="1"/>
      <c r="G209" s="2"/>
      <c r="H209" s="3"/>
      <c r="I209" s="3"/>
      <c r="J209" s="3"/>
      <c r="K209" s="3"/>
      <c r="M209" s="3"/>
    </row>
    <row r="210" spans="1:13" x14ac:dyDescent="0.2">
      <c r="A210" s="1"/>
      <c r="G210" s="2"/>
      <c r="H210" s="3"/>
      <c r="I210" s="3"/>
      <c r="J210" s="3"/>
      <c r="K210" s="3"/>
      <c r="M210" s="3"/>
    </row>
    <row r="211" spans="1:13" x14ac:dyDescent="0.2">
      <c r="A211" s="1"/>
      <c r="G211" s="2"/>
      <c r="H211" s="3"/>
      <c r="I211" s="3"/>
      <c r="J211" s="3"/>
      <c r="K211" s="3"/>
      <c r="M211" s="3"/>
    </row>
    <row r="212" spans="1:13" x14ac:dyDescent="0.2">
      <c r="A212" s="1"/>
      <c r="G212" s="2"/>
      <c r="H212" s="3"/>
      <c r="I212" s="3"/>
      <c r="J212" s="3"/>
      <c r="K212" s="3"/>
      <c r="M212" s="3"/>
    </row>
    <row r="213" spans="1:13" x14ac:dyDescent="0.2">
      <c r="A213" s="1"/>
      <c r="G213" s="2"/>
      <c r="H213" s="3"/>
      <c r="I213" s="3"/>
      <c r="J213" s="3"/>
      <c r="K213" s="3"/>
      <c r="M213" s="3"/>
    </row>
    <row r="214" spans="1:13" x14ac:dyDescent="0.2">
      <c r="A214" s="1"/>
      <c r="G214" s="2"/>
      <c r="H214" s="3"/>
      <c r="I214" s="3"/>
      <c r="J214" s="3"/>
      <c r="K214" s="3"/>
      <c r="M214" s="3"/>
    </row>
    <row r="215" spans="1:13" x14ac:dyDescent="0.2">
      <c r="A215" s="1"/>
      <c r="G215" s="2"/>
      <c r="H215" s="3"/>
      <c r="I215" s="3"/>
      <c r="J215" s="3"/>
      <c r="K215" s="3"/>
      <c r="M215" s="3"/>
    </row>
    <row r="216" spans="1:13" x14ac:dyDescent="0.2">
      <c r="A216" s="1"/>
      <c r="G216" s="2"/>
      <c r="H216" s="3"/>
      <c r="I216" s="3"/>
      <c r="J216" s="3"/>
      <c r="K216" s="3"/>
      <c r="M216" s="3"/>
    </row>
    <row r="217" spans="1:13" x14ac:dyDescent="0.2">
      <c r="A217" s="1"/>
      <c r="G217" s="2"/>
      <c r="H217" s="3"/>
      <c r="I217" s="3"/>
      <c r="J217" s="3"/>
      <c r="K217" s="3"/>
      <c r="M217" s="3"/>
    </row>
    <row r="218" spans="1:13" x14ac:dyDescent="0.2">
      <c r="A218" s="1"/>
      <c r="G218" s="2"/>
      <c r="H218" s="3"/>
      <c r="I218" s="3"/>
      <c r="J218" s="3"/>
      <c r="K218" s="3"/>
      <c r="M218" s="3"/>
    </row>
    <row r="219" spans="1:13" x14ac:dyDescent="0.2">
      <c r="A219" s="1"/>
      <c r="G219" s="2"/>
      <c r="H219" s="3"/>
      <c r="I219" s="3"/>
      <c r="J219" s="3"/>
      <c r="K219" s="3"/>
      <c r="M219" s="3"/>
    </row>
    <row r="220" spans="1:13" x14ac:dyDescent="0.2">
      <c r="A220" s="1"/>
      <c r="G220" s="2"/>
      <c r="H220" s="3"/>
      <c r="I220" s="3"/>
      <c r="J220" s="3"/>
      <c r="K220" s="3"/>
      <c r="M220" s="3"/>
    </row>
    <row r="221" spans="1:13" x14ac:dyDescent="0.2">
      <c r="A221" s="1"/>
      <c r="G221" s="2"/>
      <c r="H221" s="3"/>
      <c r="I221" s="3"/>
      <c r="J221" s="3"/>
      <c r="K221" s="3"/>
      <c r="M221" s="3"/>
    </row>
    <row r="222" spans="1:13" x14ac:dyDescent="0.2">
      <c r="A222" s="1"/>
      <c r="G222" s="2"/>
      <c r="H222" s="3"/>
      <c r="I222" s="3"/>
      <c r="J222" s="3"/>
      <c r="K222" s="3"/>
      <c r="M222" s="3"/>
    </row>
    <row r="223" spans="1:13" x14ac:dyDescent="0.2">
      <c r="A223" s="1"/>
      <c r="G223" s="2"/>
      <c r="H223" s="3"/>
      <c r="I223" s="3"/>
      <c r="J223" s="3"/>
      <c r="K223" s="3"/>
      <c r="M223" s="3"/>
    </row>
    <row r="224" spans="1:13" x14ac:dyDescent="0.2">
      <c r="A224" s="1"/>
      <c r="G224" s="2"/>
      <c r="H224" s="3"/>
      <c r="I224" s="3"/>
      <c r="J224" s="3"/>
      <c r="K224" s="3"/>
      <c r="M224" s="3"/>
    </row>
    <row r="225" spans="1:13" x14ac:dyDescent="0.2">
      <c r="A225" s="1"/>
      <c r="G225" s="2"/>
      <c r="H225" s="3"/>
      <c r="I225" s="3"/>
      <c r="J225" s="3"/>
      <c r="K225" s="3"/>
      <c r="M225" s="3"/>
    </row>
    <row r="226" spans="1:13" x14ac:dyDescent="0.2">
      <c r="A226" s="1"/>
      <c r="G226" s="2"/>
      <c r="H226" s="3"/>
      <c r="I226" s="3"/>
      <c r="J226" s="3"/>
      <c r="K226" s="3"/>
      <c r="M226" s="3"/>
    </row>
    <row r="227" spans="1:13" x14ac:dyDescent="0.2">
      <c r="A227" s="1"/>
      <c r="G227" s="2"/>
      <c r="H227" s="3"/>
      <c r="I227" s="3"/>
      <c r="J227" s="3"/>
      <c r="K227" s="3"/>
      <c r="M227" s="3"/>
    </row>
    <row r="228" spans="1:13" x14ac:dyDescent="0.2">
      <c r="A228" s="1"/>
      <c r="G228" s="2"/>
      <c r="H228" s="3"/>
      <c r="I228" s="3"/>
      <c r="J228" s="3"/>
      <c r="K228" s="3"/>
      <c r="M228" s="3"/>
    </row>
    <row r="229" spans="1:13" x14ac:dyDescent="0.2">
      <c r="A229" s="1"/>
      <c r="G229" s="2"/>
      <c r="H229" s="3"/>
      <c r="I229" s="3"/>
      <c r="J229" s="3"/>
      <c r="K229" s="3"/>
      <c r="M229" s="3"/>
    </row>
    <row r="230" spans="1:13" x14ac:dyDescent="0.2">
      <c r="A230" s="1"/>
      <c r="G230" s="2"/>
      <c r="H230" s="3"/>
      <c r="I230" s="3"/>
      <c r="J230" s="3"/>
      <c r="K230" s="3"/>
      <c r="M230" s="3"/>
    </row>
    <row r="231" spans="1:13" x14ac:dyDescent="0.2">
      <c r="A231" s="1"/>
      <c r="G231" s="2"/>
      <c r="H231" s="3"/>
      <c r="I231" s="3"/>
      <c r="J231" s="3"/>
      <c r="K231" s="3"/>
      <c r="M231" s="3"/>
    </row>
    <row r="232" spans="1:13" x14ac:dyDescent="0.2">
      <c r="A232" s="1"/>
      <c r="G232" s="2"/>
      <c r="H232" s="3"/>
      <c r="I232" s="3"/>
      <c r="J232" s="3"/>
      <c r="K232" s="3"/>
      <c r="M232" s="3"/>
    </row>
    <row r="233" spans="1:13" x14ac:dyDescent="0.2">
      <c r="A233" s="1"/>
      <c r="G233" s="2"/>
      <c r="H233" s="3"/>
      <c r="I233" s="3"/>
      <c r="J233" s="3"/>
      <c r="K233" s="3"/>
      <c r="M233" s="3"/>
    </row>
    <row r="234" spans="1:13" x14ac:dyDescent="0.2">
      <c r="A234" s="1"/>
      <c r="G234" s="2"/>
      <c r="H234" s="3"/>
      <c r="I234" s="3"/>
      <c r="J234" s="3"/>
      <c r="K234" s="3"/>
      <c r="M234" s="3"/>
    </row>
    <row r="235" spans="1:13" x14ac:dyDescent="0.2">
      <c r="A235" s="1"/>
      <c r="G235" s="2"/>
      <c r="H235" s="3"/>
      <c r="I235" s="3"/>
      <c r="J235" s="3"/>
      <c r="K235" s="3"/>
      <c r="M235" s="3"/>
    </row>
    <row r="236" spans="1:13" x14ac:dyDescent="0.2">
      <c r="A236" s="1"/>
      <c r="G236" s="2"/>
      <c r="H236" s="3"/>
      <c r="I236" s="3"/>
      <c r="J236" s="3"/>
      <c r="K236" s="3"/>
      <c r="M236" s="3"/>
    </row>
    <row r="237" spans="1:13" x14ac:dyDescent="0.2">
      <c r="A237" s="1"/>
      <c r="G237" s="2"/>
      <c r="H237" s="3"/>
      <c r="I237" s="3"/>
      <c r="J237" s="3"/>
      <c r="K237" s="3"/>
      <c r="M237" s="3"/>
    </row>
    <row r="238" spans="1:13" x14ac:dyDescent="0.2">
      <c r="A238" s="1"/>
      <c r="G238" s="2"/>
      <c r="H238" s="3"/>
      <c r="I238" s="3"/>
      <c r="J238" s="3"/>
      <c r="K238" s="3"/>
      <c r="M238" s="3"/>
    </row>
    <row r="239" spans="1:13" x14ac:dyDescent="0.2">
      <c r="A239" s="1"/>
      <c r="G239" s="2"/>
      <c r="H239" s="3"/>
      <c r="I239" s="3"/>
      <c r="J239" s="3"/>
      <c r="K239" s="3"/>
      <c r="M239" s="3"/>
    </row>
    <row r="240" spans="1:13" x14ac:dyDescent="0.2">
      <c r="A240" s="1"/>
      <c r="G240" s="2"/>
      <c r="H240" s="3"/>
      <c r="I240" s="3"/>
      <c r="J240" s="3"/>
      <c r="K240" s="3"/>
      <c r="M240" s="3"/>
    </row>
    <row r="241" spans="1:13" x14ac:dyDescent="0.2">
      <c r="A241" s="1"/>
      <c r="G241" s="2"/>
      <c r="H241" s="3"/>
      <c r="I241" s="3"/>
      <c r="J241" s="3"/>
      <c r="K241" s="3"/>
      <c r="M241" s="3"/>
    </row>
    <row r="242" spans="1:13" x14ac:dyDescent="0.2">
      <c r="A242" s="1"/>
      <c r="G242" s="2"/>
      <c r="H242" s="3"/>
      <c r="I242" s="3"/>
      <c r="J242" s="3"/>
      <c r="K242" s="3"/>
      <c r="M242" s="3"/>
    </row>
    <row r="243" spans="1:13" x14ac:dyDescent="0.2">
      <c r="A243" s="1"/>
      <c r="G243" s="2"/>
      <c r="H243" s="3"/>
      <c r="I243" s="3"/>
      <c r="J243" s="3"/>
      <c r="K243" s="3"/>
      <c r="M243" s="3"/>
    </row>
    <row r="244" spans="1:13" x14ac:dyDescent="0.2">
      <c r="A244" s="1"/>
      <c r="G244" s="2"/>
      <c r="H244" s="3"/>
      <c r="I244" s="3"/>
      <c r="J244" s="3"/>
      <c r="K244" s="3"/>
      <c r="M244" s="3"/>
    </row>
    <row r="245" spans="1:13" x14ac:dyDescent="0.2">
      <c r="A245" s="1"/>
      <c r="G245" s="2"/>
      <c r="H245" s="3"/>
      <c r="I245" s="3"/>
      <c r="J245" s="3"/>
      <c r="K245" s="3"/>
      <c r="M245" s="3"/>
    </row>
    <row r="246" spans="1:13" x14ac:dyDescent="0.2">
      <c r="A246" s="1"/>
      <c r="G246" s="2"/>
      <c r="H246" s="3"/>
      <c r="I246" s="3"/>
      <c r="J246" s="3"/>
      <c r="K246" s="3"/>
      <c r="M246" s="3"/>
    </row>
    <row r="247" spans="1:13" x14ac:dyDescent="0.2">
      <c r="A247" s="1"/>
      <c r="G247" s="2"/>
      <c r="H247" s="3"/>
      <c r="I247" s="3"/>
      <c r="J247" s="3"/>
      <c r="K247" s="3"/>
      <c r="M247" s="3"/>
    </row>
    <row r="248" spans="1:13" x14ac:dyDescent="0.2">
      <c r="A248" s="1"/>
      <c r="G248" s="2"/>
      <c r="H248" s="3"/>
      <c r="I248" s="3"/>
      <c r="J248" s="3"/>
      <c r="K248" s="3"/>
      <c r="M248" s="3"/>
    </row>
    <row r="249" spans="1:13" x14ac:dyDescent="0.2">
      <c r="A249" s="1"/>
      <c r="G249" s="2"/>
      <c r="H249" s="3"/>
      <c r="I249" s="3"/>
      <c r="J249" s="3"/>
      <c r="K249" s="3"/>
      <c r="M249" s="3"/>
    </row>
    <row r="250" spans="1:13" x14ac:dyDescent="0.2">
      <c r="A250" s="1"/>
      <c r="G250" s="2"/>
      <c r="H250" s="3"/>
      <c r="I250" s="3"/>
      <c r="J250" s="3"/>
      <c r="K250" s="3"/>
      <c r="M250" s="3"/>
    </row>
    <row r="251" spans="1:13" x14ac:dyDescent="0.2">
      <c r="A251" s="1"/>
      <c r="G251" s="2"/>
      <c r="H251" s="3"/>
      <c r="I251" s="3"/>
      <c r="J251" s="3"/>
      <c r="K251" s="3"/>
      <c r="M251" s="3"/>
    </row>
    <row r="252" spans="1:13" x14ac:dyDescent="0.2">
      <c r="A252" s="1"/>
      <c r="G252" s="2"/>
      <c r="H252" s="3"/>
      <c r="I252" s="3"/>
      <c r="J252" s="3"/>
      <c r="K252" s="3"/>
      <c r="M252" s="3"/>
    </row>
    <row r="253" spans="1:13" x14ac:dyDescent="0.2">
      <c r="L253" s="9"/>
    </row>
  </sheetData>
  <mergeCells count="3">
    <mergeCell ref="V49:V55"/>
    <mergeCell ref="V57:V62"/>
    <mergeCell ref="V73:V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2023-11-27T19:48:29Z</dcterms:created>
  <dcterms:modified xsi:type="dcterms:W3CDTF">2024-06-18T06:27:33Z</dcterms:modified>
</cp:coreProperties>
</file>