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ydenPosencheg\Downloads\"/>
    </mc:Choice>
  </mc:AlternateContent>
  <xr:revisionPtr revIDLastSave="0" documentId="13_ncr:1_{BA2926B1-4999-4B69-A00B-DBBDFCDD87A7}" xr6:coauthVersionLast="47" xr6:coauthVersionMax="47" xr10:uidLastSave="{00000000-0000-0000-0000-000000000000}"/>
  <bookViews>
    <workbookView xWindow="28680" yWindow="-120" windowWidth="29040" windowHeight="15840" firstSheet="8" activeTab="20" xr2:uid="{00000000-000D-0000-FFFF-FFFF00000000}"/>
  </bookViews>
  <sheets>
    <sheet name="Data Input-&gt;&gt;" sheetId="1" r:id="rId1"/>
    <sheet name="Checks" sheetId="2" r:id="rId2"/>
    <sheet name="General" sheetId="3" r:id="rId3"/>
    <sheet name="BS " sheetId="16" r:id="rId4"/>
    <sheet name="BS" sheetId="4" state="hidden" r:id="rId5"/>
    <sheet name="IS " sheetId="17" r:id="rId6"/>
    <sheet name="IS" sheetId="5" state="hidden" r:id="rId7"/>
    <sheet name="Dep-Capex" sheetId="6" r:id="rId8"/>
    <sheet name="Amortization" sheetId="7" r:id="rId9"/>
    <sheet name="NOLs" sheetId="8" r:id="rId10"/>
    <sheet name="Int. Exp." sheetId="9" r:id="rId11"/>
    <sheet name="Geographic Mix" sheetId="10" r:id="rId12"/>
    <sheet name="Rev-R&amp;D" sheetId="11" state="hidden" r:id="rId13"/>
    <sheet name="Trademark" sheetId="12" state="hidden" r:id="rId14"/>
    <sheet name="Complex - Securities" sheetId="18" r:id="rId15"/>
    <sheet name="Complex-Securities" sheetId="13" state="hidden" r:id="rId16"/>
    <sheet name="Client Documents-&gt;&gt;" sheetId="14" r:id="rId17"/>
    <sheet name="List" sheetId="15" state="hidden" r:id="rId18"/>
    <sheet name="BS AIA" sheetId="21" r:id="rId19"/>
    <sheet name="IS AIA" sheetId="19" r:id="rId20"/>
    <sheet name="Comp Sec AIA" sheetId="20" r:id="rId21"/>
  </sheets>
  <definedNames>
    <definedName name="CIQWBGuid" hidden="1">"2ee3f154-2041-42e9-bf7f-e642a1ac61ed"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5" hidden="1">44316.849212963</definedName>
    <definedName name="IQ_NAMES_REVISION_DATE_" hidden="1">43387.8532060185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4">'Complex - Securities'!$A$1:$Q$242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16" l="1"/>
  <c r="I84" i="17"/>
  <c r="H84" i="17"/>
  <c r="G84" i="17"/>
  <c r="F84" i="17"/>
  <c r="E84" i="17"/>
  <c r="D84" i="17"/>
  <c r="C84" i="17"/>
  <c r="D76" i="17"/>
  <c r="C216" i="18"/>
  <c r="C162" i="18"/>
  <c r="C108" i="18"/>
  <c r="D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H98" i="16"/>
  <c r="AE60" i="17"/>
  <c r="AE61" i="17" s="1"/>
  <c r="AD60" i="17"/>
  <c r="AD61" i="17" s="1"/>
  <c r="AC60" i="17"/>
  <c r="AC61" i="17" s="1"/>
  <c r="AB60" i="17"/>
  <c r="AB61" i="17" s="1"/>
  <c r="AA60" i="17"/>
  <c r="AA61" i="17" s="1"/>
  <c r="Z60" i="17"/>
  <c r="Z61" i="17" s="1"/>
  <c r="Y60" i="17"/>
  <c r="Y61" i="17" s="1"/>
  <c r="X60" i="17"/>
  <c r="X61" i="17" s="1"/>
  <c r="W60" i="17"/>
  <c r="W61" i="17" s="1"/>
  <c r="V60" i="17"/>
  <c r="V61" i="17" s="1"/>
  <c r="U60" i="17"/>
  <c r="U61" i="17" s="1"/>
  <c r="T60" i="17"/>
  <c r="T61" i="17" s="1"/>
  <c r="S60" i="17"/>
  <c r="S61" i="17" s="1"/>
  <c r="R60" i="17"/>
  <c r="R61" i="17" s="1"/>
  <c r="Q60" i="17"/>
  <c r="Q61" i="17" s="1"/>
  <c r="P60" i="17"/>
  <c r="P61" i="17" s="1"/>
  <c r="O60" i="17"/>
  <c r="O61" i="17" s="1"/>
  <c r="N60" i="17"/>
  <c r="N61" i="17" s="1"/>
  <c r="M60" i="17"/>
  <c r="M61" i="17" s="1"/>
  <c r="L60" i="17"/>
  <c r="L61" i="17" s="1"/>
  <c r="K60" i="17"/>
  <c r="K61" i="17" s="1"/>
  <c r="I60" i="17"/>
  <c r="I61" i="17" s="1"/>
  <c r="H60" i="17"/>
  <c r="H61" i="17" s="1"/>
  <c r="G60" i="17"/>
  <c r="G61" i="17" s="1"/>
  <c r="F60" i="17"/>
  <c r="F61" i="17" s="1"/>
  <c r="E60" i="17"/>
  <c r="E61" i="17" s="1"/>
  <c r="D60" i="17"/>
  <c r="D61" i="17" s="1"/>
  <c r="C60" i="17"/>
  <c r="C61" i="17" s="1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I54" i="17"/>
  <c r="H54" i="17"/>
  <c r="G54" i="17"/>
  <c r="F54" i="17"/>
  <c r="E54" i="17"/>
  <c r="D54" i="17"/>
  <c r="C54" i="17"/>
  <c r="A42" i="17"/>
  <c r="AE37" i="17"/>
  <c r="AE41" i="17" s="1"/>
  <c r="AD37" i="17"/>
  <c r="AD41" i="17" s="1"/>
  <c r="AC37" i="17"/>
  <c r="AC41" i="17" s="1"/>
  <c r="AB37" i="17"/>
  <c r="AB41" i="17" s="1"/>
  <c r="AA37" i="17"/>
  <c r="AA41" i="17" s="1"/>
  <c r="Z37" i="17"/>
  <c r="Z41" i="17" s="1"/>
  <c r="Y37" i="17"/>
  <c r="Y41" i="17" s="1"/>
  <c r="X37" i="17"/>
  <c r="X41" i="17" s="1"/>
  <c r="W37" i="17"/>
  <c r="W41" i="17" s="1"/>
  <c r="V37" i="17"/>
  <c r="V41" i="17" s="1"/>
  <c r="U37" i="17"/>
  <c r="U41" i="17" s="1"/>
  <c r="T37" i="17"/>
  <c r="T41" i="17" s="1"/>
  <c r="S37" i="17"/>
  <c r="S41" i="17" s="1"/>
  <c r="R37" i="17"/>
  <c r="R41" i="17" s="1"/>
  <c r="Q37" i="17"/>
  <c r="Q41" i="17" s="1"/>
  <c r="P37" i="17"/>
  <c r="P41" i="17" s="1"/>
  <c r="O37" i="17"/>
  <c r="O41" i="17" s="1"/>
  <c r="N37" i="17"/>
  <c r="M37" i="17"/>
  <c r="L37" i="17"/>
  <c r="L41" i="17" s="1"/>
  <c r="K37" i="17"/>
  <c r="K41" i="17" s="1"/>
  <c r="I37" i="17"/>
  <c r="I41" i="17" s="1"/>
  <c r="H37" i="17"/>
  <c r="H41" i="17" s="1"/>
  <c r="G37" i="17"/>
  <c r="G41" i="17" s="1"/>
  <c r="F37" i="17"/>
  <c r="F41" i="17" s="1"/>
  <c r="E37" i="17"/>
  <c r="E41" i="17" s="1"/>
  <c r="D37" i="17"/>
  <c r="D41" i="17" s="1"/>
  <c r="C37" i="17"/>
  <c r="C41" i="17" s="1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I29" i="17"/>
  <c r="H29" i="17"/>
  <c r="G29" i="17"/>
  <c r="F29" i="17"/>
  <c r="E29" i="17"/>
  <c r="D29" i="17"/>
  <c r="C29" i="17"/>
  <c r="A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I21" i="17"/>
  <c r="H21" i="17"/>
  <c r="G21" i="17"/>
  <c r="F21" i="17"/>
  <c r="E21" i="17"/>
  <c r="D21" i="17"/>
  <c r="C21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I17" i="17"/>
  <c r="H17" i="17"/>
  <c r="G17" i="17"/>
  <c r="F17" i="17"/>
  <c r="E17" i="17"/>
  <c r="D17" i="17"/>
  <c r="C17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I12" i="17"/>
  <c r="H12" i="17"/>
  <c r="G12" i="17"/>
  <c r="F12" i="17"/>
  <c r="E12" i="17"/>
  <c r="D12" i="17"/>
  <c r="C12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I5" i="17"/>
  <c r="H5" i="17"/>
  <c r="G5" i="17"/>
  <c r="F5" i="17"/>
  <c r="E5" i="17"/>
  <c r="D5" i="17"/>
  <c r="C5" i="17"/>
  <c r="C4" i="17"/>
  <c r="F134" i="16"/>
  <c r="F136" i="16" s="1"/>
  <c r="F121" i="16"/>
  <c r="F98" i="16"/>
  <c r="F85" i="16"/>
  <c r="F34" i="16"/>
  <c r="F70" i="16"/>
  <c r="F47" i="16"/>
  <c r="F20" i="16"/>
  <c r="F5" i="16"/>
  <c r="AF134" i="16"/>
  <c r="AE134" i="16"/>
  <c r="AD134" i="16"/>
  <c r="AC134" i="16"/>
  <c r="AB134" i="16"/>
  <c r="AA134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K134" i="16"/>
  <c r="J134" i="16"/>
  <c r="I134" i="16"/>
  <c r="H134" i="16"/>
  <c r="G134" i="16"/>
  <c r="E134" i="16"/>
  <c r="A122" i="16"/>
  <c r="A99" i="16"/>
  <c r="AF98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K98" i="16"/>
  <c r="J98" i="16"/>
  <c r="I98" i="16"/>
  <c r="G98" i="16"/>
  <c r="E98" i="16"/>
  <c r="A86" i="16"/>
  <c r="AF85" i="16"/>
  <c r="AF121" i="16" s="1"/>
  <c r="AF136" i="16" s="1"/>
  <c r="AE85" i="16"/>
  <c r="AE121" i="16" s="1"/>
  <c r="AE136" i="16" s="1"/>
  <c r="AD85" i="16"/>
  <c r="AD121" i="16" s="1"/>
  <c r="AD136" i="16" s="1"/>
  <c r="AC85" i="16"/>
  <c r="AC121" i="16" s="1"/>
  <c r="AC136" i="16" s="1"/>
  <c r="AB85" i="16"/>
  <c r="AB121" i="16" s="1"/>
  <c r="AB136" i="16" s="1"/>
  <c r="AA85" i="16"/>
  <c r="AA121" i="16" s="1"/>
  <c r="AA136" i="16" s="1"/>
  <c r="Z85" i="16"/>
  <c r="Z121" i="16" s="1"/>
  <c r="Z136" i="16" s="1"/>
  <c r="Y85" i="16"/>
  <c r="Y121" i="16" s="1"/>
  <c r="Y136" i="16" s="1"/>
  <c r="X85" i="16"/>
  <c r="X121" i="16" s="1"/>
  <c r="X136" i="16" s="1"/>
  <c r="W85" i="16"/>
  <c r="W121" i="16" s="1"/>
  <c r="W136" i="16" s="1"/>
  <c r="V85" i="16"/>
  <c r="V121" i="16" s="1"/>
  <c r="V136" i="16" s="1"/>
  <c r="U85" i="16"/>
  <c r="U121" i="16" s="1"/>
  <c r="U136" i="16" s="1"/>
  <c r="T85" i="16"/>
  <c r="T121" i="16" s="1"/>
  <c r="T136" i="16" s="1"/>
  <c r="S85" i="16"/>
  <c r="S121" i="16" s="1"/>
  <c r="S136" i="16" s="1"/>
  <c r="R85" i="16"/>
  <c r="R121" i="16" s="1"/>
  <c r="R136" i="16" s="1"/>
  <c r="Q85" i="16"/>
  <c r="Q121" i="16" s="1"/>
  <c r="Q136" i="16" s="1"/>
  <c r="P85" i="16"/>
  <c r="P121" i="16" s="1"/>
  <c r="P136" i="16" s="1"/>
  <c r="O85" i="16"/>
  <c r="O121" i="16" s="1"/>
  <c r="O136" i="16" s="1"/>
  <c r="N85" i="16"/>
  <c r="N121" i="16" s="1"/>
  <c r="N136" i="16" s="1"/>
  <c r="M85" i="16"/>
  <c r="M121" i="16" s="1"/>
  <c r="M136" i="16" s="1"/>
  <c r="K85" i="16"/>
  <c r="K121" i="16" s="1"/>
  <c r="K136" i="16" s="1"/>
  <c r="J85" i="16"/>
  <c r="J121" i="16" s="1"/>
  <c r="J136" i="16" s="1"/>
  <c r="I85" i="16"/>
  <c r="I121" i="16" s="1"/>
  <c r="I136" i="16" s="1"/>
  <c r="H85" i="16"/>
  <c r="H121" i="16" s="1"/>
  <c r="H136" i="16" s="1"/>
  <c r="G85" i="16"/>
  <c r="G121" i="16" s="1"/>
  <c r="G136" i="16" s="1"/>
  <c r="E85" i="16"/>
  <c r="E121" i="16" s="1"/>
  <c r="E136" i="16" s="1"/>
  <c r="A73" i="16"/>
  <c r="A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K47" i="16"/>
  <c r="J47" i="16"/>
  <c r="I47" i="16"/>
  <c r="H47" i="16"/>
  <c r="G47" i="16"/>
  <c r="E47" i="16"/>
  <c r="A35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K34" i="16"/>
  <c r="J34" i="16"/>
  <c r="I34" i="16"/>
  <c r="H34" i="16"/>
  <c r="G34" i="16"/>
  <c r="E34" i="16"/>
  <c r="A21" i="16"/>
  <c r="AF20" i="16"/>
  <c r="AF70" i="16" s="1"/>
  <c r="AE20" i="16"/>
  <c r="AE70" i="16" s="1"/>
  <c r="AD20" i="16"/>
  <c r="AD70" i="16" s="1"/>
  <c r="AC20" i="16"/>
  <c r="AC70" i="16" s="1"/>
  <c r="AB20" i="16"/>
  <c r="AB70" i="16" s="1"/>
  <c r="AA20" i="16"/>
  <c r="AA70" i="16" s="1"/>
  <c r="Z20" i="16"/>
  <c r="Z70" i="16" s="1"/>
  <c r="Y20" i="16"/>
  <c r="Y70" i="16" s="1"/>
  <c r="X20" i="16"/>
  <c r="X70" i="16" s="1"/>
  <c r="W20" i="16"/>
  <c r="W70" i="16" s="1"/>
  <c r="V20" i="16"/>
  <c r="V70" i="16" s="1"/>
  <c r="U20" i="16"/>
  <c r="U70" i="16" s="1"/>
  <c r="T20" i="16"/>
  <c r="T70" i="16" s="1"/>
  <c r="S20" i="16"/>
  <c r="S70" i="16" s="1"/>
  <c r="R20" i="16"/>
  <c r="R70" i="16" s="1"/>
  <c r="Q20" i="16"/>
  <c r="Q70" i="16" s="1"/>
  <c r="P20" i="16"/>
  <c r="P70" i="16" s="1"/>
  <c r="O20" i="16"/>
  <c r="O70" i="16" s="1"/>
  <c r="N20" i="16"/>
  <c r="N70" i="16" s="1"/>
  <c r="M20" i="16"/>
  <c r="M70" i="16" s="1"/>
  <c r="K20" i="16"/>
  <c r="K70" i="16" s="1"/>
  <c r="J20" i="16"/>
  <c r="J70" i="16" s="1"/>
  <c r="I20" i="16"/>
  <c r="I70" i="16" s="1"/>
  <c r="H20" i="16"/>
  <c r="H70" i="16" s="1"/>
  <c r="G20" i="16"/>
  <c r="G70" i="16" s="1"/>
  <c r="E20" i="16"/>
  <c r="A8" i="16"/>
  <c r="K6" i="16"/>
  <c r="C6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K5" i="16"/>
  <c r="J5" i="16"/>
  <c r="I5" i="16"/>
  <c r="H5" i="16"/>
  <c r="G5" i="16"/>
  <c r="E5" i="16"/>
  <c r="C5" i="16"/>
  <c r="A3" i="16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G2" i="15"/>
  <c r="D2" i="15"/>
  <c r="A59" i="12"/>
  <c r="A7" i="12"/>
  <c r="C16" i="2" s="1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C5" i="12"/>
  <c r="A2610" i="11"/>
  <c r="A2609" i="11"/>
  <c r="A2608" i="11"/>
  <c r="A2607" i="11"/>
  <c r="A2606" i="11"/>
  <c r="A2605" i="11"/>
  <c r="A2604" i="11"/>
  <c r="A2603" i="11"/>
  <c r="A2602" i="11"/>
  <c r="A2601" i="11"/>
  <c r="A2600" i="11"/>
  <c r="A2587" i="11"/>
  <c r="A2586" i="11"/>
  <c r="A2585" i="11"/>
  <c r="A2584" i="11"/>
  <c r="A2583" i="11"/>
  <c r="A2582" i="11"/>
  <c r="A2581" i="11"/>
  <c r="A2580" i="11"/>
  <c r="A2579" i="11"/>
  <c r="A2578" i="11"/>
  <c r="A2577" i="11"/>
  <c r="A2563" i="11"/>
  <c r="A2562" i="11"/>
  <c r="A2560" i="11"/>
  <c r="A2559" i="11"/>
  <c r="A2558" i="11"/>
  <c r="A2557" i="11"/>
  <c r="A2556" i="11"/>
  <c r="A2555" i="11"/>
  <c r="A2554" i="11"/>
  <c r="A2553" i="11"/>
  <c r="A2552" i="11"/>
  <c r="A2551" i="11"/>
  <c r="A2550" i="11"/>
  <c r="A2537" i="11"/>
  <c r="A2536" i="11"/>
  <c r="A2535" i="11"/>
  <c r="A2534" i="11"/>
  <c r="A2533" i="11"/>
  <c r="A2532" i="11"/>
  <c r="A2531" i="11"/>
  <c r="A2530" i="11"/>
  <c r="A2529" i="11"/>
  <c r="A2528" i="11"/>
  <c r="A2527" i="11"/>
  <c r="A2513" i="11"/>
  <c r="A2512" i="11"/>
  <c r="A2510" i="11"/>
  <c r="A2509" i="11"/>
  <c r="A2508" i="11"/>
  <c r="A2507" i="11"/>
  <c r="A2506" i="11"/>
  <c r="A2505" i="11"/>
  <c r="A2504" i="11"/>
  <c r="A2503" i="11"/>
  <c r="A2502" i="11"/>
  <c r="A2501" i="11"/>
  <c r="A2500" i="11"/>
  <c r="A2487" i="11"/>
  <c r="A2486" i="11"/>
  <c r="A2485" i="11"/>
  <c r="A2484" i="11"/>
  <c r="A2483" i="11"/>
  <c r="A2482" i="11"/>
  <c r="A2481" i="11"/>
  <c r="A2480" i="11"/>
  <c r="A2479" i="11"/>
  <c r="A2478" i="11"/>
  <c r="A2477" i="11"/>
  <c r="A2463" i="11"/>
  <c r="A2462" i="11"/>
  <c r="A2460" i="11"/>
  <c r="A2459" i="11"/>
  <c r="A2458" i="11"/>
  <c r="A2457" i="11"/>
  <c r="A2456" i="11"/>
  <c r="A2455" i="11"/>
  <c r="A2454" i="11"/>
  <c r="A2453" i="11"/>
  <c r="A2452" i="11"/>
  <c r="A2451" i="11"/>
  <c r="A2450" i="11"/>
  <c r="A2437" i="11"/>
  <c r="A2436" i="11"/>
  <c r="A2435" i="11"/>
  <c r="A2434" i="11"/>
  <c r="A2433" i="11"/>
  <c r="A2432" i="11"/>
  <c r="A2431" i="11"/>
  <c r="A2430" i="11"/>
  <c r="A2429" i="11"/>
  <c r="A2428" i="11"/>
  <c r="A2427" i="11"/>
  <c r="A2413" i="11"/>
  <c r="A2412" i="11"/>
  <c r="A2410" i="11"/>
  <c r="A2409" i="11"/>
  <c r="A2408" i="11"/>
  <c r="A2407" i="11"/>
  <c r="A2406" i="11"/>
  <c r="A2405" i="11"/>
  <c r="A2404" i="11"/>
  <c r="A2403" i="11"/>
  <c r="A2402" i="11"/>
  <c r="A2401" i="11"/>
  <c r="A2400" i="11"/>
  <c r="A2387" i="11"/>
  <c r="A2386" i="11"/>
  <c r="A2385" i="11"/>
  <c r="A2384" i="11"/>
  <c r="A2383" i="11"/>
  <c r="A2382" i="11"/>
  <c r="A2381" i="11"/>
  <c r="A2380" i="11"/>
  <c r="A2379" i="11"/>
  <c r="A2378" i="11"/>
  <c r="A2377" i="11"/>
  <c r="A2363" i="11"/>
  <c r="A2362" i="11"/>
  <c r="A2360" i="11"/>
  <c r="A2359" i="11"/>
  <c r="A2358" i="11"/>
  <c r="A2357" i="11"/>
  <c r="A2356" i="11"/>
  <c r="A2355" i="11"/>
  <c r="A2354" i="11"/>
  <c r="A2353" i="11"/>
  <c r="A2352" i="11"/>
  <c r="A2351" i="11"/>
  <c r="A2350" i="11"/>
  <c r="A2337" i="11"/>
  <c r="A2336" i="11"/>
  <c r="A2335" i="11"/>
  <c r="A2334" i="11"/>
  <c r="A2333" i="11"/>
  <c r="A2332" i="11"/>
  <c r="A2331" i="11"/>
  <c r="A2330" i="11"/>
  <c r="A2329" i="11"/>
  <c r="A2328" i="11"/>
  <c r="A2327" i="11"/>
  <c r="A2313" i="11"/>
  <c r="A2312" i="11"/>
  <c r="A2310" i="11"/>
  <c r="A2309" i="11"/>
  <c r="A2308" i="11"/>
  <c r="A2307" i="11"/>
  <c r="A2306" i="11"/>
  <c r="A2305" i="11"/>
  <c r="A2304" i="11"/>
  <c r="A2303" i="11"/>
  <c r="A2302" i="11"/>
  <c r="A2301" i="11"/>
  <c r="A2300" i="11"/>
  <c r="A2287" i="11"/>
  <c r="A2286" i="11"/>
  <c r="A2285" i="11"/>
  <c r="A2284" i="11"/>
  <c r="A2283" i="11"/>
  <c r="A2282" i="11"/>
  <c r="A2281" i="11"/>
  <c r="A2280" i="11"/>
  <c r="A2279" i="11"/>
  <c r="A2278" i="11"/>
  <c r="A2277" i="11"/>
  <c r="A2263" i="11"/>
  <c r="A2262" i="11"/>
  <c r="A2260" i="11"/>
  <c r="A2259" i="11"/>
  <c r="A2258" i="11"/>
  <c r="A2257" i="11"/>
  <c r="A2256" i="11"/>
  <c r="A2255" i="11"/>
  <c r="A2254" i="11"/>
  <c r="A2253" i="11"/>
  <c r="A2252" i="11"/>
  <c r="A2251" i="11"/>
  <c r="A2250" i="11"/>
  <c r="A2237" i="11"/>
  <c r="A2236" i="11"/>
  <c r="A2235" i="11"/>
  <c r="A2234" i="11"/>
  <c r="A2233" i="11"/>
  <c r="A2232" i="11"/>
  <c r="A2231" i="11"/>
  <c r="A2230" i="11"/>
  <c r="A2229" i="11"/>
  <c r="A2228" i="11"/>
  <c r="A2227" i="11"/>
  <c r="A2213" i="11"/>
  <c r="A2212" i="11"/>
  <c r="A2210" i="11"/>
  <c r="A2209" i="11"/>
  <c r="A2208" i="11"/>
  <c r="A2207" i="11"/>
  <c r="A2206" i="11"/>
  <c r="A2205" i="11"/>
  <c r="A2204" i="11"/>
  <c r="A2203" i="11"/>
  <c r="A2202" i="11"/>
  <c r="A2201" i="11"/>
  <c r="A2200" i="11"/>
  <c r="A2187" i="11"/>
  <c r="A2186" i="11"/>
  <c r="A2185" i="11"/>
  <c r="A2184" i="11"/>
  <c r="A2183" i="11"/>
  <c r="A2182" i="11"/>
  <c r="A2181" i="11"/>
  <c r="A2180" i="11"/>
  <c r="A2179" i="11"/>
  <c r="A2178" i="11"/>
  <c r="A2177" i="11"/>
  <c r="A2163" i="11"/>
  <c r="A2162" i="11"/>
  <c r="A2160" i="11"/>
  <c r="A2159" i="11"/>
  <c r="A2158" i="11"/>
  <c r="A2157" i="11"/>
  <c r="A2156" i="11"/>
  <c r="A2155" i="11"/>
  <c r="A2154" i="11"/>
  <c r="A2153" i="11"/>
  <c r="A2152" i="11"/>
  <c r="A2151" i="11"/>
  <c r="A2150" i="11"/>
  <c r="A2137" i="11"/>
  <c r="A2136" i="11"/>
  <c r="A2135" i="11"/>
  <c r="A2134" i="11"/>
  <c r="A2133" i="11"/>
  <c r="A2132" i="11"/>
  <c r="A2131" i="11"/>
  <c r="A2130" i="11"/>
  <c r="A2129" i="11"/>
  <c r="A2128" i="11"/>
  <c r="A2127" i="11"/>
  <c r="A2113" i="11"/>
  <c r="A2112" i="11"/>
  <c r="A2110" i="11"/>
  <c r="A2109" i="11"/>
  <c r="A2108" i="11"/>
  <c r="A2107" i="11"/>
  <c r="A2106" i="11"/>
  <c r="A2105" i="11"/>
  <c r="A2104" i="11"/>
  <c r="A2103" i="11"/>
  <c r="A2102" i="11"/>
  <c r="A2101" i="11"/>
  <c r="A2100" i="11"/>
  <c r="A2087" i="11"/>
  <c r="A2086" i="11"/>
  <c r="A2085" i="11"/>
  <c r="A2084" i="11"/>
  <c r="A2083" i="11"/>
  <c r="A2082" i="11"/>
  <c r="A2081" i="11"/>
  <c r="A2080" i="11"/>
  <c r="A2079" i="11"/>
  <c r="A2078" i="11"/>
  <c r="A2077" i="11"/>
  <c r="A2063" i="11"/>
  <c r="A2062" i="11"/>
  <c r="A2060" i="11"/>
  <c r="A2059" i="11"/>
  <c r="A2058" i="11"/>
  <c r="A2057" i="11"/>
  <c r="A2056" i="11"/>
  <c r="A2055" i="11"/>
  <c r="A2054" i="11"/>
  <c r="A2053" i="11"/>
  <c r="A2052" i="11"/>
  <c r="A2051" i="11"/>
  <c r="A2050" i="11"/>
  <c r="A2037" i="11"/>
  <c r="A2036" i="11"/>
  <c r="A2035" i="11"/>
  <c r="A2034" i="11"/>
  <c r="A2033" i="11"/>
  <c r="A2032" i="11"/>
  <c r="A2031" i="11"/>
  <c r="A2030" i="11"/>
  <c r="A2029" i="11"/>
  <c r="A2028" i="11"/>
  <c r="A2027" i="11"/>
  <c r="A2013" i="11"/>
  <c r="A2012" i="11"/>
  <c r="A2010" i="11"/>
  <c r="A2009" i="11"/>
  <c r="A2008" i="11"/>
  <c r="A2007" i="11"/>
  <c r="A2006" i="11"/>
  <c r="A2005" i="11"/>
  <c r="A2004" i="11"/>
  <c r="A2003" i="11"/>
  <c r="A2002" i="11"/>
  <c r="A2001" i="11"/>
  <c r="A2000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63" i="11"/>
  <c r="A1962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13" i="11"/>
  <c r="A1912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63" i="11"/>
  <c r="A1862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13" i="11"/>
  <c r="A1812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63" i="11"/>
  <c r="A1762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13" i="11"/>
  <c r="A1712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63" i="11"/>
  <c r="A1662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13" i="11"/>
  <c r="A1612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63" i="11"/>
  <c r="A1562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13" i="11"/>
  <c r="A1512" i="11"/>
  <c r="A1510" i="11"/>
  <c r="A1509" i="11"/>
  <c r="A1508" i="11"/>
  <c r="A1507" i="11"/>
  <c r="A1506" i="11"/>
  <c r="A1505" i="11"/>
  <c r="A1504" i="11"/>
  <c r="A1503" i="11"/>
  <c r="A1502" i="11"/>
  <c r="A1501" i="11"/>
  <c r="A1500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63" i="11"/>
  <c r="A1462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13" i="11"/>
  <c r="A1412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63" i="11"/>
  <c r="A1362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13" i="11"/>
  <c r="A1312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63" i="11"/>
  <c r="A1262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13" i="11"/>
  <c r="A1212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63" i="11"/>
  <c r="A1162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13" i="11"/>
  <c r="A1112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63" i="11"/>
  <c r="A1062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13" i="11"/>
  <c r="A1012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87" i="11"/>
  <c r="A986" i="11"/>
  <c r="A985" i="11"/>
  <c r="A984" i="11"/>
  <c r="A983" i="11"/>
  <c r="A982" i="11"/>
  <c r="A981" i="11"/>
  <c r="A980" i="11"/>
  <c r="A979" i="11"/>
  <c r="A978" i="11"/>
  <c r="A977" i="11"/>
  <c r="A963" i="11"/>
  <c r="A962" i="11"/>
  <c r="A960" i="11"/>
  <c r="A959" i="11"/>
  <c r="A958" i="11"/>
  <c r="A957" i="11"/>
  <c r="A956" i="11"/>
  <c r="A955" i="11"/>
  <c r="A954" i="11"/>
  <c r="A953" i="11"/>
  <c r="A952" i="11"/>
  <c r="A951" i="11"/>
  <c r="A950" i="11"/>
  <c r="A937" i="11"/>
  <c r="A936" i="11"/>
  <c r="A935" i="11"/>
  <c r="A934" i="11"/>
  <c r="A933" i="11"/>
  <c r="A932" i="11"/>
  <c r="A931" i="11"/>
  <c r="A930" i="11"/>
  <c r="A929" i="11"/>
  <c r="A928" i="11"/>
  <c r="A927" i="11"/>
  <c r="A913" i="11"/>
  <c r="A912" i="11"/>
  <c r="A910" i="11"/>
  <c r="A909" i="11"/>
  <c r="A908" i="11"/>
  <c r="A907" i="11"/>
  <c r="A906" i="11"/>
  <c r="A905" i="11"/>
  <c r="A904" i="11"/>
  <c r="A903" i="11"/>
  <c r="A902" i="11"/>
  <c r="A901" i="11"/>
  <c r="A900" i="11"/>
  <c r="A887" i="11"/>
  <c r="A886" i="11"/>
  <c r="A885" i="11"/>
  <c r="A884" i="11"/>
  <c r="A883" i="11"/>
  <c r="A882" i="11"/>
  <c r="A881" i="11"/>
  <c r="A880" i="11"/>
  <c r="A879" i="11"/>
  <c r="A878" i="11"/>
  <c r="A877" i="11"/>
  <c r="A863" i="11"/>
  <c r="A862" i="11"/>
  <c r="A860" i="11"/>
  <c r="A859" i="11"/>
  <c r="A858" i="11"/>
  <c r="A857" i="11"/>
  <c r="A856" i="11"/>
  <c r="A855" i="11"/>
  <c r="A854" i="11"/>
  <c r="A853" i="11"/>
  <c r="A852" i="11"/>
  <c r="A851" i="11"/>
  <c r="A850" i="11"/>
  <c r="A837" i="11"/>
  <c r="A836" i="11"/>
  <c r="A835" i="11"/>
  <c r="A834" i="11"/>
  <c r="A833" i="11"/>
  <c r="A832" i="11"/>
  <c r="A831" i="11"/>
  <c r="A830" i="11"/>
  <c r="A829" i="11"/>
  <c r="A828" i="11"/>
  <c r="A827" i="11"/>
  <c r="A813" i="11"/>
  <c r="A812" i="11"/>
  <c r="A810" i="11"/>
  <c r="A809" i="11"/>
  <c r="A808" i="11"/>
  <c r="A807" i="11"/>
  <c r="A806" i="11"/>
  <c r="A805" i="11"/>
  <c r="A804" i="11"/>
  <c r="A803" i="11"/>
  <c r="A802" i="11"/>
  <c r="A801" i="11"/>
  <c r="A800" i="11"/>
  <c r="A787" i="11"/>
  <c r="A786" i="11"/>
  <c r="A785" i="11"/>
  <c r="A784" i="11"/>
  <c r="A783" i="11"/>
  <c r="A782" i="11"/>
  <c r="A781" i="11"/>
  <c r="A780" i="11"/>
  <c r="A779" i="11"/>
  <c r="A778" i="11"/>
  <c r="A777" i="11"/>
  <c r="A763" i="11"/>
  <c r="A762" i="11"/>
  <c r="A760" i="11"/>
  <c r="A759" i="11"/>
  <c r="A758" i="11"/>
  <c r="A757" i="11"/>
  <c r="A756" i="11"/>
  <c r="A755" i="11"/>
  <c r="A754" i="11"/>
  <c r="A753" i="11"/>
  <c r="A752" i="11"/>
  <c r="A751" i="11"/>
  <c r="A750" i="11"/>
  <c r="A737" i="11"/>
  <c r="A736" i="11"/>
  <c r="A735" i="11"/>
  <c r="A734" i="11"/>
  <c r="A733" i="11"/>
  <c r="A732" i="11"/>
  <c r="A731" i="11"/>
  <c r="A730" i="11"/>
  <c r="A729" i="11"/>
  <c r="A728" i="11"/>
  <c r="A727" i="11"/>
  <c r="A713" i="11"/>
  <c r="A712" i="11"/>
  <c r="A710" i="11"/>
  <c r="A709" i="11"/>
  <c r="A708" i="11"/>
  <c r="A707" i="11"/>
  <c r="A706" i="11"/>
  <c r="A705" i="11"/>
  <c r="A704" i="11"/>
  <c r="A703" i="11"/>
  <c r="A702" i="11"/>
  <c r="A701" i="11"/>
  <c r="A700" i="11"/>
  <c r="A687" i="11"/>
  <c r="A686" i="11"/>
  <c r="A685" i="11"/>
  <c r="A684" i="11"/>
  <c r="A683" i="11"/>
  <c r="A682" i="11"/>
  <c r="A681" i="11"/>
  <c r="A680" i="11"/>
  <c r="A679" i="11"/>
  <c r="A678" i="11"/>
  <c r="A677" i="11"/>
  <c r="A663" i="11"/>
  <c r="A662" i="11"/>
  <c r="A660" i="11"/>
  <c r="A659" i="11"/>
  <c r="A658" i="11"/>
  <c r="A657" i="11"/>
  <c r="A656" i="11"/>
  <c r="A655" i="11"/>
  <c r="A654" i="11"/>
  <c r="A653" i="11"/>
  <c r="A652" i="11"/>
  <c r="A651" i="11"/>
  <c r="A650" i="11"/>
  <c r="A637" i="11"/>
  <c r="A636" i="11"/>
  <c r="A635" i="11"/>
  <c r="A634" i="11"/>
  <c r="A633" i="11"/>
  <c r="A632" i="11"/>
  <c r="A631" i="11"/>
  <c r="A630" i="11"/>
  <c r="A629" i="11"/>
  <c r="A628" i="11"/>
  <c r="A627" i="11"/>
  <c r="A613" i="11"/>
  <c r="A612" i="11"/>
  <c r="A610" i="11"/>
  <c r="A609" i="11"/>
  <c r="A608" i="11"/>
  <c r="A607" i="11"/>
  <c r="A606" i="11"/>
  <c r="A605" i="11"/>
  <c r="A604" i="11"/>
  <c r="A603" i="11"/>
  <c r="A602" i="11"/>
  <c r="A601" i="11"/>
  <c r="A600" i="11"/>
  <c r="A587" i="11"/>
  <c r="A586" i="11"/>
  <c r="A585" i="11"/>
  <c r="A584" i="11"/>
  <c r="A583" i="11"/>
  <c r="A582" i="11"/>
  <c r="A581" i="11"/>
  <c r="A580" i="11"/>
  <c r="A579" i="11"/>
  <c r="A578" i="11"/>
  <c r="A577" i="11"/>
  <c r="A563" i="11"/>
  <c r="A562" i="11"/>
  <c r="A560" i="11"/>
  <c r="A559" i="11"/>
  <c r="A558" i="11"/>
  <c r="A557" i="11"/>
  <c r="A556" i="11"/>
  <c r="A555" i="11"/>
  <c r="A554" i="11"/>
  <c r="A553" i="11"/>
  <c r="A552" i="11"/>
  <c r="A551" i="11"/>
  <c r="A550" i="11"/>
  <c r="A537" i="11"/>
  <c r="A536" i="11"/>
  <c r="A535" i="11"/>
  <c r="A534" i="11"/>
  <c r="A533" i="11"/>
  <c r="A532" i="11"/>
  <c r="A531" i="11"/>
  <c r="A530" i="11"/>
  <c r="A529" i="11"/>
  <c r="A528" i="11"/>
  <c r="A527" i="11"/>
  <c r="A513" i="11"/>
  <c r="A512" i="11"/>
  <c r="A510" i="11"/>
  <c r="A509" i="11"/>
  <c r="A508" i="11"/>
  <c r="A507" i="11"/>
  <c r="A506" i="11"/>
  <c r="A505" i="11"/>
  <c r="A504" i="11"/>
  <c r="A503" i="11"/>
  <c r="A502" i="11"/>
  <c r="A501" i="11"/>
  <c r="A500" i="11"/>
  <c r="A487" i="11"/>
  <c r="A486" i="11"/>
  <c r="A485" i="11"/>
  <c r="A484" i="11"/>
  <c r="A483" i="11"/>
  <c r="A482" i="11"/>
  <c r="A481" i="11"/>
  <c r="A480" i="11"/>
  <c r="A479" i="11"/>
  <c r="A478" i="11"/>
  <c r="A477" i="11"/>
  <c r="A463" i="11"/>
  <c r="A462" i="11"/>
  <c r="A460" i="11"/>
  <c r="A459" i="11"/>
  <c r="A458" i="11"/>
  <c r="A457" i="11"/>
  <c r="A456" i="11"/>
  <c r="A455" i="11"/>
  <c r="A454" i="11"/>
  <c r="A453" i="11"/>
  <c r="A452" i="11"/>
  <c r="A451" i="11"/>
  <c r="A450" i="11"/>
  <c r="A437" i="11"/>
  <c r="A436" i="11"/>
  <c r="A435" i="11"/>
  <c r="A434" i="11"/>
  <c r="A433" i="11"/>
  <c r="A432" i="11"/>
  <c r="A431" i="11"/>
  <c r="A430" i="11"/>
  <c r="A429" i="11"/>
  <c r="A428" i="11"/>
  <c r="A427" i="11"/>
  <c r="A413" i="11"/>
  <c r="A412" i="11"/>
  <c r="A410" i="11"/>
  <c r="A409" i="11"/>
  <c r="A408" i="11"/>
  <c r="A407" i="11"/>
  <c r="A406" i="11"/>
  <c r="A405" i="11"/>
  <c r="A404" i="11"/>
  <c r="A403" i="11"/>
  <c r="A402" i="11"/>
  <c r="A401" i="11"/>
  <c r="A400" i="11"/>
  <c r="A387" i="11"/>
  <c r="A386" i="11"/>
  <c r="A385" i="11"/>
  <c r="A384" i="11"/>
  <c r="A383" i="11"/>
  <c r="A382" i="11"/>
  <c r="A381" i="11"/>
  <c r="A380" i="11"/>
  <c r="A379" i="11"/>
  <c r="A378" i="11"/>
  <c r="A377" i="11"/>
  <c r="A363" i="11"/>
  <c r="A362" i="11"/>
  <c r="A360" i="11"/>
  <c r="A359" i="11"/>
  <c r="A358" i="11"/>
  <c r="A357" i="11"/>
  <c r="A356" i="11"/>
  <c r="A355" i="11"/>
  <c r="A354" i="11"/>
  <c r="A353" i="11"/>
  <c r="A352" i="11"/>
  <c r="A351" i="11"/>
  <c r="A350" i="11"/>
  <c r="A337" i="11"/>
  <c r="A336" i="11"/>
  <c r="A335" i="11"/>
  <c r="A334" i="11"/>
  <c r="A333" i="11"/>
  <c r="A332" i="11"/>
  <c r="A331" i="11"/>
  <c r="A330" i="11"/>
  <c r="A329" i="11"/>
  <c r="A328" i="11"/>
  <c r="A327" i="11"/>
  <c r="A313" i="11"/>
  <c r="A312" i="11"/>
  <c r="A310" i="11"/>
  <c r="A309" i="11"/>
  <c r="A308" i="11"/>
  <c r="A307" i="11"/>
  <c r="A306" i="11"/>
  <c r="A305" i="11"/>
  <c r="A304" i="11"/>
  <c r="A303" i="11"/>
  <c r="A302" i="11"/>
  <c r="A301" i="11"/>
  <c r="A300" i="11"/>
  <c r="A287" i="11"/>
  <c r="A286" i="11"/>
  <c r="A285" i="11"/>
  <c r="A284" i="11"/>
  <c r="A283" i="11"/>
  <c r="A282" i="11"/>
  <c r="A281" i="11"/>
  <c r="A280" i="11"/>
  <c r="A279" i="11"/>
  <c r="A278" i="11"/>
  <c r="A277" i="11"/>
  <c r="A263" i="11"/>
  <c r="A262" i="11"/>
  <c r="A260" i="11"/>
  <c r="A259" i="11"/>
  <c r="A258" i="11"/>
  <c r="A257" i="11"/>
  <c r="A256" i="11"/>
  <c r="A255" i="11"/>
  <c r="A254" i="11"/>
  <c r="A253" i="11"/>
  <c r="A252" i="11"/>
  <c r="A251" i="11"/>
  <c r="A250" i="11"/>
  <c r="A237" i="11"/>
  <c r="A236" i="11"/>
  <c r="A235" i="11"/>
  <c r="A234" i="11"/>
  <c r="A233" i="11"/>
  <c r="A232" i="11"/>
  <c r="A231" i="11"/>
  <c r="A230" i="11"/>
  <c r="A229" i="11"/>
  <c r="A228" i="11"/>
  <c r="A227" i="11"/>
  <c r="A213" i="11"/>
  <c r="A212" i="11"/>
  <c r="A210" i="11"/>
  <c r="A209" i="11"/>
  <c r="A208" i="11"/>
  <c r="A207" i="11"/>
  <c r="A206" i="11"/>
  <c r="A205" i="11"/>
  <c r="A204" i="11"/>
  <c r="A203" i="11"/>
  <c r="A202" i="11"/>
  <c r="A201" i="11"/>
  <c r="A200" i="11"/>
  <c r="A187" i="11"/>
  <c r="A186" i="11"/>
  <c r="A185" i="11"/>
  <c r="A184" i="11"/>
  <c r="A183" i="11"/>
  <c r="A182" i="11"/>
  <c r="A181" i="11"/>
  <c r="A180" i="11"/>
  <c r="A179" i="11"/>
  <c r="A178" i="11"/>
  <c r="A177" i="11"/>
  <c r="A163" i="11"/>
  <c r="A162" i="11"/>
  <c r="A160" i="11"/>
  <c r="A159" i="11"/>
  <c r="A158" i="11"/>
  <c r="A157" i="11"/>
  <c r="A156" i="11"/>
  <c r="A155" i="11"/>
  <c r="A154" i="11"/>
  <c r="A153" i="11"/>
  <c r="A152" i="11"/>
  <c r="A151" i="11"/>
  <c r="A150" i="11"/>
  <c r="A137" i="11"/>
  <c r="C15" i="2" s="1"/>
  <c r="D15" i="2" s="1"/>
  <c r="A136" i="11"/>
  <c r="A135" i="11"/>
  <c r="A134" i="11"/>
  <c r="A133" i="11"/>
  <c r="A132" i="11"/>
  <c r="A131" i="11"/>
  <c r="A130" i="11"/>
  <c r="A129" i="11"/>
  <c r="A128" i="11"/>
  <c r="A127" i="11"/>
  <c r="A113" i="11"/>
  <c r="A112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7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20" i="10"/>
  <c r="C14" i="2" s="1"/>
  <c r="D14" i="2" s="1"/>
  <c r="C19" i="10"/>
  <c r="C20" i="10" s="1"/>
  <c r="A19" i="10"/>
  <c r="A7" i="10"/>
  <c r="C6" i="10"/>
  <c r="C5" i="10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C6" i="9"/>
  <c r="A17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I13" i="8"/>
  <c r="E13" i="8"/>
  <c r="D13" i="8"/>
  <c r="I12" i="8"/>
  <c r="E12" i="8"/>
  <c r="D12" i="8"/>
  <c r="I11" i="8"/>
  <c r="E11" i="8"/>
  <c r="D11" i="8"/>
  <c r="I10" i="8"/>
  <c r="E10" i="8"/>
  <c r="D10" i="8"/>
  <c r="I9" i="8"/>
  <c r="E9" i="8"/>
  <c r="D9" i="8"/>
  <c r="I8" i="8"/>
  <c r="E8" i="8"/>
  <c r="D8" i="8"/>
  <c r="I7" i="8"/>
  <c r="E7" i="8"/>
  <c r="D7" i="8"/>
  <c r="I6" i="8"/>
  <c r="E6" i="8"/>
  <c r="D6" i="8"/>
  <c r="I5" i="8"/>
  <c r="C13" i="2" s="1"/>
  <c r="E5" i="8"/>
  <c r="D5" i="8"/>
  <c r="L4" i="8"/>
  <c r="I4" i="8"/>
  <c r="E4" i="8"/>
  <c r="I3" i="8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18" i="7"/>
  <c r="C16" i="7"/>
  <c r="J13" i="7"/>
  <c r="E13" i="7"/>
  <c r="J12" i="7"/>
  <c r="E12" i="7"/>
  <c r="J11" i="7"/>
  <c r="E11" i="7"/>
  <c r="J10" i="7"/>
  <c r="E10" i="7"/>
  <c r="J9" i="7"/>
  <c r="E9" i="7"/>
  <c r="J8" i="7"/>
  <c r="E8" i="7"/>
  <c r="J7" i="7"/>
  <c r="E7" i="7"/>
  <c r="J6" i="7"/>
  <c r="E6" i="7"/>
  <c r="J5" i="7"/>
  <c r="E5" i="7"/>
  <c r="J4" i="7"/>
  <c r="E4" i="7"/>
  <c r="A2" i="7"/>
  <c r="D97" i="6"/>
  <c r="E97" i="6" s="1"/>
  <c r="E96" i="6"/>
  <c r="E95" i="6"/>
  <c r="E94" i="6"/>
  <c r="E93" i="6"/>
  <c r="E92" i="6"/>
  <c r="E91" i="6"/>
  <c r="E90" i="6"/>
  <c r="E87" i="6"/>
  <c r="D8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F74" i="6"/>
  <c r="E74" i="6"/>
  <c r="D74" i="6"/>
  <c r="E63" i="6"/>
  <c r="D63" i="6"/>
  <c r="C51" i="6"/>
  <c r="E50" i="6"/>
  <c r="E49" i="6"/>
  <c r="C11" i="2" s="1"/>
  <c r="D11" i="2" s="1"/>
  <c r="E48" i="6"/>
  <c r="E47" i="6"/>
  <c r="E46" i="6"/>
  <c r="E45" i="6"/>
  <c r="E44" i="6"/>
  <c r="D40" i="6"/>
  <c r="C40" i="6"/>
  <c r="D37" i="6"/>
  <c r="C37" i="6"/>
  <c r="D26" i="6"/>
  <c r="C26" i="6"/>
  <c r="C23" i="6"/>
  <c r="C14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I5" i="6"/>
  <c r="H5" i="6"/>
  <c r="G5" i="6"/>
  <c r="F5" i="6"/>
  <c r="E5" i="6"/>
  <c r="D5" i="6"/>
  <c r="C5" i="6"/>
  <c r="E76" i="5"/>
  <c r="AC61" i="5"/>
  <c r="AA61" i="5"/>
  <c r="X61" i="5"/>
  <c r="V61" i="5"/>
  <c r="U61" i="5"/>
  <c r="S61" i="5"/>
  <c r="P61" i="5"/>
  <c r="M61" i="5"/>
  <c r="K61" i="5"/>
  <c r="G61" i="5"/>
  <c r="E61" i="5"/>
  <c r="D61" i="5"/>
  <c r="AE60" i="5"/>
  <c r="AE61" i="5" s="1"/>
  <c r="AD60" i="5"/>
  <c r="AD61" i="5" s="1"/>
  <c r="AC60" i="5"/>
  <c r="AB60" i="5"/>
  <c r="AB61" i="5" s="1"/>
  <c r="AA60" i="5"/>
  <c r="Z60" i="5"/>
  <c r="Z61" i="5" s="1"/>
  <c r="Z76" i="5" s="1"/>
  <c r="Y60" i="5"/>
  <c r="Y61" i="5" s="1"/>
  <c r="X60" i="5"/>
  <c r="W60" i="5"/>
  <c r="W61" i="5" s="1"/>
  <c r="V60" i="5"/>
  <c r="U60" i="5"/>
  <c r="T60" i="5"/>
  <c r="T61" i="5" s="1"/>
  <c r="S60" i="5"/>
  <c r="R60" i="5"/>
  <c r="R61" i="5" s="1"/>
  <c r="Q60" i="5"/>
  <c r="Q61" i="5" s="1"/>
  <c r="P60" i="5"/>
  <c r="O60" i="5"/>
  <c r="O61" i="5" s="1"/>
  <c r="N60" i="5"/>
  <c r="N61" i="5" s="1"/>
  <c r="M60" i="5"/>
  <c r="L60" i="5"/>
  <c r="L61" i="5" s="1"/>
  <c r="K60" i="5"/>
  <c r="I60" i="5"/>
  <c r="I61" i="5" s="1"/>
  <c r="H60" i="5"/>
  <c r="H61" i="5" s="1"/>
  <c r="G60" i="5"/>
  <c r="F60" i="5"/>
  <c r="F61" i="5" s="1"/>
  <c r="E60" i="5"/>
  <c r="D60" i="5"/>
  <c r="C60" i="5"/>
  <c r="C61" i="5" s="1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I54" i="5"/>
  <c r="H54" i="5"/>
  <c r="G54" i="5"/>
  <c r="F54" i="5"/>
  <c r="E54" i="5"/>
  <c r="D54" i="5"/>
  <c r="C54" i="5"/>
  <c r="A42" i="5"/>
  <c r="AE41" i="5"/>
  <c r="AC41" i="5"/>
  <c r="Z41" i="5"/>
  <c r="X41" i="5"/>
  <c r="W41" i="5"/>
  <c r="U41" i="5"/>
  <c r="R41" i="5"/>
  <c r="P41" i="5"/>
  <c r="O41" i="5"/>
  <c r="M41" i="5"/>
  <c r="I41" i="5"/>
  <c r="I76" i="5" s="1"/>
  <c r="G41" i="5"/>
  <c r="D41" i="5"/>
  <c r="AE37" i="5"/>
  <c r="AD37" i="5"/>
  <c r="AD41" i="5" s="1"/>
  <c r="AC37" i="5"/>
  <c r="AB37" i="5"/>
  <c r="AB41" i="5" s="1"/>
  <c r="AA37" i="5"/>
  <c r="AA41" i="5" s="1"/>
  <c r="Z37" i="5"/>
  <c r="Y37" i="5"/>
  <c r="Y41" i="5" s="1"/>
  <c r="X37" i="5"/>
  <c r="W37" i="5"/>
  <c r="V37" i="5"/>
  <c r="V41" i="5" s="1"/>
  <c r="V76" i="5" s="1"/>
  <c r="U37" i="5"/>
  <c r="T37" i="5"/>
  <c r="T41" i="5" s="1"/>
  <c r="S37" i="5"/>
  <c r="S41" i="5" s="1"/>
  <c r="R37" i="5"/>
  <c r="Q37" i="5"/>
  <c r="Q41" i="5" s="1"/>
  <c r="P37" i="5"/>
  <c r="O37" i="5"/>
  <c r="N37" i="5"/>
  <c r="N41" i="5" s="1"/>
  <c r="M37" i="5"/>
  <c r="L37" i="5"/>
  <c r="L41" i="5" s="1"/>
  <c r="K37" i="5"/>
  <c r="K41" i="5" s="1"/>
  <c r="I37" i="5"/>
  <c r="H37" i="5"/>
  <c r="H41" i="5" s="1"/>
  <c r="G37" i="5"/>
  <c r="F37" i="5"/>
  <c r="F41" i="5" s="1"/>
  <c r="E37" i="5"/>
  <c r="E41" i="5" s="1"/>
  <c r="D37" i="5"/>
  <c r="C37" i="5"/>
  <c r="C41" i="5" s="1"/>
  <c r="A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I29" i="5"/>
  <c r="H29" i="5"/>
  <c r="G29" i="5"/>
  <c r="F29" i="5"/>
  <c r="E29" i="5"/>
  <c r="D29" i="5"/>
  <c r="C29" i="5"/>
  <c r="A22" i="5"/>
  <c r="AE21" i="5"/>
  <c r="AD21" i="5"/>
  <c r="AC21" i="5"/>
  <c r="AB21" i="5"/>
  <c r="AA21" i="5"/>
  <c r="Z21" i="5"/>
  <c r="Y21" i="5"/>
  <c r="Y76" i="5" s="1"/>
  <c r="X21" i="5"/>
  <c r="W21" i="5"/>
  <c r="V21" i="5"/>
  <c r="U21" i="5"/>
  <c r="T21" i="5"/>
  <c r="S21" i="5"/>
  <c r="R21" i="5"/>
  <c r="Q21" i="5"/>
  <c r="Q76" i="5" s="1"/>
  <c r="P21" i="5"/>
  <c r="O21" i="5"/>
  <c r="N21" i="5"/>
  <c r="M21" i="5"/>
  <c r="L21" i="5"/>
  <c r="K21" i="5"/>
  <c r="I21" i="5"/>
  <c r="H21" i="5"/>
  <c r="G21" i="5"/>
  <c r="F21" i="5"/>
  <c r="E21" i="5"/>
  <c r="D21" i="5"/>
  <c r="C21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I17" i="5"/>
  <c r="H17" i="5"/>
  <c r="H76" i="5" s="1"/>
  <c r="G17" i="5"/>
  <c r="F17" i="5"/>
  <c r="E17" i="5"/>
  <c r="D17" i="5"/>
  <c r="C17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I12" i="5"/>
  <c r="H12" i="5"/>
  <c r="G12" i="5"/>
  <c r="F12" i="5"/>
  <c r="E12" i="5"/>
  <c r="D12" i="5"/>
  <c r="C12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I5" i="5"/>
  <c r="H5" i="5"/>
  <c r="G5" i="5"/>
  <c r="F5" i="5"/>
  <c r="E5" i="5"/>
  <c r="D5" i="5"/>
  <c r="C5" i="5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J134" i="4"/>
  <c r="I134" i="4"/>
  <c r="H134" i="4"/>
  <c r="G134" i="4"/>
  <c r="F134" i="4"/>
  <c r="E134" i="4"/>
  <c r="A122" i="4"/>
  <c r="A99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J98" i="4"/>
  <c r="I98" i="4"/>
  <c r="H98" i="4"/>
  <c r="G98" i="4"/>
  <c r="F98" i="4"/>
  <c r="E98" i="4"/>
  <c r="A86" i="4"/>
  <c r="AE85" i="4"/>
  <c r="AE121" i="4" s="1"/>
  <c r="AE136" i="4" s="1"/>
  <c r="AD85" i="4"/>
  <c r="AD121" i="4" s="1"/>
  <c r="AD136" i="4" s="1"/>
  <c r="AC85" i="4"/>
  <c r="AC121" i="4" s="1"/>
  <c r="AC136" i="4" s="1"/>
  <c r="AB85" i="4"/>
  <c r="AB121" i="4" s="1"/>
  <c r="AB136" i="4" s="1"/>
  <c r="AA85" i="4"/>
  <c r="AA121" i="4" s="1"/>
  <c r="AA136" i="4" s="1"/>
  <c r="Z85" i="4"/>
  <c r="Z121" i="4" s="1"/>
  <c r="Z136" i="4" s="1"/>
  <c r="Y85" i="4"/>
  <c r="Y121" i="4" s="1"/>
  <c r="Y136" i="4" s="1"/>
  <c r="X85" i="4"/>
  <c r="X121" i="4" s="1"/>
  <c r="W85" i="4"/>
  <c r="W121" i="4" s="1"/>
  <c r="W136" i="4" s="1"/>
  <c r="V85" i="4"/>
  <c r="V121" i="4" s="1"/>
  <c r="V136" i="4" s="1"/>
  <c r="U85" i="4"/>
  <c r="U121" i="4" s="1"/>
  <c r="U136" i="4" s="1"/>
  <c r="T85" i="4"/>
  <c r="T121" i="4" s="1"/>
  <c r="T136" i="4" s="1"/>
  <c r="S85" i="4"/>
  <c r="R85" i="4"/>
  <c r="R121" i="4" s="1"/>
  <c r="R136" i="4" s="1"/>
  <c r="Q85" i="4"/>
  <c r="Q121" i="4" s="1"/>
  <c r="Q136" i="4" s="1"/>
  <c r="P85" i="4"/>
  <c r="P121" i="4" s="1"/>
  <c r="P136" i="4" s="1"/>
  <c r="O85" i="4"/>
  <c r="O121" i="4" s="1"/>
  <c r="O136" i="4" s="1"/>
  <c r="N85" i="4"/>
  <c r="N121" i="4" s="1"/>
  <c r="N136" i="4" s="1"/>
  <c r="M85" i="4"/>
  <c r="M121" i="4" s="1"/>
  <c r="M136" i="4" s="1"/>
  <c r="L85" i="4"/>
  <c r="L121" i="4" s="1"/>
  <c r="L136" i="4" s="1"/>
  <c r="J85" i="4"/>
  <c r="J121" i="4" s="1"/>
  <c r="J136" i="4" s="1"/>
  <c r="I85" i="4"/>
  <c r="I121" i="4" s="1"/>
  <c r="I136" i="4" s="1"/>
  <c r="H85" i="4"/>
  <c r="H121" i="4" s="1"/>
  <c r="H136" i="4" s="1"/>
  <c r="G85" i="4"/>
  <c r="G121" i="4" s="1"/>
  <c r="G136" i="4" s="1"/>
  <c r="F85" i="4"/>
  <c r="F121" i="4" s="1"/>
  <c r="F136" i="4" s="1"/>
  <c r="E85" i="4"/>
  <c r="E121" i="4" s="1"/>
  <c r="E136" i="4" s="1"/>
  <c r="A73" i="4"/>
  <c r="A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J47" i="4"/>
  <c r="I47" i="4"/>
  <c r="H47" i="4"/>
  <c r="G47" i="4"/>
  <c r="F47" i="4"/>
  <c r="E47" i="4"/>
  <c r="A35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J34" i="4"/>
  <c r="I34" i="4"/>
  <c r="H34" i="4"/>
  <c r="G34" i="4"/>
  <c r="F34" i="4"/>
  <c r="E34" i="4"/>
  <c r="A21" i="4"/>
  <c r="AE20" i="4"/>
  <c r="AD20" i="4"/>
  <c r="AD70" i="4" s="1"/>
  <c r="AC20" i="4"/>
  <c r="AC70" i="4" s="1"/>
  <c r="AB20" i="4"/>
  <c r="AB70" i="4" s="1"/>
  <c r="AA20" i="4"/>
  <c r="Z20" i="4"/>
  <c r="Z70" i="4" s="1"/>
  <c r="Y20" i="4"/>
  <c r="Y70" i="4" s="1"/>
  <c r="X20" i="4"/>
  <c r="W20" i="4"/>
  <c r="V20" i="4"/>
  <c r="V70" i="4" s="1"/>
  <c r="U20" i="4"/>
  <c r="U70" i="4" s="1"/>
  <c r="T20" i="4"/>
  <c r="S20" i="4"/>
  <c r="R20" i="4"/>
  <c r="R70" i="4" s="1"/>
  <c r="Q20" i="4"/>
  <c r="Q70" i="4" s="1"/>
  <c r="P20" i="4"/>
  <c r="O20" i="4"/>
  <c r="N20" i="4"/>
  <c r="N70" i="4" s="1"/>
  <c r="M20" i="4"/>
  <c r="M70" i="4" s="1"/>
  <c r="L20" i="4"/>
  <c r="L70" i="4" s="1"/>
  <c r="J20" i="4"/>
  <c r="I20" i="4"/>
  <c r="I70" i="4" s="1"/>
  <c r="H20" i="4"/>
  <c r="H70" i="4" s="1"/>
  <c r="G20" i="4"/>
  <c r="F20" i="4"/>
  <c r="E20" i="4"/>
  <c r="E70" i="4" s="1"/>
  <c r="A8" i="4"/>
  <c r="J6" i="4"/>
  <c r="C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J5" i="4"/>
  <c r="I5" i="4"/>
  <c r="H5" i="4"/>
  <c r="G5" i="4"/>
  <c r="F5" i="4"/>
  <c r="E5" i="4"/>
  <c r="C5" i="4"/>
  <c r="C23" i="3"/>
  <c r="C22" i="3"/>
  <c r="D11" i="3"/>
  <c r="D10" i="3"/>
  <c r="D9" i="3"/>
  <c r="D8" i="3"/>
  <c r="D7" i="3"/>
  <c r="C4" i="3"/>
  <c r="C2" i="3"/>
  <c r="C17" i="2"/>
  <c r="D13" i="2"/>
  <c r="C76" i="17" l="1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G4" i="17"/>
  <c r="F4" i="17"/>
  <c r="E4" i="17"/>
  <c r="D4" i="17"/>
  <c r="E76" i="17"/>
  <c r="F76" i="17"/>
  <c r="G76" i="17"/>
  <c r="H76" i="17"/>
  <c r="I76" i="17"/>
  <c r="L76" i="17"/>
  <c r="N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G42" i="13"/>
  <c r="F70" i="4"/>
  <c r="O70" i="4"/>
  <c r="W70" i="4"/>
  <c r="AE70" i="4"/>
  <c r="T70" i="4"/>
  <c r="T137" i="4" s="1"/>
  <c r="E137" i="4"/>
  <c r="F137" i="4"/>
  <c r="H137" i="4"/>
  <c r="L137" i="4"/>
  <c r="M137" i="4"/>
  <c r="O137" i="4"/>
  <c r="Q137" i="4"/>
  <c r="V137" i="4"/>
  <c r="W137" i="4"/>
  <c r="Y137" i="4"/>
  <c r="AB137" i="4"/>
  <c r="AC137" i="4"/>
  <c r="AD137" i="4"/>
  <c r="AE137" i="4"/>
  <c r="S121" i="4"/>
  <c r="S136" i="4" s="1"/>
  <c r="M4" i="16"/>
  <c r="K4" i="16"/>
  <c r="J4" i="16"/>
  <c r="I4" i="16"/>
  <c r="H4" i="16"/>
  <c r="G4" i="16"/>
  <c r="E137" i="16"/>
  <c r="G137" i="16"/>
  <c r="H137" i="16"/>
  <c r="I137" i="16"/>
  <c r="J137" i="16"/>
  <c r="K137" i="16"/>
  <c r="M137" i="16"/>
  <c r="N137" i="16"/>
  <c r="O137" i="16"/>
  <c r="P137" i="16"/>
  <c r="Q137" i="16"/>
  <c r="R137" i="16"/>
  <c r="S137" i="16"/>
  <c r="T137" i="16"/>
  <c r="U137" i="16"/>
  <c r="V137" i="16"/>
  <c r="W137" i="16"/>
  <c r="X137" i="16"/>
  <c r="Y137" i="16"/>
  <c r="Z137" i="16"/>
  <c r="AA137" i="16"/>
  <c r="AB137" i="16"/>
  <c r="AC137" i="16"/>
  <c r="AD137" i="16"/>
  <c r="AE137" i="16"/>
  <c r="AF137" i="16"/>
  <c r="N76" i="5"/>
  <c r="R76" i="5"/>
  <c r="U137" i="4"/>
  <c r="AD76" i="5"/>
  <c r="D76" i="5"/>
  <c r="AC76" i="5"/>
  <c r="G26" i="13"/>
  <c r="G70" i="4"/>
  <c r="X70" i="4"/>
  <c r="X76" i="5"/>
  <c r="C15" i="3"/>
  <c r="C8" i="2" s="1"/>
  <c r="D8" i="2" s="1"/>
  <c r="G50" i="13"/>
  <c r="C12" i="2"/>
  <c r="D12" i="2" s="1"/>
  <c r="G34" i="13"/>
  <c r="P76" i="5"/>
  <c r="J70" i="4"/>
  <c r="J137" i="4" s="1"/>
  <c r="S70" i="4"/>
  <c r="S137" i="4" s="1"/>
  <c r="AA70" i="4"/>
  <c r="AA137" i="4" s="1"/>
  <c r="G49" i="13"/>
  <c r="G41" i="13"/>
  <c r="G33" i="13"/>
  <c r="G25" i="13"/>
  <c r="G17" i="13"/>
  <c r="G9" i="13"/>
  <c r="C4" i="11"/>
  <c r="E17" i="7"/>
  <c r="C13" i="6"/>
  <c r="C4" i="6"/>
  <c r="L4" i="4"/>
  <c r="G48" i="13"/>
  <c r="G40" i="13"/>
  <c r="G32" i="13"/>
  <c r="G24" i="13"/>
  <c r="G16" i="13"/>
  <c r="G8" i="13"/>
  <c r="C9" i="9"/>
  <c r="G47" i="13"/>
  <c r="G39" i="13"/>
  <c r="G31" i="13"/>
  <c r="G23" i="13"/>
  <c r="G15" i="13"/>
  <c r="G7" i="13"/>
  <c r="E4" i="12"/>
  <c r="G46" i="13"/>
  <c r="G38" i="13"/>
  <c r="G30" i="13"/>
  <c r="G22" i="13"/>
  <c r="G14" i="13"/>
  <c r="G6" i="13"/>
  <c r="C4" i="12"/>
  <c r="C5" i="9"/>
  <c r="C4" i="5"/>
  <c r="G53" i="13"/>
  <c r="G45" i="13"/>
  <c r="G37" i="13"/>
  <c r="G29" i="13"/>
  <c r="G21" i="13"/>
  <c r="G13" i="13"/>
  <c r="G5" i="13"/>
  <c r="D25" i="6"/>
  <c r="G52" i="13"/>
  <c r="G44" i="13"/>
  <c r="G36" i="13"/>
  <c r="G28" i="13"/>
  <c r="G20" i="13"/>
  <c r="G12" i="13"/>
  <c r="G4" i="13"/>
  <c r="C25" i="6"/>
  <c r="G51" i="13"/>
  <c r="G43" i="13"/>
  <c r="G35" i="13"/>
  <c r="G27" i="13"/>
  <c r="G19" i="13"/>
  <c r="G11" i="13"/>
  <c r="C15" i="8"/>
  <c r="N137" i="4"/>
  <c r="M76" i="5"/>
  <c r="P70" i="4"/>
  <c r="P137" i="4" s="1"/>
  <c r="G76" i="5"/>
  <c r="F76" i="5"/>
  <c r="O76" i="5"/>
  <c r="W76" i="5"/>
  <c r="AE76" i="5"/>
  <c r="K76" i="5"/>
  <c r="S76" i="5"/>
  <c r="AA76" i="5"/>
  <c r="D4" i="7"/>
  <c r="U76" i="5"/>
  <c r="D39" i="6"/>
  <c r="G137" i="4"/>
  <c r="C10" i="2"/>
  <c r="D10" i="2" s="1"/>
  <c r="A3" i="4"/>
  <c r="I137" i="4"/>
  <c r="R137" i="4"/>
  <c r="Z137" i="4"/>
  <c r="X136" i="4"/>
  <c r="C76" i="5"/>
  <c r="L76" i="5"/>
  <c r="T76" i="5"/>
  <c r="AB76" i="5"/>
  <c r="C39" i="6"/>
  <c r="G10" i="13"/>
  <c r="G18" i="13"/>
  <c r="AF4" i="16" l="1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AS17" i="7"/>
  <c r="AK17" i="7"/>
  <c r="AC17" i="7"/>
  <c r="U17" i="7"/>
  <c r="M17" i="7"/>
  <c r="AI17" i="7"/>
  <c r="AA17" i="7"/>
  <c r="S17" i="7"/>
  <c r="AR17" i="7"/>
  <c r="AJ17" i="7"/>
  <c r="AB17" i="7"/>
  <c r="T17" i="7"/>
  <c r="L17" i="7"/>
  <c r="AQ17" i="7"/>
  <c r="AP17" i="7"/>
  <c r="AH17" i="7"/>
  <c r="Z17" i="7"/>
  <c r="R17" i="7"/>
  <c r="J17" i="7"/>
  <c r="AO17" i="7"/>
  <c r="AG17" i="7"/>
  <c r="Y17" i="7"/>
  <c r="Q17" i="7"/>
  <c r="I17" i="7"/>
  <c r="AN17" i="7"/>
  <c r="AF17" i="7"/>
  <c r="X17" i="7"/>
  <c r="P17" i="7"/>
  <c r="H17" i="7"/>
  <c r="AE17" i="7"/>
  <c r="F17" i="7"/>
  <c r="AM17" i="7"/>
  <c r="AD17" i="7"/>
  <c r="W17" i="7"/>
  <c r="O17" i="7"/>
  <c r="N17" i="7"/>
  <c r="AL17" i="7"/>
  <c r="V17" i="7"/>
  <c r="K17" i="7"/>
  <c r="G17" i="7"/>
  <c r="S4" i="11"/>
  <c r="K4" i="11"/>
  <c r="I4" i="11"/>
  <c r="R4" i="11"/>
  <c r="J4" i="11"/>
  <c r="Q4" i="11"/>
  <c r="P4" i="11"/>
  <c r="H4" i="11"/>
  <c r="W4" i="11"/>
  <c r="O4" i="11"/>
  <c r="G4" i="11"/>
  <c r="E4" i="11"/>
  <c r="V4" i="11"/>
  <c r="N4" i="11"/>
  <c r="F4" i="11"/>
  <c r="U4" i="11"/>
  <c r="M4" i="11"/>
  <c r="D4" i="11"/>
  <c r="T4" i="11"/>
  <c r="L4" i="11"/>
  <c r="AO15" i="8"/>
  <c r="AG15" i="8"/>
  <c r="Y15" i="8"/>
  <c r="Q15" i="8"/>
  <c r="I15" i="8"/>
  <c r="AE15" i="8"/>
  <c r="O15" i="8"/>
  <c r="G15" i="8"/>
  <c r="AN15" i="8"/>
  <c r="AF15" i="8"/>
  <c r="X15" i="8"/>
  <c r="P15" i="8"/>
  <c r="H15" i="8"/>
  <c r="W15" i="8"/>
  <c r="AM15" i="8"/>
  <c r="AL15" i="8"/>
  <c r="AD15" i="8"/>
  <c r="V15" i="8"/>
  <c r="N15" i="8"/>
  <c r="F15" i="8"/>
  <c r="AK15" i="8"/>
  <c r="AC15" i="8"/>
  <c r="U15" i="8"/>
  <c r="M15" i="8"/>
  <c r="E15" i="8"/>
  <c r="AQ15" i="8"/>
  <c r="AA15" i="8"/>
  <c r="K15" i="8"/>
  <c r="AJ15" i="8"/>
  <c r="AB15" i="8"/>
  <c r="T15" i="8"/>
  <c r="L15" i="8"/>
  <c r="D15" i="8"/>
  <c r="AI15" i="8"/>
  <c r="S15" i="8"/>
  <c r="AP15" i="8"/>
  <c r="AH15" i="8"/>
  <c r="Z15" i="8"/>
  <c r="J15" i="8"/>
  <c r="R15" i="8"/>
  <c r="X137" i="4"/>
  <c r="AE4" i="5"/>
  <c r="W4" i="5"/>
  <c r="O4" i="5"/>
  <c r="F4" i="5"/>
  <c r="V4" i="5"/>
  <c r="N4" i="5"/>
  <c r="AD4" i="5"/>
  <c r="E4" i="5"/>
  <c r="AB4" i="5"/>
  <c r="T4" i="5"/>
  <c r="L4" i="5"/>
  <c r="AA4" i="5"/>
  <c r="S4" i="5"/>
  <c r="K4" i="5"/>
  <c r="Z4" i="5"/>
  <c r="R4" i="5"/>
  <c r="I4" i="5"/>
  <c r="U4" i="5"/>
  <c r="X4" i="5"/>
  <c r="Q4" i="5"/>
  <c r="H4" i="5"/>
  <c r="AC4" i="5"/>
  <c r="P4" i="5"/>
  <c r="G4" i="5"/>
  <c r="Y4" i="5"/>
  <c r="M4" i="5"/>
  <c r="D4" i="5"/>
  <c r="T9" i="9"/>
  <c r="L9" i="9"/>
  <c r="D9" i="9"/>
  <c r="R9" i="9"/>
  <c r="S9" i="9"/>
  <c r="K9" i="9"/>
  <c r="J9" i="9"/>
  <c r="Q9" i="9"/>
  <c r="I9" i="9"/>
  <c r="P9" i="9"/>
  <c r="H9" i="9"/>
  <c r="N9" i="9"/>
  <c r="W9" i="9"/>
  <c r="O9" i="9"/>
  <c r="G9" i="9"/>
  <c r="V9" i="9"/>
  <c r="F9" i="9"/>
  <c r="U9" i="9"/>
  <c r="E9" i="9"/>
  <c r="M9" i="9"/>
  <c r="AB4" i="4"/>
  <c r="T4" i="4"/>
  <c r="AA4" i="4"/>
  <c r="S4" i="4"/>
  <c r="Y4" i="4"/>
  <c r="Q4" i="4"/>
  <c r="X4" i="4"/>
  <c r="P4" i="4"/>
  <c r="AE4" i="4"/>
  <c r="W4" i="4"/>
  <c r="O4" i="4"/>
  <c r="Z4" i="4"/>
  <c r="V4" i="4"/>
  <c r="U4" i="4"/>
  <c r="N4" i="4"/>
  <c r="AC4" i="4"/>
  <c r="R4" i="4"/>
  <c r="M4" i="4"/>
  <c r="AD4" i="4"/>
  <c r="C9" i="2"/>
  <c r="D9" i="2" s="1"/>
  <c r="C19" i="2" s="1"/>
  <c r="D9" i="7"/>
  <c r="D6" i="7"/>
  <c r="D8" i="7"/>
  <c r="D13" i="7"/>
  <c r="D5" i="7"/>
  <c r="D10" i="7"/>
  <c r="D11" i="7"/>
  <c r="D7" i="7"/>
  <c r="D12" i="7"/>
  <c r="W4" i="12"/>
  <c r="O4" i="12"/>
  <c r="G4" i="12"/>
  <c r="V4" i="12"/>
  <c r="N4" i="12"/>
  <c r="F4" i="12"/>
  <c r="U4" i="12"/>
  <c r="M4" i="12"/>
  <c r="T4" i="12"/>
  <c r="L4" i="12"/>
  <c r="S4" i="12"/>
  <c r="K4" i="12"/>
  <c r="R4" i="12"/>
  <c r="J4" i="12"/>
  <c r="Y4" i="12"/>
  <c r="Q4" i="12"/>
  <c r="I4" i="12"/>
  <c r="X4" i="12"/>
  <c r="P4" i="12"/>
  <c r="H4" i="12"/>
  <c r="AB4" i="6"/>
  <c r="T4" i="6"/>
  <c r="L4" i="6"/>
  <c r="AA4" i="6"/>
  <c r="S4" i="6"/>
  <c r="K4" i="6"/>
  <c r="Y4" i="6"/>
  <c r="Q4" i="6"/>
  <c r="H4" i="6"/>
  <c r="X4" i="6"/>
  <c r="P4" i="6"/>
  <c r="G4" i="6"/>
  <c r="AE4" i="6"/>
  <c r="W4" i="6"/>
  <c r="O4" i="6"/>
  <c r="F4" i="6"/>
  <c r="R4" i="6"/>
  <c r="V4" i="6"/>
  <c r="N4" i="6"/>
  <c r="Z4" i="6"/>
  <c r="D4" i="6"/>
  <c r="M4" i="6"/>
  <c r="AC4" i="6"/>
  <c r="E4" i="6"/>
  <c r="AD4" i="6"/>
  <c r="I4" i="6"/>
  <c r="U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tc={8EF0FFD7-5927-4A31-90D6-22E911EF030F}</author>
  </authors>
  <commentList>
    <comment ref="C21" authorId="0" shapeId="0" xr:uid="{8EF0FFD7-5927-4A31-90D6-22E911EF030F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specific calculation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tc={536A4E4B-DB70-4FE6-B56D-4E943269D196}</author>
    <author>tc={11D148AD-BA75-4C00-A217-64838D7CFC0A}</author>
    <author>tc={18126883-01E1-4353-A9F1-02B1AB037CD0}</author>
    <author>tc={15C6AE4E-ED79-4E04-AA47-08C81BDE2EE1}</author>
  </authors>
  <commentList>
    <comment ref="A49" authorId="0" shapeId="0" xr:uid="{536A4E4B-DB70-4FE6-B56D-4E943269D19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by Inveniam to extract forecast data from DCF</t>
      </text>
    </comment>
    <comment ref="A50" authorId="1" shapeId="0" xr:uid="{11D148AD-BA75-4C00-A217-64838D7CFC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by Inveniam to extract forecast data from DCF</t>
      </text>
    </comment>
    <comment ref="A80" authorId="2" shapeId="0" xr:uid="{18126883-01E1-4353-A9F1-02B1AB037CD0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Edited via Inveniam</t>
      </text>
    </comment>
    <comment ref="A84" authorId="3" shapeId="0" xr:uid="{15C6AE4E-ED79-4E04-AA47-08C81BDE2EE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vie Inveniam</t>
      </text>
    </comment>
  </commentList>
</comments>
</file>

<file path=xl/sharedStrings.xml><?xml version="1.0" encoding="utf-8"?>
<sst xmlns="http://schemas.openxmlformats.org/spreadsheetml/2006/main" count="4327" uniqueCount="1583">
  <si>
    <t>Data input template for client provided data</t>
  </si>
  <si>
    <t>Instructions:</t>
  </si>
  <si>
    <t>Please complete the following tabs using client provided data.</t>
  </si>
  <si>
    <t>This data will be used by the platform to perform the analysis.</t>
  </si>
  <si>
    <t xml:space="preserve">You may upload partial information </t>
  </si>
  <si>
    <t>You will have an opportunity to update the data input template as the information becomes available.</t>
  </si>
  <si>
    <t>Check</t>
  </si>
  <si>
    <t>You cannot upload the data input template until all the checks have been resolved.</t>
  </si>
  <si>
    <t>Sheet Name</t>
  </si>
  <si>
    <t>General</t>
  </si>
  <si>
    <t>Balance Sheets</t>
  </si>
  <si>
    <t>Income Statements</t>
  </si>
  <si>
    <t>Depreciation and Capital Expenditures</t>
  </si>
  <si>
    <t>Amortization</t>
  </si>
  <si>
    <t>Net Operating Losses</t>
  </si>
  <si>
    <t>Geographic Mix of Subject Company Operations</t>
  </si>
  <si>
    <t>Revenue &amp; R&amp;D Build Up (Probability Adjusted)</t>
  </si>
  <si>
    <t>Trademark Valuation</t>
  </si>
  <si>
    <t>Complex Securities</t>
  </si>
  <si>
    <t>Total Check</t>
  </si>
  <si>
    <t>Units</t>
  </si>
  <si>
    <t>Thousands</t>
  </si>
  <si>
    <t>Key Dates</t>
  </si>
  <si>
    <t>Valuation Date</t>
  </si>
  <si>
    <t>Fiscal Year End Before Valuation Date</t>
  </si>
  <si>
    <t>First Fiscal Year End After Valuation Date</t>
  </si>
  <si>
    <t>Latest Balance Sheet Date</t>
  </si>
  <si>
    <t>Last Twelve Months (LTM) Income Statement Date</t>
  </si>
  <si>
    <t>Year-to-Date (YTD) Income Statement Date</t>
  </si>
  <si>
    <t>Tax Rate</t>
  </si>
  <si>
    <t>Client Provided Tax Rate</t>
  </si>
  <si>
    <t>Shares / Options Outstanding</t>
  </si>
  <si>
    <t>Currency</t>
  </si>
  <si>
    <t>USD</t>
  </si>
  <si>
    <t>Actual</t>
  </si>
  <si>
    <t>Number of Shares Outstanding Before Dilution</t>
  </si>
  <si>
    <t>Number of Outstanding Vested Options</t>
  </si>
  <si>
    <t>Average Strike Price of Outstanding Vested Options</t>
  </si>
  <si>
    <t>Number of Shares Outstanding After Dilution</t>
  </si>
  <si>
    <t>Proceeds from Exercise of Vested Options</t>
  </si>
  <si>
    <t>Fair (Market) Value 
(If Provided by Client)</t>
  </si>
  <si>
    <t>Historical</t>
  </si>
  <si>
    <t>Forecasted</t>
  </si>
  <si>
    <t>LFY-4</t>
  </si>
  <si>
    <t>LFY-3</t>
  </si>
  <si>
    <t>LFY-2</t>
  </si>
  <si>
    <t>LFY-1</t>
  </si>
  <si>
    <t>LFY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</si>
  <si>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</si>
  <si>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</si>
  <si>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</si>
  <si>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</si>
  <si>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</si>
  <si>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</si>
  <si>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</si>
  <si>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</si>
  <si>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</si>
  <si>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</si>
  <si>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</si>
  <si>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</si>
  <si>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</si>
  <si>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</si>
  <si>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</si>
  <si>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</si>
  <si>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</si>
  <si>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</si>
  <si>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</si>
  <si>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</si>
  <si>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ASSETS</t>
  </si>
  <si>
    <t>Current Assets</t>
  </si>
  <si>
    <t>Cash and Cash Equivalents</t>
  </si>
  <si>
    <t>Investment Securities</t>
  </si>
  <si>
    <t>Receivables</t>
  </si>
  <si>
    <t>Inventory</t>
  </si>
  <si>
    <t>Prepaid Expeneses and Other Current Assets</t>
  </si>
  <si>
    <t>Total Current Assets</t>
  </si>
  <si>
    <t>Property and Equipment</t>
  </si>
  <si>
    <t>Net Property, Plant &amp; Equipment</t>
  </si>
  <si>
    <t>Non-Current Assets</t>
  </si>
  <si>
    <t>Intangible Assets</t>
  </si>
  <si>
    <t>Investment in Equity Securities</t>
  </si>
  <si>
    <t>Deferred Costs</t>
  </si>
  <si>
    <t>Operating Lease Right-of-Use Assets</t>
  </si>
  <si>
    <t>Restricted Cash</t>
  </si>
  <si>
    <t>Other Non-Current Assets</t>
  </si>
  <si>
    <t>Total Non-Current Assets</t>
  </si>
  <si>
    <t>TOTAL ASSETS</t>
  </si>
  <si>
    <t>LIABILITIES &amp; SHAREHOLDERS' EQUITY</t>
  </si>
  <si>
    <t>Current Liabilities</t>
  </si>
  <si>
    <t>Accounts Payable</t>
  </si>
  <si>
    <t>Accrued Liabilities</t>
  </si>
  <si>
    <t>Current Portion of Term Loans</t>
  </si>
  <si>
    <t>Current Convertible Debt</t>
  </si>
  <si>
    <t>Operating Lease Liabilities, Current</t>
  </si>
  <si>
    <t>Other Current Liabilities</t>
  </si>
  <si>
    <t>Total Current Liabilities</t>
  </si>
  <si>
    <t>Non-Current Liabilities</t>
  </si>
  <si>
    <t>Term Loans</t>
  </si>
  <si>
    <t>Non-Current Convertible Debt</t>
  </si>
  <si>
    <t>Operating Lease Liabilities, Non-Current</t>
  </si>
  <si>
    <t>Other Non-Currrent Liabilities</t>
  </si>
  <si>
    <t>Total Non-Current Liabilities</t>
  </si>
  <si>
    <t>TOTAL LIABILITIES</t>
  </si>
  <si>
    <t>Shareholders' Equity</t>
  </si>
  <si>
    <t>Common Equity</t>
  </si>
  <si>
    <t>Preferred Equity</t>
  </si>
  <si>
    <t>Total Shareholders' Equity</t>
  </si>
  <si>
    <t>TOTAL LIABILITIES &amp; SHAREHOLDERS' EQUITY</t>
  </si>
  <si>
    <t>Select</t>
  </si>
  <si>
    <t>Decrease / (Increase) in Assets</t>
  </si>
  <si>
    <t>Increase / (Decrease) in Liabilities</t>
  </si>
  <si>
    <t>Normalized Tangible Equity Value</t>
  </si>
  <si>
    <t>Historical Normalized Tangible Equity Value</t>
  </si>
  <si>
    <t>LTM</t>
  </si>
  <si>
    <t>YTD</t>
  </si>
  <si>
    <t>Partial FY1</t>
  </si>
  <si>
    <t>Product Sales</t>
  </si>
  <si>
    <t>Gross Capacity Per Day (in 000s of barrel)</t>
  </si>
  <si>
    <t>Utilization %</t>
  </si>
  <si>
    <t>Gross Margin per Barrels</t>
  </si>
  <si>
    <t>Gross Margin</t>
  </si>
  <si>
    <t>Net Premium Written</t>
  </si>
  <si>
    <t>Net Earned Premium</t>
  </si>
  <si>
    <t>Investment Income</t>
  </si>
  <si>
    <t>Total Revenue</t>
  </si>
  <si>
    <t>Interest Income</t>
  </si>
  <si>
    <t>Interest Expense</t>
  </si>
  <si>
    <t>Net Interest Income</t>
  </si>
  <si>
    <t>Bookings</t>
  </si>
  <si>
    <t>Total Bookings</t>
  </si>
  <si>
    <t>Revenue</t>
  </si>
  <si>
    <t>Cost of Sales (excluding depreciation)</t>
  </si>
  <si>
    <t>Gross Profit</t>
  </si>
  <si>
    <t>Operating Expenses (excluding depreciation and amortization)</t>
  </si>
  <si>
    <t>Total Operating Expenses</t>
  </si>
  <si>
    <t>Total Research &amp; Development Expenditures</t>
  </si>
  <si>
    <t>Research &amp; Development - Subject to Capitalization</t>
  </si>
  <si>
    <t>USA</t>
  </si>
  <si>
    <t>Non-USA</t>
  </si>
  <si>
    <t>Total R&amp;D Capitalization</t>
  </si>
  <si>
    <t>Research &amp; Development Expenses</t>
  </si>
  <si>
    <t>Sales and Marketing</t>
  </si>
  <si>
    <t>General and Administrative Expenses</t>
  </si>
  <si>
    <t>Physician Expenses</t>
  </si>
  <si>
    <t>Integration and Retention Expense</t>
  </si>
  <si>
    <t>Losses incurred and acquisition expenses</t>
  </si>
  <si>
    <t>Provision for loan and lease losses</t>
  </si>
  <si>
    <t>Other Income</t>
  </si>
  <si>
    <t>Other Expenses</t>
  </si>
  <si>
    <t>Non-Cash Expense (Excluding D&amp;A)</t>
  </si>
  <si>
    <t>Exploration and Production Expense</t>
  </si>
  <si>
    <t>Aircraft Rent</t>
  </si>
  <si>
    <t>EBITDA</t>
  </si>
  <si>
    <t>Turnaround Expenses</t>
  </si>
  <si>
    <t>Catalyst Expenses</t>
  </si>
  <si>
    <t>Depreciation</t>
  </si>
  <si>
    <t>Included in Dep/Capex and Amortization Sheet</t>
  </si>
  <si>
    <t>Amortization on Intangibles</t>
  </si>
  <si>
    <t>Amortization on R&amp;D Expenditures</t>
  </si>
  <si>
    <t>Interest Expenses</t>
  </si>
  <si>
    <t>Income Taxes</t>
  </si>
  <si>
    <t>Historical Income Taxes</t>
  </si>
  <si>
    <t>Capital Expenditures (net of disposals)</t>
  </si>
  <si>
    <t>Historical Capital Expenditures (Net of Disposals)</t>
  </si>
  <si>
    <t>Tax Depreciation (on Existing Assets and Capex)</t>
  </si>
  <si>
    <t>Depreciation Rules for Existing Fixed Assets</t>
  </si>
  <si>
    <t>Tax Basis</t>
  </si>
  <si>
    <t>Total</t>
  </si>
  <si>
    <t xml:space="preserve">Qualified </t>
  </si>
  <si>
    <t>Non Qualified</t>
  </si>
  <si>
    <t>Property</t>
  </si>
  <si>
    <t>Double Declining Balance</t>
  </si>
  <si>
    <t>Rate</t>
  </si>
  <si>
    <t>Depreciation Rules - Capital Expenditures</t>
  </si>
  <si>
    <t>Life of Asset</t>
  </si>
  <si>
    <t>% of Assets</t>
  </si>
  <si>
    <t>Qualified Property</t>
  </si>
  <si>
    <t>Non-Qualified Property</t>
  </si>
  <si>
    <t>Percentage of Capital Expenditures on Qualified Property</t>
  </si>
  <si>
    <t>Amortization Rate</t>
  </si>
  <si>
    <t>Intangible Asset Name</t>
  </si>
  <si>
    <t>Country Where the Intangible is Owned</t>
  </si>
  <si>
    <t>Amortization Method</t>
  </si>
  <si>
    <t>Gross Acquisition Cost</t>
  </si>
  <si>
    <t>Acquisition Date</t>
  </si>
  <si>
    <t>Total Amortization Life / Amortization Rate</t>
  </si>
  <si>
    <t>Projected Amortization Benefit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</si>
  <si>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</si>
  <si>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</si>
  <si>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</si>
  <si>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</si>
  <si>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</si>
  <si>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</si>
  <si>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</si>
  <si>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</si>
  <si>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</si>
  <si>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</si>
  <si>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</si>
  <si>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</si>
  <si>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</si>
  <si>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</si>
  <si>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</si>
  <si>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</si>
  <si>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</si>
  <si>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</si>
  <si>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</si>
  <si>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FY40</t>
  </si>
  <si>
    <t>Country</t>
  </si>
  <si>
    <t>Total Unused NOL Balance As of Valuation Date</t>
  </si>
  <si>
    <t>NOLs Incurred Prior to 12/31/17</t>
  </si>
  <si>
    <t>Annual NOL Usage Limitation</t>
  </si>
  <si>
    <t>Projected NOL Utilization</t>
  </si>
  <si>
    <t>The grid below is used to calculate the present value of tax detriment related to non-deductible interest expense per the U.S. 2017 Tax Cuts and Jobs Act.</t>
  </si>
  <si>
    <t>Unused Interest Expense Deduction Balance as of Valuation Date</t>
  </si>
  <si>
    <t>Projected Interest Income</t>
  </si>
  <si>
    <t>Geographic Mix of Subject Company Operations (If Applicable)</t>
  </si>
  <si>
    <t>If the Subject Company has operations in multiple countries and you wish to incorporate this mix into the international cost of capital calculations, please fill out the table below.</t>
  </si>
  <si>
    <t>Other Countries</t>
  </si>
  <si>
    <t>Unadjusted Revenue</t>
  </si>
  <si>
    <t>PTRS Adjustment</t>
  </si>
  <si>
    <t>Gross R&amp;D Cost - External Development Cost</t>
  </si>
  <si>
    <t>Probability of Spend - Development Cost</t>
  </si>
  <si>
    <t>Indirect R&amp;D Cost Allocation</t>
  </si>
  <si>
    <t>Trademark</t>
  </si>
  <si>
    <t>Carrying Value</t>
  </si>
  <si>
    <t>Trademark Revenue</t>
  </si>
  <si>
    <t>Trademark EBIT</t>
  </si>
  <si>
    <t>Preferred Shares</t>
  </si>
  <si>
    <t>Issue Date</t>
  </si>
  <si>
    <t>Outstanding Shares</t>
  </si>
  <si>
    <t>Original Issue Price/Share</t>
  </si>
  <si>
    <t>Aggregate Liquidation Preference Multiplier</t>
  </si>
  <si>
    <t>Seniority</t>
  </si>
  <si>
    <t>Accruing and Cumulative Dividend (Y/N)</t>
  </si>
  <si>
    <t>Dividend on OIP or LP/share</t>
  </si>
  <si>
    <t>Dividend %</t>
  </si>
  <si>
    <t>Compounding</t>
  </si>
  <si>
    <t>Contractual Conversion Price</t>
  </si>
  <si>
    <t>Participating (Y/N)</t>
  </si>
  <si>
    <t>Uncapped Participation (Y/N)</t>
  </si>
  <si>
    <t>Aggregate Participation Cap</t>
  </si>
  <si>
    <t>Series A</t>
  </si>
  <si>
    <t>Series A-1</t>
  </si>
  <si>
    <t>Series B</t>
  </si>
  <si>
    <t>Series C</t>
  </si>
  <si>
    <t>Series D</t>
  </si>
  <si>
    <t>Series E-1</t>
  </si>
  <si>
    <t>Series E-2</t>
  </si>
  <si>
    <t>Series F-1</t>
  </si>
  <si>
    <t>Series F-2</t>
  </si>
  <si>
    <t>Series G-1</t>
  </si>
  <si>
    <t>Series G-2</t>
  </si>
  <si>
    <t>Series H-1</t>
  </si>
  <si>
    <t>Series H-2</t>
  </si>
  <si>
    <t>Preferred Warrants</t>
  </si>
  <si>
    <t>Exercise Price</t>
  </si>
  <si>
    <t>Series B Preferred Warrants</t>
  </si>
  <si>
    <t>Series C Preferred Warrants</t>
  </si>
  <si>
    <t>Common Stock</t>
  </si>
  <si>
    <t>Common Class A</t>
  </si>
  <si>
    <t>Common Class B</t>
  </si>
  <si>
    <t>Common Options and Warrants</t>
  </si>
  <si>
    <t>Restricted Stock Units</t>
  </si>
  <si>
    <t>Common Options @66c</t>
  </si>
  <si>
    <t>Common Options @183c</t>
  </si>
  <si>
    <t>Common Options @247c</t>
  </si>
  <si>
    <t>Common Options @394c</t>
  </si>
  <si>
    <t>Common Options @438c</t>
  </si>
  <si>
    <t>Common Options @505c</t>
  </si>
  <si>
    <t>Common Options @525c</t>
  </si>
  <si>
    <t>Common Options @530c</t>
  </si>
  <si>
    <t>Common Options @681c</t>
  </si>
  <si>
    <t>Common Options @713c</t>
  </si>
  <si>
    <t>Common Options @1238c</t>
  </si>
  <si>
    <t>Client data files and supporting documentation</t>
  </si>
  <si>
    <t>Instructions: Please insert tabs if you wish to link client documents or other calculations to the data input template</t>
  </si>
  <si>
    <t>DO NOT DELETE</t>
  </si>
  <si>
    <t>Years</t>
  </si>
  <si>
    <t>IS Items</t>
  </si>
  <si>
    <t>Time Period</t>
  </si>
  <si>
    <t>Filter</t>
  </si>
  <si>
    <t>1 Yr - 100.0%</t>
  </si>
  <si>
    <t>Australia</t>
  </si>
  <si>
    <t>Historical Average</t>
  </si>
  <si>
    <t>AUD</t>
  </si>
  <si>
    <t>2 Yrs - 50.0%</t>
  </si>
  <si>
    <t>Canada</t>
  </si>
  <si>
    <t>Forecast Average</t>
  </si>
  <si>
    <t>EUR</t>
  </si>
  <si>
    <t>3 Yrs - 33.3%</t>
  </si>
  <si>
    <t>United Kingdom</t>
  </si>
  <si>
    <t>Average</t>
  </si>
  <si>
    <t>GBP</t>
  </si>
  <si>
    <t>4 Yrs - 25.0%</t>
  </si>
  <si>
    <t>CAD</t>
  </si>
  <si>
    <t>5 Yrs - 20.0%</t>
  </si>
  <si>
    <t>Afghanistan</t>
  </si>
  <si>
    <t>AED</t>
  </si>
  <si>
    <t>6 Yrs - 16.7%</t>
  </si>
  <si>
    <t>Aland Islands</t>
  </si>
  <si>
    <t>AFN</t>
  </si>
  <si>
    <t>7 Yrs - 14.3%</t>
  </si>
  <si>
    <t>Albania</t>
  </si>
  <si>
    <t>ALL</t>
  </si>
  <si>
    <t>8 Yrs - 12.5%</t>
  </si>
  <si>
    <t>Algeria</t>
  </si>
  <si>
    <t>AMD</t>
  </si>
  <si>
    <t>9 Yrs - 11.1%</t>
  </si>
  <si>
    <t>Andorra</t>
  </si>
  <si>
    <t>ANG</t>
  </si>
  <si>
    <t>10 Yrs - 10.0%</t>
  </si>
  <si>
    <t>Angola</t>
  </si>
  <si>
    <t>AOA</t>
  </si>
  <si>
    <t>11 Yrs - 9.1%</t>
  </si>
  <si>
    <t>Anguilla</t>
  </si>
  <si>
    <t>ARS</t>
  </si>
  <si>
    <t>12 Yrs - 8.3%</t>
  </si>
  <si>
    <t>Antarctica</t>
  </si>
  <si>
    <t>Research and Development</t>
  </si>
  <si>
    <t>AZN</t>
  </si>
  <si>
    <t>13 Yrs - 7.7%</t>
  </si>
  <si>
    <t>Antigua and Barbuda</t>
  </si>
  <si>
    <t>BAM</t>
  </si>
  <si>
    <t>14 Yrs - 7.1%</t>
  </si>
  <si>
    <t>Argentina</t>
  </si>
  <si>
    <t>BBD</t>
  </si>
  <si>
    <t>15 Yrs - 6.7%</t>
  </si>
  <si>
    <t>Armenia</t>
  </si>
  <si>
    <t>BDT</t>
  </si>
  <si>
    <t>16 Yrs - 6.3%</t>
  </si>
  <si>
    <t>Aruba</t>
  </si>
  <si>
    <t>BGN</t>
  </si>
  <si>
    <t>17 Yrs - 5.9%</t>
  </si>
  <si>
    <t>Austria</t>
  </si>
  <si>
    <t>BHD</t>
  </si>
  <si>
    <t>18 Yrs - 5.6%</t>
  </si>
  <si>
    <t>Azerbaijan</t>
  </si>
  <si>
    <t>BIF</t>
  </si>
  <si>
    <t>19 Yrs - 5.3%</t>
  </si>
  <si>
    <t>Bahamas</t>
  </si>
  <si>
    <t>BMD</t>
  </si>
  <si>
    <t>20 Yrs - 5.0%</t>
  </si>
  <si>
    <t>Bahrain</t>
  </si>
  <si>
    <t>BND</t>
  </si>
  <si>
    <t>21 Yrs - 4.8%</t>
  </si>
  <si>
    <t>Bangladesh</t>
  </si>
  <si>
    <t>BOB</t>
  </si>
  <si>
    <t>22 Yrs - 4.5%</t>
  </si>
  <si>
    <t>Barbados</t>
  </si>
  <si>
    <t>BOV</t>
  </si>
  <si>
    <t>23 Yrs - 4.3%</t>
  </si>
  <si>
    <t>Belarus</t>
  </si>
  <si>
    <t>BRL</t>
  </si>
  <si>
    <t>24 Yrs - 4.2%</t>
  </si>
  <si>
    <t>Belgium</t>
  </si>
  <si>
    <t>BSD</t>
  </si>
  <si>
    <t>25 Yrs - 4.0%</t>
  </si>
  <si>
    <t>Belize</t>
  </si>
  <si>
    <t>BTN</t>
  </si>
  <si>
    <t>26 Yrs - 3.8%</t>
  </si>
  <si>
    <t>Benin</t>
  </si>
  <si>
    <t>BWP</t>
  </si>
  <si>
    <t>27 Yrs - 3.7%</t>
  </si>
  <si>
    <t>Bermuda</t>
  </si>
  <si>
    <t>BYN</t>
  </si>
  <si>
    <t>28 Yrs - 3.6%</t>
  </si>
  <si>
    <t>Bhutan</t>
  </si>
  <si>
    <t>BZD</t>
  </si>
  <si>
    <t>29 Yrs - 3.4%</t>
  </si>
  <si>
    <t>Bolivia</t>
  </si>
  <si>
    <t>EBIT</t>
  </si>
  <si>
    <t>CDF</t>
  </si>
  <si>
    <t>30 Yrs - 3.3%</t>
  </si>
  <si>
    <t>Bosnia and Herzegovina</t>
  </si>
  <si>
    <t>EBT</t>
  </si>
  <si>
    <t>CHE</t>
  </si>
  <si>
    <t>31 Yrs - 3.2%</t>
  </si>
  <si>
    <t>Botswana</t>
  </si>
  <si>
    <t>Net Profit After tax</t>
  </si>
  <si>
    <t>CHF</t>
  </si>
  <si>
    <t>32 Yrs - 3.1%</t>
  </si>
  <si>
    <t>Brazil</t>
  </si>
  <si>
    <t>CHW</t>
  </si>
  <si>
    <t>33 Yrs - 3.0%</t>
  </si>
  <si>
    <t>British Indian Ocean Territory</t>
  </si>
  <si>
    <t>CLF</t>
  </si>
  <si>
    <t>34 Yrs - 2.9%</t>
  </si>
  <si>
    <t>British Virgin Islands</t>
  </si>
  <si>
    <t>CLP</t>
  </si>
  <si>
    <t>35 Yrs - 2.9%</t>
  </si>
  <si>
    <t>Brunei</t>
  </si>
  <si>
    <t>CNY</t>
  </si>
  <si>
    <t>36 Yrs - 2.8%</t>
  </si>
  <si>
    <t>Bulgaria</t>
  </si>
  <si>
    <t>COP</t>
  </si>
  <si>
    <t>37 Yrs - 2.7%</t>
  </si>
  <si>
    <t>Burkina Faso</t>
  </si>
  <si>
    <t>CRC</t>
  </si>
  <si>
    <t>38 Yrs - 2.6%</t>
  </si>
  <si>
    <t>Burundi</t>
  </si>
  <si>
    <t>CUC</t>
  </si>
  <si>
    <t>39 Yrs - 2.6%</t>
  </si>
  <si>
    <t>Bouvet Island</t>
  </si>
  <si>
    <t>CUP</t>
  </si>
  <si>
    <t>40 Yrs - 2.5%</t>
  </si>
  <si>
    <t>Cambodia</t>
  </si>
  <si>
    <t>CVE</t>
  </si>
  <si>
    <t>41 Yrs - 2.4%</t>
  </si>
  <si>
    <t>Cameroon</t>
  </si>
  <si>
    <t>CZK</t>
  </si>
  <si>
    <t>42 Yrs - 2.4%</t>
  </si>
  <si>
    <t>Cape Verde</t>
  </si>
  <si>
    <t>DJF</t>
  </si>
  <si>
    <t>43 Yrs - 2.3%</t>
  </si>
  <si>
    <t>Cayman Islands</t>
  </si>
  <si>
    <t>DKK</t>
  </si>
  <si>
    <t>44 Yrs - 2.3%</t>
  </si>
  <si>
    <t>Central African Republic</t>
  </si>
  <si>
    <t>DOP</t>
  </si>
  <si>
    <t>45 Yrs - 2.2%</t>
  </si>
  <si>
    <t>Chad</t>
  </si>
  <si>
    <t>DZD</t>
  </si>
  <si>
    <t>46 Yrs - 2.2%</t>
  </si>
  <si>
    <t>Channel Islands</t>
  </si>
  <si>
    <t>EGP</t>
  </si>
  <si>
    <t>47 Yrs - 2.1%</t>
  </si>
  <si>
    <t>Chile</t>
  </si>
  <si>
    <t>ERN</t>
  </si>
  <si>
    <t>48 Yrs - 2.1%</t>
  </si>
  <si>
    <t>China</t>
  </si>
  <si>
    <t>ETB</t>
  </si>
  <si>
    <t>49 Yrs - 2.0%</t>
  </si>
  <si>
    <t>Christmas Island</t>
  </si>
  <si>
    <t>FJD</t>
  </si>
  <si>
    <t>50 Yrs - 2.0%</t>
  </si>
  <si>
    <t>Cocos (Keeling) Islands</t>
  </si>
  <si>
    <t>FKP</t>
  </si>
  <si>
    <t>Colombia</t>
  </si>
  <si>
    <t>GEL</t>
  </si>
  <si>
    <t>Comoros</t>
  </si>
  <si>
    <t>GHS</t>
  </si>
  <si>
    <t>Congo (Brazzaville)</t>
  </si>
  <si>
    <t>GIP</t>
  </si>
  <si>
    <t>Democratic Republic of Congo</t>
  </si>
  <si>
    <t>GMD</t>
  </si>
  <si>
    <t>Cook Islands</t>
  </si>
  <si>
    <t>GNF</t>
  </si>
  <si>
    <t>Costa Rica</t>
  </si>
  <si>
    <t>GTQ</t>
  </si>
  <si>
    <t>Côte d'Ivoire</t>
  </si>
  <si>
    <t>GYD</t>
  </si>
  <si>
    <t>Croatia</t>
  </si>
  <si>
    <t>HKD</t>
  </si>
  <si>
    <t>Cuba</t>
  </si>
  <si>
    <t>HNL</t>
  </si>
  <si>
    <t>Cyprus</t>
  </si>
  <si>
    <t>HRK</t>
  </si>
  <si>
    <t>Czech Republic</t>
  </si>
  <si>
    <t>HTG</t>
  </si>
  <si>
    <t>Denmark</t>
  </si>
  <si>
    <t>HUF</t>
  </si>
  <si>
    <t>Djibouti</t>
  </si>
  <si>
    <t>IDR</t>
  </si>
  <si>
    <t>Dominica</t>
  </si>
  <si>
    <t>ILS</t>
  </si>
  <si>
    <t>Dominican Republic</t>
  </si>
  <si>
    <t>INR</t>
  </si>
  <si>
    <t>East Timor</t>
  </si>
  <si>
    <t>IQD</t>
  </si>
  <si>
    <t>Ecuador</t>
  </si>
  <si>
    <t>IRR</t>
  </si>
  <si>
    <t>Egypt</t>
  </si>
  <si>
    <t>ISK</t>
  </si>
  <si>
    <t>El Salvador</t>
  </si>
  <si>
    <t>JMD</t>
  </si>
  <si>
    <t>Equatorial Guinea</t>
  </si>
  <si>
    <t>JOD</t>
  </si>
  <si>
    <t>Eritrea</t>
  </si>
  <si>
    <t>JPY</t>
  </si>
  <si>
    <t>Estonia</t>
  </si>
  <si>
    <t>KES</t>
  </si>
  <si>
    <t>Ethiopia</t>
  </si>
  <si>
    <t>KGS</t>
  </si>
  <si>
    <t>Falkland Islands</t>
  </si>
  <si>
    <t>KHR</t>
  </si>
  <si>
    <t>Faroe Islands</t>
  </si>
  <si>
    <t>KMF</t>
  </si>
  <si>
    <t>Fiji</t>
  </si>
  <si>
    <t>KPW</t>
  </si>
  <si>
    <t>Finland</t>
  </si>
  <si>
    <t>KRW</t>
  </si>
  <si>
    <t>France</t>
  </si>
  <si>
    <t>KWD</t>
  </si>
  <si>
    <t>French Guiana</t>
  </si>
  <si>
    <t>KYD</t>
  </si>
  <si>
    <t>French Polynesia</t>
  </si>
  <si>
    <t>KZT</t>
  </si>
  <si>
    <t>French Southern Territories</t>
  </si>
  <si>
    <t>LAK</t>
  </si>
  <si>
    <t>Gabon</t>
  </si>
  <si>
    <t>LBP</t>
  </si>
  <si>
    <t>Gambia The</t>
  </si>
  <si>
    <t>LKR</t>
  </si>
  <si>
    <t>Georgia</t>
  </si>
  <si>
    <t>LRD</t>
  </si>
  <si>
    <t>Germany</t>
  </si>
  <si>
    <t>LSL</t>
  </si>
  <si>
    <t>Ghana</t>
  </si>
  <si>
    <t>LYD</t>
  </si>
  <si>
    <t>Gibraltar</t>
  </si>
  <si>
    <t>MAD</t>
  </si>
  <si>
    <t>Greece</t>
  </si>
  <si>
    <t>MDL</t>
  </si>
  <si>
    <t>Greenland</t>
  </si>
  <si>
    <t>MGA</t>
  </si>
  <si>
    <t>Grenada</t>
  </si>
  <si>
    <t>MKD</t>
  </si>
  <si>
    <t>Guadeloupe</t>
  </si>
  <si>
    <t>MMK</t>
  </si>
  <si>
    <t>Guam</t>
  </si>
  <si>
    <t>MNT</t>
  </si>
  <si>
    <t>Guatemala</t>
  </si>
  <si>
    <t>MOP</t>
  </si>
  <si>
    <t>Guernsey</t>
  </si>
  <si>
    <t>MRU</t>
  </si>
  <si>
    <t>Guinea</t>
  </si>
  <si>
    <t>MUR</t>
  </si>
  <si>
    <t>Guinea-Bissau</t>
  </si>
  <si>
    <t>MVR</t>
  </si>
  <si>
    <t>Guyana</t>
  </si>
  <si>
    <t>MWK</t>
  </si>
  <si>
    <t>Haiti</t>
  </si>
  <si>
    <t>MXN</t>
  </si>
  <si>
    <t>Heard and Mcdonald Islands</t>
  </si>
  <si>
    <t>MXV</t>
  </si>
  <si>
    <t>Honduras</t>
  </si>
  <si>
    <t>MYR</t>
  </si>
  <si>
    <t>Hong Kong</t>
  </si>
  <si>
    <t>MZN</t>
  </si>
  <si>
    <t>Hungary</t>
  </si>
  <si>
    <t>NAD</t>
  </si>
  <si>
    <t>Iceland</t>
  </si>
  <si>
    <t>NGN</t>
  </si>
  <si>
    <t>India</t>
  </si>
  <si>
    <t>NIO</t>
  </si>
  <si>
    <t>Indonesia</t>
  </si>
  <si>
    <t>NOK</t>
  </si>
  <si>
    <t>Iran</t>
  </si>
  <si>
    <t>NPR</t>
  </si>
  <si>
    <t>Iraq</t>
  </si>
  <si>
    <t>NZD</t>
  </si>
  <si>
    <t>Ireland</t>
  </si>
  <si>
    <t>OMR</t>
  </si>
  <si>
    <t>Isle of Man</t>
  </si>
  <si>
    <t>PAB</t>
  </si>
  <si>
    <t>Israel</t>
  </si>
  <si>
    <t>PEN</t>
  </si>
  <si>
    <t>Italy</t>
  </si>
  <si>
    <t>PGK</t>
  </si>
  <si>
    <t>Jamaica</t>
  </si>
  <si>
    <t>PHP</t>
  </si>
  <si>
    <t>Japan</t>
  </si>
  <si>
    <t>PKR</t>
  </si>
  <si>
    <t>Jersey</t>
  </si>
  <si>
    <t>PLN</t>
  </si>
  <si>
    <t>Jordan</t>
  </si>
  <si>
    <t>PYG</t>
  </si>
  <si>
    <t>Kazakhstan</t>
  </si>
  <si>
    <t>QAR</t>
  </si>
  <si>
    <t>Kenya</t>
  </si>
  <si>
    <t>RON</t>
  </si>
  <si>
    <t>Kiribati</t>
  </si>
  <si>
    <t>RSD</t>
  </si>
  <si>
    <t>Korea (North)</t>
  </si>
  <si>
    <t>RUB</t>
  </si>
  <si>
    <t>Korea (South)</t>
  </si>
  <si>
    <t>RWF</t>
  </si>
  <si>
    <t>Kosovo</t>
  </si>
  <si>
    <t>SAR</t>
  </si>
  <si>
    <t>Kuwait</t>
  </si>
  <si>
    <t>SBD</t>
  </si>
  <si>
    <t>Kyrgyzstan</t>
  </si>
  <si>
    <t>SCR</t>
  </si>
  <si>
    <t>Laos</t>
  </si>
  <si>
    <t>SDG</t>
  </si>
  <si>
    <t>Latvia</t>
  </si>
  <si>
    <t>SEK</t>
  </si>
  <si>
    <t>Lebanon</t>
  </si>
  <si>
    <t>SGD</t>
  </si>
  <si>
    <t>Lesotho</t>
  </si>
  <si>
    <t>SHP</t>
  </si>
  <si>
    <t>Liberia</t>
  </si>
  <si>
    <t>SLL</t>
  </si>
  <si>
    <t>Libya</t>
  </si>
  <si>
    <t>SOS</t>
  </si>
  <si>
    <t>Liechtenstein</t>
  </si>
  <si>
    <t>SRD</t>
  </si>
  <si>
    <t>Lithuania</t>
  </si>
  <si>
    <t>SSP</t>
  </si>
  <si>
    <t>Luxembourg</t>
  </si>
  <si>
    <t>STN</t>
  </si>
  <si>
    <t>Macao</t>
  </si>
  <si>
    <t>SVC</t>
  </si>
  <si>
    <t>Macedonia</t>
  </si>
  <si>
    <t>SYP</t>
  </si>
  <si>
    <t>Madagascar</t>
  </si>
  <si>
    <t>SZL</t>
  </si>
  <si>
    <t>Malawi</t>
  </si>
  <si>
    <t>THB</t>
  </si>
  <si>
    <t>Malaysia</t>
  </si>
  <si>
    <t>TJS</t>
  </si>
  <si>
    <t>Maldives</t>
  </si>
  <si>
    <t>TMT</t>
  </si>
  <si>
    <t>Mali</t>
  </si>
  <si>
    <t>TND</t>
  </si>
  <si>
    <t>Malta</t>
  </si>
  <si>
    <t>TOP</t>
  </si>
  <si>
    <t>Marshall Islands</t>
  </si>
  <si>
    <t>TRY</t>
  </si>
  <si>
    <t>Martinique</t>
  </si>
  <si>
    <t>TTD</t>
  </si>
  <si>
    <t>Mauritania</t>
  </si>
  <si>
    <t>TWD</t>
  </si>
  <si>
    <t>Mauritius</t>
  </si>
  <si>
    <t>TZS</t>
  </si>
  <si>
    <t>Mayotte</t>
  </si>
  <si>
    <t>UAH</t>
  </si>
  <si>
    <t>Mexico</t>
  </si>
  <si>
    <t>UGX</t>
  </si>
  <si>
    <t>Federated States of Micronesia</t>
  </si>
  <si>
    <t>USN</t>
  </si>
  <si>
    <t>Moldova</t>
  </si>
  <si>
    <t>UYI</t>
  </si>
  <si>
    <t>Monaco</t>
  </si>
  <si>
    <t>UYU</t>
  </si>
  <si>
    <t>Mongolia</t>
  </si>
  <si>
    <t>UYW</t>
  </si>
  <si>
    <t>Montenegro</t>
  </si>
  <si>
    <t>UZS</t>
  </si>
  <si>
    <t>Montserrat</t>
  </si>
  <si>
    <t>VES</t>
  </si>
  <si>
    <t>Morocco</t>
  </si>
  <si>
    <t>VND</t>
  </si>
  <si>
    <t>Mozambique</t>
  </si>
  <si>
    <t>VUV</t>
  </si>
  <si>
    <t>Myanmar</t>
  </si>
  <si>
    <t>WST</t>
  </si>
  <si>
    <t>Namibia</t>
  </si>
  <si>
    <t>XAF</t>
  </si>
  <si>
    <t>Nauru</t>
  </si>
  <si>
    <t>XCD</t>
  </si>
  <si>
    <t>Nepal</t>
  </si>
  <si>
    <t>XDR</t>
  </si>
  <si>
    <t>Netherlands</t>
  </si>
  <si>
    <t>XOF</t>
  </si>
  <si>
    <t>Netherlands Antilles</t>
  </si>
  <si>
    <t>XPF</t>
  </si>
  <si>
    <t>New Caledonia</t>
  </si>
  <si>
    <t>XSU</t>
  </si>
  <si>
    <t>New Zealand</t>
  </si>
  <si>
    <t>XUA</t>
  </si>
  <si>
    <t>Nicaragua</t>
  </si>
  <si>
    <t>YER</t>
  </si>
  <si>
    <t>Niger</t>
  </si>
  <si>
    <t>ZAR</t>
  </si>
  <si>
    <t>Nigeria</t>
  </si>
  <si>
    <t>ZMW</t>
  </si>
  <si>
    <t>Niue</t>
  </si>
  <si>
    <t>ZWL</t>
  </si>
  <si>
    <t>Norfolk Island</t>
  </si>
  <si>
    <t>Northern Mariana Islands</t>
  </si>
  <si>
    <t>Norway</t>
  </si>
  <si>
    <t>Oman</t>
  </si>
  <si>
    <t>Pakistan</t>
  </si>
  <si>
    <t>Palau</t>
  </si>
  <si>
    <t>Palestinian Authority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</si>
  <si>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</si>
  <si>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</si>
  <si>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</si>
  <si>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</si>
  <si>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</si>
  <si>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</si>
  <si>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</si>
  <si>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</si>
  <si>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</si>
  <si>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</si>
  <si>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</si>
  <si>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</si>
  <si>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</si>
  <si>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</si>
  <si>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</si>
  <si>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</si>
  <si>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</si>
  <si>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</si>
  <si>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</si>
  <si>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</si>
  <si>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</si>
  <si>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</si>
  <si>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</si>
  <si>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</si>
  <si>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</si>
  <si>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</si>
  <si>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</si>
  <si>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</si>
  <si>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</si>
  <si>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</si>
  <si>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</si>
  <si>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</si>
  <si>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</si>
  <si>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</si>
  <si>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</si>
  <si>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</si>
  <si>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</si>
  <si>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</si>
  <si>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</si>
  <si>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</si>
  <si>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</si>
  <si>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</si>
  <si>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</si>
  <si>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</si>
  <si>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</si>
  <si>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</si>
  <si>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</si>
  <si>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</si>
  <si>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</si>
  <si>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</si>
  <si>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</si>
  <si>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</si>
  <si>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</si>
  <si>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</si>
  <si>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</si>
  <si>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</si>
  <si>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</si>
  <si>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</si>
  <si>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</si>
  <si>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</si>
  <si>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</si>
  <si>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</si>
  <si>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</si>
  <si>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US Minor Outlying Islands</t>
  </si>
  <si>
    <t>Uzbekistan</t>
  </si>
  <si>
    <t>Vanuatu</t>
  </si>
  <si>
    <t>Vatican City</t>
  </si>
  <si>
    <t>Venezuela</t>
  </si>
  <si>
    <t>Viet Nam</t>
  </si>
  <si>
    <t>Virgin Islands, US</t>
  </si>
  <si>
    <t>Wallis and Futuna Islands</t>
  </si>
  <si>
    <t>Western Sahara</t>
  </si>
  <si>
    <t>Yemen</t>
  </si>
  <si>
    <t>Zambia</t>
  </si>
  <si>
    <t>Zimbabwe</t>
  </si>
  <si>
    <t>American Samoa</t>
  </si>
  <si>
    <t>West Bank</t>
  </si>
  <si>
    <t>Gaza Strip</t>
  </si>
  <si>
    <t>Option Pool</t>
  </si>
  <si>
    <t>Debt-Free Cash-Free Working Capital (If Provided by Client)</t>
  </si>
  <si>
    <t>10.1 months</t>
  </si>
  <si>
    <t>Partial 2022</t>
  </si>
  <si>
    <t/>
  </si>
  <si>
    <t>Research &amp; Development</t>
  </si>
  <si>
    <t>Sales &amp; Marketing</t>
  </si>
  <si>
    <t>General &amp; Administrative</t>
  </si>
  <si>
    <t>Restructuring and Impairment Charges</t>
  </si>
  <si>
    <t>Operating Expenses</t>
  </si>
  <si>
    <t>R&amp;D Subject to Capitalization</t>
  </si>
  <si>
    <t>Depreciation &amp; Amortization</t>
  </si>
  <si>
    <t>Cheapstock 1 - Balance Sheet</t>
  </si>
  <si>
    <t>Date</t>
  </si>
  <si>
    <t>[0, 7]</t>
  </si>
  <si>
    <t xml:space="preserve">9/30/20
</t>
  </si>
  <si>
    <t>9/30/20</t>
  </si>
  <si>
    <t>[0, 8]</t>
  </si>
  <si>
    <t>$561,073</t>
  </si>
  <si>
    <t xml:space="preserve">399,872
</t>
  </si>
  <si>
    <t>399,872</t>
  </si>
  <si>
    <t>[0, 6]</t>
  </si>
  <si>
    <t xml:space="preserve">21,289
</t>
  </si>
  <si>
    <t>21,289</t>
  </si>
  <si>
    <t xml:space="preserve">33,320
</t>
  </si>
  <si>
    <t>33,320</t>
  </si>
  <si>
    <t>Prepaid Expenses and Other Current Assets</t>
  </si>
  <si>
    <t>[0, 5]</t>
  </si>
  <si>
    <t xml:space="preserve">6,300
</t>
  </si>
  <si>
    <t>6,300</t>
  </si>
  <si>
    <t>[0, 9]</t>
  </si>
  <si>
    <t xml:space="preserve">1,021,854
</t>
  </si>
  <si>
    <t>1,021,854</t>
  </si>
  <si>
    <t xml:space="preserve">62,896
</t>
  </si>
  <si>
    <t>62,896</t>
  </si>
  <si>
    <t>[0, 3]</t>
  </si>
  <si>
    <t xml:space="preserve">291
</t>
  </si>
  <si>
    <t>291</t>
  </si>
  <si>
    <t xml:space="preserve">15,343
</t>
  </si>
  <si>
    <t>15,343</t>
  </si>
  <si>
    <t xml:space="preserve">6,957
</t>
  </si>
  <si>
    <t>6,957</t>
  </si>
  <si>
    <t xml:space="preserve">28,013
</t>
  </si>
  <si>
    <t>28,013</t>
  </si>
  <si>
    <t xml:space="preserve">1,080
</t>
  </si>
  <si>
    <t>1,080</t>
  </si>
  <si>
    <t xml:space="preserve">1,619
</t>
  </si>
  <si>
    <t>1,619</t>
  </si>
  <si>
    <t xml:space="preserve">53,303
</t>
  </si>
  <si>
    <t>53,303</t>
  </si>
  <si>
    <t>[0, 10]</t>
  </si>
  <si>
    <t xml:space="preserve">$1,138,053
</t>
  </si>
  <si>
    <t>$1,138,053</t>
  </si>
  <si>
    <t xml:space="preserve">$20,440
</t>
  </si>
  <si>
    <t>$20,440</t>
  </si>
  <si>
    <t xml:space="preserve">28,911
</t>
  </si>
  <si>
    <t>28,911</t>
  </si>
  <si>
    <t xml:space="preserve">23,762
</t>
  </si>
  <si>
    <t>23,762</t>
  </si>
  <si>
    <t>[0, 20]</t>
  </si>
  <si>
    <t xml:space="preserve">                   
</t>
  </si>
  <si>
    <t xml:space="preserve">-
</t>
  </si>
  <si>
    <t xml:space="preserve">6,267
</t>
  </si>
  <si>
    <t>6,267</t>
  </si>
  <si>
    <t xml:space="preserve">11,225
</t>
  </si>
  <si>
    <t>11,225</t>
  </si>
  <si>
    <t xml:space="preserve">90,605
</t>
  </si>
  <si>
    <t>90,605</t>
  </si>
  <si>
    <t xml:space="preserve">25,278
</t>
  </si>
  <si>
    <t>25,278</t>
  </si>
  <si>
    <t xml:space="preserve">14,531
</t>
  </si>
  <si>
    <t>14,531</t>
  </si>
  <si>
    <t>Other Non-Current Liabilities</t>
  </si>
  <si>
    <t xml:space="preserve">3,247
</t>
  </si>
  <si>
    <t>3,247</t>
  </si>
  <si>
    <t xml:space="preserve">51,791
</t>
  </si>
  <si>
    <t>51,791</t>
  </si>
  <si>
    <t xml:space="preserve">142,396
</t>
  </si>
  <si>
    <t>142,396</t>
  </si>
  <si>
    <t xml:space="preserve">(647,296)
</t>
  </si>
  <si>
    <t>(647,296)</t>
  </si>
  <si>
    <t xml:space="preserve">1,642,953
</t>
  </si>
  <si>
    <t>1,642,953</t>
  </si>
  <si>
    <t xml:space="preserve">995,657
</t>
  </si>
  <si>
    <t>995,657</t>
  </si>
  <si>
    <t xml:space="preserve">12/31/20
</t>
  </si>
  <si>
    <t>12/31/20</t>
  </si>
  <si>
    <t xml:space="preserve">$546,209
</t>
  </si>
  <si>
    <t>$546,209</t>
  </si>
  <si>
    <t xml:space="preserve">372,639
</t>
  </si>
  <si>
    <t>372,639</t>
  </si>
  <si>
    <t xml:space="preserve">25,871
</t>
  </si>
  <si>
    <t>25,871</t>
  </si>
  <si>
    <t xml:space="preserve">30,311
</t>
  </si>
  <si>
    <t>30,311</t>
  </si>
  <si>
    <t xml:space="preserve">9,613
</t>
  </si>
  <si>
    <t>9,613</t>
  </si>
  <si>
    <t xml:space="preserve">984,643
</t>
  </si>
  <si>
    <t>984,643</t>
  </si>
  <si>
    <t xml:space="preserve">67,084
</t>
  </si>
  <si>
    <t>67,084</t>
  </si>
  <si>
    <t xml:space="preserve">286
</t>
  </si>
  <si>
    <t>286</t>
  </si>
  <si>
    <t xml:space="preserve">14,266
</t>
  </si>
  <si>
    <t>14,266</t>
  </si>
  <si>
    <t xml:space="preserve">23,157
</t>
  </si>
  <si>
    <t>23,157</t>
  </si>
  <si>
    <t xml:space="preserve">3,719
</t>
  </si>
  <si>
    <t>3,719</t>
  </si>
  <si>
    <t xml:space="preserve">57,851
</t>
  </si>
  <si>
    <t>57,851</t>
  </si>
  <si>
    <t xml:space="preserve">$1,109,578
</t>
  </si>
  <si>
    <t>$1,109,578</t>
  </si>
  <si>
    <t xml:space="preserve">$25,636
</t>
  </si>
  <si>
    <t>$25,636</t>
  </si>
  <si>
    <t xml:space="preserve">38,912
</t>
  </si>
  <si>
    <t>38,912</t>
  </si>
  <si>
    <t xml:space="preserve">22,321
</t>
  </si>
  <si>
    <t>22,321</t>
  </si>
  <si>
    <t>[0, 1]</t>
  </si>
  <si>
    <t>-</t>
  </si>
  <si>
    <t xml:space="preserve">8,349
</t>
  </si>
  <si>
    <t>8,349</t>
  </si>
  <si>
    <t xml:space="preserve">9,900
</t>
  </si>
  <si>
    <t>9,900</t>
  </si>
  <si>
    <t xml:space="preserve">105,118
</t>
  </si>
  <si>
    <t>105,118</t>
  </si>
  <si>
    <t xml:space="preserve">19,521
</t>
  </si>
  <si>
    <t>19,521</t>
  </si>
  <si>
    <t xml:space="preserve">9,038
</t>
  </si>
  <si>
    <t>9,038</t>
  </si>
  <si>
    <t xml:space="preserve">17,220
</t>
  </si>
  <si>
    <t>17,220</t>
  </si>
  <si>
    <t xml:space="preserve">3,209
</t>
  </si>
  <si>
    <t>3,209</t>
  </si>
  <si>
    <t xml:space="preserve">48,988
</t>
  </si>
  <si>
    <t>48,988</t>
  </si>
  <si>
    <t xml:space="preserve">154,106
</t>
  </si>
  <si>
    <t>154,106</t>
  </si>
  <si>
    <t xml:space="preserve">(687,637)
</t>
  </si>
  <si>
    <t>(687,637)</t>
  </si>
  <si>
    <t xml:space="preserve">1,643,109
</t>
  </si>
  <si>
    <t>1,643,109</t>
  </si>
  <si>
    <t xml:space="preserve">955,472
</t>
  </si>
  <si>
    <t>955,472</t>
  </si>
  <si>
    <t xml:space="preserve">3/31/21
</t>
  </si>
  <si>
    <t>3/31/21</t>
  </si>
  <si>
    <t xml:space="preserve">$480,632
</t>
  </si>
  <si>
    <t>$480,632</t>
  </si>
  <si>
    <t xml:space="preserve">$365,396
</t>
  </si>
  <si>
    <t>$365,396</t>
  </si>
  <si>
    <t xml:space="preserve">$20,996
</t>
  </si>
  <si>
    <t>$20,996</t>
  </si>
  <si>
    <t xml:space="preserve">$32,764
</t>
  </si>
  <si>
    <t>$32,764</t>
  </si>
  <si>
    <t xml:space="preserve">20,662
</t>
  </si>
  <si>
    <t>20,662</t>
  </si>
  <si>
    <t xml:space="preserve">920,450
</t>
  </si>
  <si>
    <t>920,450</t>
  </si>
  <si>
    <t xml:space="preserve">76,432
</t>
  </si>
  <si>
    <t>76,432</t>
  </si>
  <si>
    <t xml:space="preserve">281
</t>
  </si>
  <si>
    <t>281</t>
  </si>
  <si>
    <t xml:space="preserve">16,278
</t>
  </si>
  <si>
    <t>16,278</t>
  </si>
  <si>
    <t xml:space="preserve">21,824
</t>
  </si>
  <si>
    <t>21,824</t>
  </si>
  <si>
    <t xml:space="preserve">4,421
</t>
  </si>
  <si>
    <t>4,421</t>
  </si>
  <si>
    <t xml:space="preserve">59,227
</t>
  </si>
  <si>
    <t>59,227</t>
  </si>
  <si>
    <t xml:space="preserve">$1,056,109
</t>
  </si>
  <si>
    <t>$1,056,109</t>
  </si>
  <si>
    <t xml:space="preserve">$35,453
</t>
  </si>
  <si>
    <t>$35,453</t>
  </si>
  <si>
    <t xml:space="preserve">$42,464
</t>
  </si>
  <si>
    <t>$42,464</t>
  </si>
  <si>
    <t xml:space="preserve">$22,859
</t>
  </si>
  <si>
    <t>$22,859</t>
  </si>
  <si>
    <t xml:space="preserve">$8,789
</t>
  </si>
  <si>
    <t>$8,789</t>
  </si>
  <si>
    <t xml:space="preserve">$14,011
</t>
  </si>
  <si>
    <t>$14,011</t>
  </si>
  <si>
    <t xml:space="preserve">123,576
</t>
  </si>
  <si>
    <t>123,576</t>
  </si>
  <si>
    <t xml:space="preserve">13,651
</t>
  </si>
  <si>
    <t>13,651</t>
  </si>
  <si>
    <t xml:space="preserve">9,344
</t>
  </si>
  <si>
    <t>9,344</t>
  </si>
  <si>
    <t xml:space="preserve">15,511
</t>
  </si>
  <si>
    <t>15,511</t>
  </si>
  <si>
    <t xml:space="preserve">3,346
</t>
  </si>
  <si>
    <t>3,346</t>
  </si>
  <si>
    <t xml:space="preserve">41,852
</t>
  </si>
  <si>
    <t>41,852</t>
  </si>
  <si>
    <t xml:space="preserve">165,428
</t>
  </si>
  <si>
    <t>165,428</t>
  </si>
  <si>
    <t xml:space="preserve">(752,428)
</t>
  </si>
  <si>
    <t>(752,428)</t>
  </si>
  <si>
    <t xml:space="preserve">890,681
</t>
  </si>
  <si>
    <t>890,681</t>
  </si>
  <si>
    <t xml:space="preserve">6/30/21
</t>
  </si>
  <si>
    <t>6/30/21</t>
  </si>
  <si>
    <t>[1, 8]</t>
  </si>
  <si>
    <t>$457,368</t>
  </si>
  <si>
    <t>457,368</t>
  </si>
  <si>
    <t>$312,859</t>
  </si>
  <si>
    <t>312,859</t>
  </si>
  <si>
    <t>[1, 7]</t>
  </si>
  <si>
    <t>$30,215</t>
  </si>
  <si>
    <t>30,215</t>
  </si>
  <si>
    <t>$27,957</t>
  </si>
  <si>
    <t>27,957</t>
  </si>
  <si>
    <t xml:space="preserve">15,219
</t>
  </si>
  <si>
    <t>15,219</t>
  </si>
  <si>
    <t xml:space="preserve">843,618
</t>
  </si>
  <si>
    <t>843,618</t>
  </si>
  <si>
    <t xml:space="preserve">83,816
</t>
  </si>
  <si>
    <t>83,816</t>
  </si>
  <si>
    <t xml:space="preserve">276
</t>
  </si>
  <si>
    <t>276</t>
  </si>
  <si>
    <t xml:space="preserve">20,913
</t>
  </si>
  <si>
    <t>20,913</t>
  </si>
  <si>
    <t xml:space="preserve">20,252
</t>
  </si>
  <si>
    <t>20,252</t>
  </si>
  <si>
    <t xml:space="preserve">4,757
</t>
  </si>
  <si>
    <t>4,757</t>
  </si>
  <si>
    <t xml:space="preserve">62,621
</t>
  </si>
  <si>
    <t>62,621</t>
  </si>
  <si>
    <t xml:space="preserve">$990,055
</t>
  </si>
  <si>
    <t>990,055</t>
  </si>
  <si>
    <t xml:space="preserve">$40,702
</t>
  </si>
  <si>
    <t>40,702</t>
  </si>
  <si>
    <t xml:space="preserve">$92,854
</t>
  </si>
  <si>
    <t>92,854</t>
  </si>
  <si>
    <t xml:space="preserve">$23,421
</t>
  </si>
  <si>
    <t>23,421</t>
  </si>
  <si>
    <t>[1, 6]</t>
  </si>
  <si>
    <t xml:space="preserve">$7,297
</t>
  </si>
  <si>
    <t>7,297</t>
  </si>
  <si>
    <t xml:space="preserve">$12,461
</t>
  </si>
  <si>
    <t>12,461</t>
  </si>
  <si>
    <t xml:space="preserve">176,735
</t>
  </si>
  <si>
    <t>176,735</t>
  </si>
  <si>
    <t xml:space="preserve">7,593
</t>
  </si>
  <si>
    <t>7,593</t>
  </si>
  <si>
    <t xml:space="preserve">9,657
</t>
  </si>
  <si>
    <t>9,657</t>
  </si>
  <si>
    <t xml:space="preserve">15,135
</t>
  </si>
  <si>
    <t>15,135</t>
  </si>
  <si>
    <t xml:space="preserve">3,515
</t>
  </si>
  <si>
    <t>3,515</t>
  </si>
  <si>
    <t xml:space="preserve">35,900
</t>
  </si>
  <si>
    <t>35,900</t>
  </si>
  <si>
    <t xml:space="preserve">212,635
</t>
  </si>
  <si>
    <t>212,635</t>
  </si>
  <si>
    <t xml:space="preserve">(865,689)
</t>
  </si>
  <si>
    <t>(865,689)</t>
  </si>
  <si>
    <t xml:space="preserve">777,420
</t>
  </si>
  <si>
    <t>777,420</t>
  </si>
  <si>
    <t xml:space="preserve">9/30/21
</t>
  </si>
  <si>
    <t>9/30/21</t>
  </si>
  <si>
    <t xml:space="preserve">$449,420
</t>
  </si>
  <si>
    <t>449,420</t>
  </si>
  <si>
    <t xml:space="preserve">$170,162
</t>
  </si>
  <si>
    <t>170,162</t>
  </si>
  <si>
    <t xml:space="preserve">$36,204
</t>
  </si>
  <si>
    <t>36,204</t>
  </si>
  <si>
    <t xml:space="preserve">$29,767
</t>
  </si>
  <si>
    <t>29,767</t>
  </si>
  <si>
    <t xml:space="preserve">13,003
</t>
  </si>
  <si>
    <t>13,003</t>
  </si>
  <si>
    <t xml:space="preserve">698,556
</t>
  </si>
  <si>
    <t>698,556</t>
  </si>
  <si>
    <t xml:space="preserve">92,871
</t>
  </si>
  <si>
    <t>92,871</t>
  </si>
  <si>
    <t xml:space="preserve">271
</t>
  </si>
  <si>
    <t>271</t>
  </si>
  <si>
    <t xml:space="preserve">24,230
</t>
  </si>
  <si>
    <t>24,230</t>
  </si>
  <si>
    <t xml:space="preserve">23,177
</t>
  </si>
  <si>
    <t>23,177</t>
  </si>
  <si>
    <t xml:space="preserve">12,356
</t>
  </si>
  <si>
    <t>12,356</t>
  </si>
  <si>
    <t xml:space="preserve">4,612
</t>
  </si>
  <si>
    <t>4,612</t>
  </si>
  <si>
    <t xml:space="preserve">79,989
</t>
  </si>
  <si>
    <t>79,989</t>
  </si>
  <si>
    <t xml:space="preserve">$871,416
</t>
  </si>
  <si>
    <t>871,416</t>
  </si>
  <si>
    <t xml:space="preserve">$22,126
</t>
  </si>
  <si>
    <t>22,126</t>
  </si>
  <si>
    <t xml:space="preserve">$64,920
</t>
  </si>
  <si>
    <t>64,920</t>
  </si>
  <si>
    <t xml:space="preserve">$25,400
</t>
  </si>
  <si>
    <t>25,400</t>
  </si>
  <si>
    <t xml:space="preserve">$7,243
</t>
  </si>
  <si>
    <t>7,243</t>
  </si>
  <si>
    <t xml:space="preserve">$10,646
</t>
  </si>
  <si>
    <t>10,646</t>
  </si>
  <si>
    <t xml:space="preserve">130,335
</t>
  </si>
  <si>
    <t>130,335</t>
  </si>
  <si>
    <t xml:space="preserve">9,979
</t>
  </si>
  <si>
    <t>9,979</t>
  </si>
  <si>
    <t xml:space="preserve">18,040
</t>
  </si>
  <si>
    <t>18,040</t>
  </si>
  <si>
    <t xml:space="preserve">3,695
</t>
  </si>
  <si>
    <t>3,695</t>
  </si>
  <si>
    <t xml:space="preserve">31,714
</t>
  </si>
  <si>
    <t>31,714</t>
  </si>
  <si>
    <t xml:space="preserve">162,049
</t>
  </si>
  <si>
    <t>162,049</t>
  </si>
  <si>
    <t xml:space="preserve">(933,742)
</t>
  </si>
  <si>
    <t>(933,742)</t>
  </si>
  <si>
    <t xml:space="preserve">709,367
</t>
  </si>
  <si>
    <t>709,367</t>
  </si>
  <si>
    <t xml:space="preserve">12/31/21
</t>
  </si>
  <si>
    <t>12/31/21</t>
  </si>
  <si>
    <t xml:space="preserve">$879,140
</t>
  </si>
  <si>
    <t>879,140</t>
  </si>
  <si>
    <t xml:space="preserve">$172,935
</t>
  </si>
  <si>
    <t>172,935</t>
  </si>
  <si>
    <t xml:space="preserve">$32,855
</t>
  </si>
  <si>
    <t>32,855</t>
  </si>
  <si>
    <t xml:space="preserve">$36,151
</t>
  </si>
  <si>
    <t>36,151</t>
  </si>
  <si>
    <t xml:space="preserve">14,195
</t>
  </si>
  <si>
    <t>14,195</t>
  </si>
  <si>
    <t xml:space="preserve">1,135,276
</t>
  </si>
  <si>
    <t>1,135,276</t>
  </si>
  <si>
    <t xml:space="preserve">96,654
</t>
  </si>
  <si>
    <t>96,654</t>
  </si>
  <si>
    <t xml:space="preserve">268
</t>
  </si>
  <si>
    <t>268</t>
  </si>
  <si>
    <t xml:space="preserve">24,695
</t>
  </si>
  <si>
    <t>24,695</t>
  </si>
  <si>
    <t xml:space="preserve">25,436
</t>
  </si>
  <si>
    <t>25,436</t>
  </si>
  <si>
    <t xml:space="preserve">4,444
</t>
  </si>
  <si>
    <t>4,444</t>
  </si>
  <si>
    <t xml:space="preserve">82,542
</t>
  </si>
  <si>
    <t>82,542</t>
  </si>
  <si>
    <t>[1, 10]</t>
  </si>
  <si>
    <t xml:space="preserve">$1,314,472
</t>
  </si>
  <si>
    <t>1,314,472</t>
  </si>
  <si>
    <t xml:space="preserve">$28,168
</t>
  </si>
  <si>
    <t>28,168</t>
  </si>
  <si>
    <t xml:space="preserve">$63,918
</t>
  </si>
  <si>
    <t>63,918</t>
  </si>
  <si>
    <t xml:space="preserve">$19,640
</t>
  </si>
  <si>
    <t>19,640</t>
  </si>
  <si>
    <t xml:space="preserve">$8,240
</t>
  </si>
  <si>
    <t>8,240</t>
  </si>
  <si>
    <t xml:space="preserve">$10,007
</t>
  </si>
  <si>
    <t>10,007</t>
  </si>
  <si>
    <t xml:space="preserve">129,973
</t>
  </si>
  <si>
    <t>129,973</t>
  </si>
  <si>
    <t xml:space="preserve">10,305
</t>
  </si>
  <si>
    <t>10,305</t>
  </si>
  <si>
    <t xml:space="preserve">18,676
</t>
  </si>
  <si>
    <t>18,676</t>
  </si>
  <si>
    <t xml:space="preserve">2,536
</t>
  </si>
  <si>
    <t>2,536</t>
  </si>
  <si>
    <t xml:space="preserve">31,517
</t>
  </si>
  <si>
    <t>31,517</t>
  </si>
  <si>
    <t xml:space="preserve">161,490
</t>
  </si>
  <si>
    <t>161,490</t>
  </si>
  <si>
    <t xml:space="preserve">(989,329)
</t>
  </si>
  <si>
    <t>(989,329)</t>
  </si>
  <si>
    <t xml:space="preserve">2,142,311
</t>
  </si>
  <si>
    <t>2,142,311</t>
  </si>
  <si>
    <t xml:space="preserve">1,152,982
</t>
  </si>
  <si>
    <t>1,152,982</t>
  </si>
  <si>
    <t xml:space="preserve">2/28/22
</t>
  </si>
  <si>
    <t>2/28/22</t>
  </si>
  <si>
    <t xml:space="preserve">$584,465
</t>
  </si>
  <si>
    <t>584,465</t>
  </si>
  <si>
    <t xml:space="preserve">$408,040
</t>
  </si>
  <si>
    <t>408,040</t>
  </si>
  <si>
    <t xml:space="preserve">$49,406
</t>
  </si>
  <si>
    <t>49,406</t>
  </si>
  <si>
    <t xml:space="preserve">$42,564
</t>
  </si>
  <si>
    <t>42,564</t>
  </si>
  <si>
    <t xml:space="preserve">12,030
</t>
  </si>
  <si>
    <t>12,030</t>
  </si>
  <si>
    <t xml:space="preserve">1,096,505
</t>
  </si>
  <si>
    <t>1,096,505</t>
  </si>
  <si>
    <t xml:space="preserve">107,315
</t>
  </si>
  <si>
    <t>107,315</t>
  </si>
  <si>
    <t xml:space="preserve">263
</t>
  </si>
  <si>
    <t>263</t>
  </si>
  <si>
    <t xml:space="preserve">25,197
</t>
  </si>
  <si>
    <t>25,197</t>
  </si>
  <si>
    <t xml:space="preserve">62,634
</t>
  </si>
  <si>
    <t>62,634</t>
  </si>
  <si>
    <t xml:space="preserve">120,237
</t>
  </si>
  <si>
    <t>120,237</t>
  </si>
  <si>
    <t xml:space="preserve">$1,324,057
</t>
  </si>
  <si>
    <t>1,324,057</t>
  </si>
  <si>
    <t xml:space="preserve">$21,250
</t>
  </si>
  <si>
    <t>21,250</t>
  </si>
  <si>
    <t xml:space="preserve">$63,011
</t>
  </si>
  <si>
    <t>63,011</t>
  </si>
  <si>
    <t xml:space="preserve">$15,717
</t>
  </si>
  <si>
    <t>15,717</t>
  </si>
  <si>
    <t xml:space="preserve">$7,724
</t>
  </si>
  <si>
    <t>7,724</t>
  </si>
  <si>
    <t xml:space="preserve">$10,499
</t>
  </si>
  <si>
    <t>10,499</t>
  </si>
  <si>
    <t xml:space="preserve">118,201
</t>
  </si>
  <si>
    <t>118,201</t>
  </si>
  <si>
    <t>10,523</t>
  </si>
  <si>
    <t>74,814</t>
  </si>
  <si>
    <t>6,930</t>
  </si>
  <si>
    <t>92,267</t>
  </si>
  <si>
    <t>210,468</t>
  </si>
  <si>
    <t>[0, 11]</t>
  </si>
  <si>
    <t>(1,028,722)</t>
  </si>
  <si>
    <t>1,113,589</t>
  </si>
  <si>
    <t>$1,324,057</t>
  </si>
  <si>
    <t>Cheapstock 1 - Income Statement</t>
  </si>
  <si>
    <t>Total Revenue 9/30/2020</t>
  </si>
  <si>
    <t>$166,878</t>
  </si>
  <si>
    <t>166,878</t>
  </si>
  <si>
    <t>Cost of Sales (excluding depreciation) 9/30/2020</t>
  </si>
  <si>
    <t>(144,293)</t>
  </si>
  <si>
    <t>Gross Profit 9/30/2020</t>
  </si>
  <si>
    <t>22,585</t>
  </si>
  <si>
    <t>Research &amp; Development 9/30/2020</t>
  </si>
  <si>
    <t xml:space="preserve">(52,871)
</t>
  </si>
  <si>
    <t>(52,871)</t>
  </si>
  <si>
    <t>Sales and Marketing 9/30/2020</t>
  </si>
  <si>
    <t xml:space="preserve">(51,619)
</t>
  </si>
  <si>
    <t>(51,619)</t>
  </si>
  <si>
    <t>General and Administrative 9/30/2020</t>
  </si>
  <si>
    <t xml:space="preserve">(66,722)
</t>
  </si>
  <si>
    <t>(66,722)</t>
  </si>
  <si>
    <t>Restructuring and Impairment Charges 9/30/2020</t>
  </si>
  <si>
    <t>Total Operating Expenses 9/30/2020</t>
  </si>
  <si>
    <t>(171,212)</t>
  </si>
  <si>
    <t>EBITDA 9/30/2020</t>
  </si>
  <si>
    <t>(148,627)</t>
  </si>
  <si>
    <t>Depreciation &amp; Amortization 9/30/2020</t>
  </si>
  <si>
    <t>(10,765)</t>
  </si>
  <si>
    <t>EBIT 9/30/2020</t>
  </si>
  <si>
    <t>($159,392)</t>
  </si>
  <si>
    <t>Total Revenue 12/31/2020</t>
  </si>
  <si>
    <t>$169,256</t>
  </si>
  <si>
    <t>169,256</t>
  </si>
  <si>
    <t>Cost of Sales (excluding depreciation) 12/31/2020</t>
  </si>
  <si>
    <t>(152,714)</t>
  </si>
  <si>
    <t>Gross Profit 12/31/2020</t>
  </si>
  <si>
    <t>16,542</t>
  </si>
  <si>
    <t>Research &amp; Development 12/31/2020</t>
  </si>
  <si>
    <t>(55,795)</t>
  </si>
  <si>
    <t>Sales and Marketing 12/31/2020</t>
  </si>
  <si>
    <t>(55,330)</t>
  </si>
  <si>
    <t>General and Administrative 12/31/2020</t>
  </si>
  <si>
    <t>(74,449)</t>
  </si>
  <si>
    <t>Restructuring and Impairment Charges 12/31/2020</t>
  </si>
  <si>
    <t>(1,907)</t>
  </si>
  <si>
    <t>Total Operating Expenses 12/31/2020</t>
  </si>
  <si>
    <t>(187,481)</t>
  </si>
  <si>
    <t>EBITDA 12/31/2020</t>
  </si>
  <si>
    <t>(170,939)</t>
  </si>
  <si>
    <t>Depreciation &amp; Amortization 12/31/2020</t>
  </si>
  <si>
    <t>(10,934)</t>
  </si>
  <si>
    <t>EBIT 12/31/2020</t>
  </si>
  <si>
    <t>($181,873)</t>
  </si>
  <si>
    <t>Total Revenue 3/31/2021</t>
  </si>
  <si>
    <t>$186,502</t>
  </si>
  <si>
    <t>Cost of Sales (excluding depreciation) 3/31/2021</t>
  </si>
  <si>
    <t>(159,398)</t>
  </si>
  <si>
    <t>Gross Profit 3/31/2021</t>
  </si>
  <si>
    <t>27,104</t>
  </si>
  <si>
    <t>Research &amp; Development 3/31/2021</t>
  </si>
  <si>
    <t>(60,089)</t>
  </si>
  <si>
    <t>Sales and Marketing 3/31/2021</t>
  </si>
  <si>
    <t>(72,312)</t>
  </si>
  <si>
    <t>General and Administrative 3/31/2021</t>
  </si>
  <si>
    <t>(84,776)</t>
  </si>
  <si>
    <t>Restructuring and Impairment Charges 3/31/2021</t>
  </si>
  <si>
    <t>(2,093)</t>
  </si>
  <si>
    <t>Total Operating Expenses 3/31/2021</t>
  </si>
  <si>
    <t>(219,270)</t>
  </si>
  <si>
    <t>EBITDA 3/31/2021</t>
  </si>
  <si>
    <t>(192,166)</t>
  </si>
  <si>
    <t>Depreciation &amp; Amortization 3/31/2021</t>
  </si>
  <si>
    <t>(11,023)</t>
  </si>
  <si>
    <t>EBIT 3/31/2021</t>
  </si>
  <si>
    <t>($203,189)</t>
  </si>
  <si>
    <t>Total Revenue 6/30/2021</t>
  </si>
  <si>
    <t>$213,237</t>
  </si>
  <si>
    <t>Cost of Sales (excluding depreciation) 6/30/2021</t>
  </si>
  <si>
    <t>(180,093)</t>
  </si>
  <si>
    <t>Gross Profit 6/30/2021</t>
  </si>
  <si>
    <t>33,144</t>
  </si>
  <si>
    <t>Research &amp; Development 6/30/2021</t>
  </si>
  <si>
    <t>(65,614)</t>
  </si>
  <si>
    <t>Sales and Marketing 6/30/2021</t>
  </si>
  <si>
    <t>(94,900)</t>
  </si>
  <si>
    <t>General and Administrative 6/30/2021</t>
  </si>
  <si>
    <t>(94,969)</t>
  </si>
  <si>
    <t>Restructuring and Impairment Charges 6/30/2021</t>
  </si>
  <si>
    <t>(40,959)</t>
  </si>
  <si>
    <t>Total Operating Expenses 6/30/2021</t>
  </si>
  <si>
    <t>(296,442)</t>
  </si>
  <si>
    <t>EBITDA 6/30/2021</t>
  </si>
  <si>
    <t>(263,298)</t>
  </si>
  <si>
    <t>Depreciation &amp; Amortization 6/30/2021</t>
  </si>
  <si>
    <t>(11,379)</t>
  </si>
  <si>
    <t>EBIT 6/30/2021</t>
  </si>
  <si>
    <t>(274,677)</t>
  </si>
  <si>
    <t>Total Revenue 9/30/2021</t>
  </si>
  <si>
    <t>$233,044</t>
  </si>
  <si>
    <t>Cost of Sales (excluding depreciation) 9/30/2021</t>
  </si>
  <si>
    <t>(203,286)</t>
  </si>
  <si>
    <t>Gross Profit 9/30/2021</t>
  </si>
  <si>
    <t>29,758</t>
  </si>
  <si>
    <t>Research &amp; Development 9/30/2021</t>
  </si>
  <si>
    <t>(72,463)</t>
  </si>
  <si>
    <t>Sales and Marketing 9/30/2021</t>
  </si>
  <si>
    <t>(103,350)</t>
  </si>
  <si>
    <t>General and Administrative 9/30/2021</t>
  </si>
  <si>
    <t>(105,769)</t>
  </si>
  <si>
    <t>Restructuring and Impairment Charges 9/30/2021</t>
  </si>
  <si>
    <t>(55,789)</t>
  </si>
  <si>
    <t>Total Operating Expenses 9/30/2021</t>
  </si>
  <si>
    <t>(337,371)</t>
  </si>
  <si>
    <t>EBITDA 9/30/2021</t>
  </si>
  <si>
    <t>(307,613)</t>
  </si>
  <si>
    <t>Depreciation &amp; Amortization 9/30/2021</t>
  </si>
  <si>
    <t>(12,393)</t>
  </si>
  <si>
    <t>EBIT 9/30/2021</t>
  </si>
  <si>
    <t>(320,006)</t>
  </si>
  <si>
    <t>Total Revenue 12/31/2021</t>
  </si>
  <si>
    <t>$252,915</t>
  </si>
  <si>
    <t>252,915</t>
  </si>
  <si>
    <t>Cost of Sales (excluding depreciation) 12/31/2021</t>
  </si>
  <si>
    <t>(218,732)</t>
  </si>
  <si>
    <t>Gross Profit 12/31/2021</t>
  </si>
  <si>
    <t>34,183</t>
  </si>
  <si>
    <t>Research &amp; Development 12/31/2021</t>
  </si>
  <si>
    <t>(78,350)</t>
  </si>
  <si>
    <t>Sales and Marketing 12/31/2021</t>
  </si>
  <si>
    <t>(110,993)</t>
  </si>
  <si>
    <t>General and Administrative 12/31/2021</t>
  </si>
  <si>
    <t>(110,828)</t>
  </si>
  <si>
    <t>Restructuring and Impairment Charges 12/31/2021</t>
  </si>
  <si>
    <t>(53,956)</t>
  </si>
  <si>
    <t>Total Operating Expenses 12/31/2021</t>
  </si>
  <si>
    <t>(354,127)</t>
  </si>
  <si>
    <t>EBITDA 12/31/2021</t>
  </si>
  <si>
    <t>(319,944)</t>
  </si>
  <si>
    <t>Depreciation &amp; Amortization 12/31/2021</t>
  </si>
  <si>
    <t>(13,231)</t>
  </si>
  <si>
    <t>EBIT 12/31/2021</t>
  </si>
  <si>
    <t>(333,175)</t>
  </si>
  <si>
    <t>Total Revenue 2/28/2022</t>
  </si>
  <si>
    <t>$271,343</t>
  </si>
  <si>
    <t>271,343</t>
  </si>
  <si>
    <t>Cost of Sales (excluding depreciation) 2/28/2022</t>
  </si>
  <si>
    <t>(229,539)</t>
  </si>
  <si>
    <t>Gross Profit 2/28/2022</t>
  </si>
  <si>
    <t>41,804</t>
  </si>
  <si>
    <t>Research &amp; Development 2/28/2022</t>
  </si>
  <si>
    <t>(82,618)</t>
  </si>
  <si>
    <t>Sales and Marketing 2/28/2022</t>
  </si>
  <si>
    <t>(116,684)</t>
  </si>
  <si>
    <t>General and Administrative 2/28/2022</t>
  </si>
  <si>
    <t>(109,457)</t>
  </si>
  <si>
    <t>Restructuring and Impairment Charges 2/28/2022</t>
  </si>
  <si>
    <t>Total Operating Expenses 2/28/2022</t>
  </si>
  <si>
    <t>(362,715)</t>
  </si>
  <si>
    <t>EBITDA 2/28/2022</t>
  </si>
  <si>
    <t>(320,911)</t>
  </si>
  <si>
    <t>Depreciation &amp; Amortization 2/28/2022</t>
  </si>
  <si>
    <t>(13,889)</t>
  </si>
  <si>
    <t>EBIT 2/28/2022</t>
  </si>
  <si>
    <t>(334,800)</t>
  </si>
  <si>
    <t>Total Revenue Partial FY 2022</t>
  </si>
  <si>
    <t>$332,809</t>
  </si>
  <si>
    <t>Cost of Sales (excluding depreciation) Partial FY 2022</t>
  </si>
  <si>
    <t>(250,428)</t>
  </si>
  <si>
    <t>Gross Profit Partial FY 2022</t>
  </si>
  <si>
    <t>82,381</t>
  </si>
  <si>
    <t>Operating Expenses Partial FY 2022</t>
  </si>
  <si>
    <t>(347,334)</t>
  </si>
  <si>
    <t>R&amp;D Subject to Capitalization Partial FY 2022</t>
  </si>
  <si>
    <t>79,039</t>
  </si>
  <si>
    <t>Total Operating Expenses Partial FY 2022</t>
  </si>
  <si>
    <t>(268,295)</t>
  </si>
  <si>
    <t>EBITDA Partial FY 2022</t>
  </si>
  <si>
    <t>(185,913)</t>
  </si>
  <si>
    <t>Total Revenue FY 2022</t>
  </si>
  <si>
    <t>$378,659</t>
  </si>
  <si>
    <t>Cost of Sales (excluding depreciation) FY 2022</t>
  </si>
  <si>
    <t>(286,657)</t>
  </si>
  <si>
    <t>Gross Profit FY 2022</t>
  </si>
  <si>
    <t>92,002</t>
  </si>
  <si>
    <t>Operating Expenses FY 2022</t>
  </si>
  <si>
    <t>(400,125)</t>
  </si>
  <si>
    <t>R&amp;D Subject to Capitalization FY 2022</t>
  </si>
  <si>
    <t>94,279</t>
  </si>
  <si>
    <t>Total Operating Expenses FY 2022</t>
  </si>
  <si>
    <t>(305,846)</t>
  </si>
  <si>
    <t>EBITDA FY 2022</t>
  </si>
  <si>
    <t>(213,844)</t>
  </si>
  <si>
    <t>Total Revenue FY 2023</t>
  </si>
  <si>
    <t>$500,722</t>
  </si>
  <si>
    <t>Cost of Sales (excluding depreciation) FY 2023</t>
  </si>
  <si>
    <t>(338,169)</t>
  </si>
  <si>
    <t>Gross Profit FY 2023</t>
  </si>
  <si>
    <t>162,554</t>
  </si>
  <si>
    <t>Operating Expenses FY 2023</t>
  </si>
  <si>
    <t>(415,782)</t>
  </si>
  <si>
    <t>R&amp;D Subject to Capitalization FY 2023</t>
  </si>
  <si>
    <t>99,490</t>
  </si>
  <si>
    <t>Total Operating Expenses FY 2023</t>
  </si>
  <si>
    <t>(316,292)</t>
  </si>
  <si>
    <t>EBITDAY FY 2023</t>
  </si>
  <si>
    <t>(153,739)</t>
  </si>
  <si>
    <t>Total Revenue FY 2024</t>
  </si>
  <si>
    <t>$737,513</t>
  </si>
  <si>
    <t>Cost of Sales (excluding depreciation) FY 2024</t>
  </si>
  <si>
    <t>(489,073)</t>
  </si>
  <si>
    <t>Gross Profit FY 2024</t>
  </si>
  <si>
    <t>248,439</t>
  </si>
  <si>
    <t>Operating Expenses FY 2024</t>
  </si>
  <si>
    <t>(442,118)</t>
  </si>
  <si>
    <t>R&amp;D Subject to Capitalization FY 2024</t>
  </si>
  <si>
    <t>102,932</t>
  </si>
  <si>
    <t>Total Operating Expenses FY 2024</t>
  </si>
  <si>
    <t>(339,186)</t>
  </si>
  <si>
    <t>EBITDA FY 2024</t>
  </si>
  <si>
    <t>(90,747)</t>
  </si>
  <si>
    <t>Total Revenue FY 2025</t>
  </si>
  <si>
    <t>$1,045,407</t>
  </si>
  <si>
    <t>Cost of Sales (excluding depreciation) FY 2025</t>
  </si>
  <si>
    <t>(682,861)</t>
  </si>
  <si>
    <t>Gross Profit FY 2025</t>
  </si>
  <si>
    <t>362,546</t>
  </si>
  <si>
    <t>Operating Expenses FY 2025</t>
  </si>
  <si>
    <t>(464,566)</t>
  </si>
  <si>
    <t>R&amp;D Subject to Capitalization FY 2025</t>
  </si>
  <si>
    <t>106,042</t>
  </si>
  <si>
    <t>Total Operating Expenses FY 2025</t>
  </si>
  <si>
    <t>(358,524)</t>
  </si>
  <si>
    <t>EBITDA FY 2025</t>
  </si>
  <si>
    <t>4,023</t>
  </si>
  <si>
    <t xml:space="preserve">Cheapstock 1 - Complex Securities </t>
  </si>
  <si>
    <t>[0, 18]</t>
  </si>
  <si>
    <t xml:space="preserve">Series A Preferred
</t>
  </si>
  <si>
    <t>Series A Preferred</t>
  </si>
  <si>
    <t>Preferred - Outstanding Shares</t>
  </si>
  <si>
    <t xml:space="preserve">6,420,560
</t>
  </si>
  <si>
    <t>6,420,560</t>
  </si>
  <si>
    <t xml:space="preserve">$1.0000
</t>
  </si>
  <si>
    <t>$1.0000</t>
  </si>
  <si>
    <t xml:space="preserve">1
</t>
  </si>
  <si>
    <t>1</t>
  </si>
  <si>
    <t xml:space="preserve">Series A-1 Preferred
</t>
  </si>
  <si>
    <t>Series A-1 Preferred</t>
  </si>
  <si>
    <t xml:space="preserve">7,803,667
</t>
  </si>
  <si>
    <t>7,803,667</t>
  </si>
  <si>
    <t xml:space="preserve">$0.3928
</t>
  </si>
  <si>
    <t>$0.3928</t>
  </si>
  <si>
    <t xml:space="preserve">Series B Preferred
</t>
  </si>
  <si>
    <t>Series B Preferred</t>
  </si>
  <si>
    <t xml:space="preserve">20,072,991
</t>
  </si>
  <si>
    <t>20,072,991</t>
  </si>
  <si>
    <t xml:space="preserve">$1.3500
</t>
  </si>
  <si>
    <t>$1.3500</t>
  </si>
  <si>
    <t xml:space="preserve">Series C Preferred
</t>
  </si>
  <si>
    <t>Series C Preferred</t>
  </si>
  <si>
    <t xml:space="preserve">19,679,224
</t>
  </si>
  <si>
    <t>19,679,224</t>
  </si>
  <si>
    <t xml:space="preserve">$2.0326
</t>
  </si>
  <si>
    <t>$2.0326</t>
  </si>
  <si>
    <t xml:space="preserve">Series D Preferred
</t>
  </si>
  <si>
    <t>Series D Preferred</t>
  </si>
  <si>
    <t xml:space="preserve">24,001,993
</t>
  </si>
  <si>
    <t>24,001,993</t>
  </si>
  <si>
    <t xml:space="preserve">$4.4996
</t>
  </si>
  <si>
    <t>$4.4996</t>
  </si>
  <si>
    <t xml:space="preserve">Series E-1 Preferred
</t>
  </si>
  <si>
    <t>Series E-1 Preferred</t>
  </si>
  <si>
    <t xml:space="preserve">62,621,280
</t>
  </si>
  <si>
    <t>62,621,280</t>
  </si>
  <si>
    <t xml:space="preserve">$10.6038
</t>
  </si>
  <si>
    <t>$10.6038</t>
  </si>
  <si>
    <t xml:space="preserve">Series E-2 Preferred
</t>
  </si>
  <si>
    <t>Series E-2 Preferred</t>
  </si>
  <si>
    <t xml:space="preserve">8,819,541
</t>
  </si>
  <si>
    <t>8,819,541</t>
  </si>
  <si>
    <t xml:space="preserve">Series F-1 Preferred
</t>
  </si>
  <si>
    <t>Series F-1 Preferred</t>
  </si>
  <si>
    <t xml:space="preserve">24,340,320
</t>
  </si>
  <si>
    <t>24,340,320</t>
  </si>
  <si>
    <t xml:space="preserve">$15.4139
</t>
  </si>
  <si>
    <t>$15.4139</t>
  </si>
  <si>
    <t xml:space="preserve">Series F-2 Preferred
</t>
  </si>
  <si>
    <t>Series F-2 Preferred</t>
  </si>
  <si>
    <t xml:space="preserve">8,094,689
</t>
  </si>
  <si>
    <t>8,094,689</t>
  </si>
  <si>
    <t xml:space="preserve">Series G-1 Preferred
</t>
  </si>
  <si>
    <t>Series G-1 Preferred</t>
  </si>
  <si>
    <t xml:space="preserve">11,795,132
</t>
  </si>
  <si>
    <t>11,795,132</t>
  </si>
  <si>
    <t xml:space="preserve">$16.1500
</t>
  </si>
  <si>
    <t>$16.1500</t>
  </si>
  <si>
    <t xml:space="preserve">Series G-2 Preferred
</t>
  </si>
  <si>
    <t>Series G-2 Preferred</t>
  </si>
  <si>
    <t xml:space="preserve">588,768
</t>
  </si>
  <si>
    <t>588,768</t>
  </si>
  <si>
    <t xml:space="preserve">Series H-1 Preferred
</t>
  </si>
  <si>
    <t>Series H-1 Preferred</t>
  </si>
  <si>
    <t xml:space="preserve">18,893,635
</t>
  </si>
  <si>
    <t>18,893,635</t>
  </si>
  <si>
    <t xml:space="preserve">$24.1616
</t>
  </si>
  <si>
    <t>$24.1616</t>
  </si>
  <si>
    <t xml:space="preserve">Series H-2 Preferred
</t>
  </si>
  <si>
    <t>Series H-2 Preferred</t>
  </si>
  <si>
    <t xml:space="preserve">1,800,358
</t>
  </si>
  <si>
    <t>1,800,358</t>
  </si>
  <si>
    <t>[0, 14]</t>
  </si>
  <si>
    <t xml:space="preserve">Common Class A
</t>
  </si>
  <si>
    <t xml:space="preserve">Common Stock - Outstanding Shares </t>
  </si>
  <si>
    <t xml:space="preserve">15,104,283
</t>
  </si>
  <si>
    <t>15,104,283</t>
  </si>
  <si>
    <t xml:space="preserve">Common Class B
</t>
  </si>
  <si>
    <t xml:space="preserve">19,957,465
</t>
  </si>
  <si>
    <t>19,957,465</t>
  </si>
  <si>
    <t>[0, 29]</t>
  </si>
  <si>
    <t xml:space="preserve">Restricted Stock Units (RSUs)
</t>
  </si>
  <si>
    <t>Restricted Stock Units (RSUs)</t>
  </si>
  <si>
    <t>Common Options and Warrants - Outstanding Shares</t>
  </si>
  <si>
    <t xml:space="preserve">4,029,735
</t>
  </si>
  <si>
    <t>4,029,735</t>
  </si>
  <si>
    <t>Common Options and Warrants - Exercise Price</t>
  </si>
  <si>
    <t xml:space="preserve">n/a
</t>
  </si>
  <si>
    <t>n/a</t>
  </si>
  <si>
    <t>[0, 27]</t>
  </si>
  <si>
    <t xml:space="preserve">Series B Preferred Warrants
</t>
  </si>
  <si>
    <t>Preferred Warrants - Outstanding shares</t>
  </si>
  <si>
    <t xml:space="preserve">281,482
</t>
  </si>
  <si>
    <t>281,482</t>
  </si>
  <si>
    <t xml:space="preserve">Series C Preferred Warrants
</t>
  </si>
  <si>
    <t xml:space="preserve">147,594
</t>
  </si>
  <si>
    <t>147,594</t>
  </si>
  <si>
    <t>[0, 22]</t>
  </si>
  <si>
    <t xml:space="preserve">Common Options @ $0.66
</t>
  </si>
  <si>
    <t>Common Options @ $0.66</t>
  </si>
  <si>
    <t xml:space="preserve">1,676,023
</t>
  </si>
  <si>
    <t>1,676,023</t>
  </si>
  <si>
    <t xml:space="preserve">$0.6561
</t>
  </si>
  <si>
    <t>$0.6561</t>
  </si>
  <si>
    <t xml:space="preserve">Common Options @ $1.83
</t>
  </si>
  <si>
    <t>Common Options @ $1.83</t>
  </si>
  <si>
    <t xml:space="preserve">1,217,806
</t>
  </si>
  <si>
    <t>1,699,889</t>
  </si>
  <si>
    <t xml:space="preserve">$1.8300
</t>
  </si>
  <si>
    <t>$1.8300</t>
  </si>
  <si>
    <t xml:space="preserve">Common Options @ $2.47
</t>
  </si>
  <si>
    <t>Common Options @ $2.47</t>
  </si>
  <si>
    <t xml:space="preserve">1,699,889
</t>
  </si>
  <si>
    <t>1,217,806</t>
  </si>
  <si>
    <t xml:space="preserve">$3.9435
</t>
  </si>
  <si>
    <t>$2.4673</t>
  </si>
  <si>
    <t xml:space="preserve">Common Options @ $3.94
</t>
  </si>
  <si>
    <t>Common Options @ $3.94</t>
  </si>
  <si>
    <t xml:space="preserve">285,228
</t>
  </si>
  <si>
    <t>285,228</t>
  </si>
  <si>
    <t xml:space="preserve">$4.3800
</t>
  </si>
  <si>
    <t>$3.9435</t>
  </si>
  <si>
    <t xml:space="preserve">Common Options @ $4.38
</t>
  </si>
  <si>
    <t>Common Options @ $4.38</t>
  </si>
  <si>
    <t xml:space="preserve">254,366
</t>
  </si>
  <si>
    <t>254,366</t>
  </si>
  <si>
    <t xml:space="preserve">$5.0500
</t>
  </si>
  <si>
    <t>$4.3800</t>
  </si>
  <si>
    <t xml:space="preserve">Common Options @ $5.05
</t>
  </si>
  <si>
    <t>Common Options @ $5.05</t>
  </si>
  <si>
    <t xml:space="preserve">3,661,822
</t>
  </si>
  <si>
    <t>3,661,822</t>
  </si>
  <si>
    <t xml:space="preserve">$5.2500
</t>
  </si>
  <si>
    <t>$5.0500</t>
  </si>
  <si>
    <t xml:space="preserve">Common Options @ $5.25
</t>
  </si>
  <si>
    <t>Common Options @ $5.25</t>
  </si>
  <si>
    <t xml:space="preserve">709,749
</t>
  </si>
  <si>
    <t>709,749</t>
  </si>
  <si>
    <t xml:space="preserve">$5.3000
</t>
  </si>
  <si>
    <t>$5.2500</t>
  </si>
  <si>
    <t>[0, 21]</t>
  </si>
  <si>
    <t xml:space="preserve">Common Options @ $5.3
</t>
  </si>
  <si>
    <t>Common Options @ $5.3</t>
  </si>
  <si>
    <t xml:space="preserve">1,240,778
</t>
  </si>
  <si>
    <t>1,240,778</t>
  </si>
  <si>
    <t xml:space="preserve">$6.8142
</t>
  </si>
  <si>
    <t>$5.300</t>
  </si>
  <si>
    <t xml:space="preserve">Common Options @ $6.81
</t>
  </si>
  <si>
    <t>Common Options @ $6.81</t>
  </si>
  <si>
    <t xml:space="preserve">12,940,583
</t>
  </si>
  <si>
    <t>12,940,583</t>
  </si>
  <si>
    <t xml:space="preserve">$7.1254
</t>
  </si>
  <si>
    <t>$6.8142</t>
  </si>
  <si>
    <t xml:space="preserve">Common Options @ $7.13
</t>
  </si>
  <si>
    <t>Common Options @ $7.13</t>
  </si>
  <si>
    <t xml:space="preserve">1,905,964
</t>
  </si>
  <si>
    <t>1,905,964</t>
  </si>
  <si>
    <t xml:space="preserve">$12.3816
</t>
  </si>
  <si>
    <t>$7.1254</t>
  </si>
  <si>
    <t>[0, 23]</t>
  </si>
  <si>
    <t xml:space="preserve">Common Options @ $12.38
</t>
  </si>
  <si>
    <t>Common Options @ $12.38</t>
  </si>
  <si>
    <t xml:space="preserve">7,156,207
</t>
  </si>
  <si>
    <t>7,156,207</t>
  </si>
  <si>
    <t xml:space="preserve">$11.1394
</t>
  </si>
  <si>
    <t>$12.3816</t>
  </si>
  <si>
    <t>[0, 12]</t>
  </si>
  <si>
    <t xml:space="preserve">Option Pool 
</t>
  </si>
  <si>
    <t xml:space="preserve">Option Pool </t>
  </si>
  <si>
    <t xml:space="preserve">17,962,179
</t>
  </si>
  <si>
    <t>17,962,179</t>
  </si>
  <si>
    <t>$11.1394</t>
  </si>
  <si>
    <t>Total Outstanding Shares</t>
  </si>
  <si>
    <t xml:space="preserve">305,163,311
</t>
  </si>
  <si>
    <t>305,163,311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</si>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</sst>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(* #,##0_);_(* \(#,##0\);_(* &quot;-&quot;??_);_(@_)"/>
    <numFmt numFmtId="166" formatCode="0.0%"/>
    <numFmt numFmtId="167" formatCode="[$-409]d\-mmm\-yy;@"/>
    <numFmt numFmtId="168" formatCode="0&quot;-year&quot;"/>
    <numFmt numFmtId="169" formatCode="_(&quot;$&quot;* #,##0.0_);_(&quot;$&quot;* \(#,##0.0\);_(&quot;$&quot;* &quot;-&quot;??_);_(@_)"/>
    <numFmt numFmtId="170" formatCode="#,##0.0000_);\(#,##0.0000\)"/>
  </numFmts>
  <fonts count="55">
    <font>
      <sz val="12"/>
      <color theme="3"/>
      <name val="Verdana"/>
      <family val="2"/>
    </font>
    <font>
      <sz val="11"/>
      <color theme="1"/>
      <name val="Verdana"/>
      <family val="2"/>
      <scheme val="minor"/>
    </font>
    <font>
      <b/>
      <sz val="15"/>
      <color theme="3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9"/>
      <name val="Geneva"/>
      <family val="2"/>
    </font>
    <font>
      <sz val="12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1"/>
      <name val="Verdana"/>
      <family val="2"/>
    </font>
    <font>
      <b/>
      <i/>
      <sz val="11"/>
      <name val="Verdana"/>
      <family val="2"/>
    </font>
    <font>
      <b/>
      <sz val="15"/>
      <color theme="0"/>
      <name val="Verdana"/>
      <family val="2"/>
    </font>
    <font>
      <sz val="12"/>
      <color theme="0"/>
      <name val="Verdana"/>
      <family val="2"/>
    </font>
    <font>
      <sz val="12"/>
      <color rgb="FFFF00FF"/>
      <name val="Verdana"/>
      <family val="2"/>
    </font>
    <font>
      <b/>
      <sz val="12"/>
      <color theme="0"/>
      <name val="Verdana"/>
      <family val="2"/>
    </font>
    <font>
      <sz val="10"/>
      <name val="Verdana"/>
      <family val="2"/>
    </font>
    <font>
      <b/>
      <u/>
      <sz val="12"/>
      <name val="Verdana"/>
      <family val="2"/>
    </font>
    <font>
      <sz val="10"/>
      <name val="Arial"/>
      <family val="2"/>
    </font>
    <font>
      <sz val="12"/>
      <name val="Verdana"/>
      <family val="2"/>
      <scheme val="minor"/>
    </font>
    <font>
      <sz val="10"/>
      <name val="Verdana"/>
      <family val="2"/>
      <scheme val="minor"/>
    </font>
    <font>
      <b/>
      <sz val="10"/>
      <color rgb="FFFF0000"/>
      <name val="Verdana"/>
      <family val="2"/>
      <scheme val="minor"/>
    </font>
    <font>
      <i/>
      <sz val="11"/>
      <color rgb="FFFF0000"/>
      <name val="Verdana"/>
      <family val="2"/>
      <charset val="204"/>
      <scheme val="minor"/>
    </font>
    <font>
      <sz val="12"/>
      <color theme="1"/>
      <name val="Verdana"/>
      <family val="2"/>
    </font>
    <font>
      <i/>
      <sz val="12"/>
      <name val="Verdana"/>
      <family val="2"/>
      <charset val="204"/>
    </font>
    <font>
      <i/>
      <sz val="11"/>
      <color rgb="FFFF0000"/>
      <name val="Verdana"/>
      <family val="2"/>
      <charset val="204"/>
    </font>
    <font>
      <b/>
      <sz val="10"/>
      <name val="Verdana"/>
      <family val="2"/>
      <charset val="204"/>
    </font>
    <font>
      <sz val="10"/>
      <color theme="1"/>
      <name val="Verdana"/>
      <family val="2"/>
      <charset val="204"/>
    </font>
    <font>
      <sz val="12"/>
      <name val="Verdana"/>
      <family val="2"/>
      <charset val="204"/>
    </font>
    <font>
      <b/>
      <sz val="11"/>
      <color rgb="FFFFFFFF"/>
      <name val="Verdana"/>
      <family val="2"/>
    </font>
    <font>
      <b/>
      <sz val="10"/>
      <name val="Verdana"/>
      <family val="2"/>
      <charset val="204"/>
      <scheme val="minor"/>
    </font>
    <font>
      <b/>
      <sz val="10"/>
      <color theme="1"/>
      <name val="Verdana"/>
      <family val="2"/>
      <charset val="204"/>
    </font>
    <font>
      <b/>
      <sz val="11"/>
      <color rgb="FFFF0000"/>
      <name val="Verdana"/>
      <family val="2"/>
      <scheme val="minor"/>
    </font>
    <font>
      <b/>
      <i/>
      <sz val="10"/>
      <color theme="0" tint="-0.499984740745262"/>
      <name val="Verdana"/>
      <family val="2"/>
    </font>
    <font>
      <b/>
      <sz val="11"/>
      <color rgb="FFFF0000"/>
      <name val="Verdana"/>
      <family val="2"/>
    </font>
    <font>
      <i/>
      <sz val="12"/>
      <name val="Verdana"/>
      <family val="2"/>
    </font>
    <font>
      <sz val="12"/>
      <color theme="0"/>
      <name val="Verdana"/>
      <family val="2"/>
      <scheme val="minor"/>
    </font>
    <font>
      <b/>
      <sz val="12"/>
      <color theme="0"/>
      <name val="Verdana"/>
      <family val="2"/>
      <scheme val="minor"/>
    </font>
    <font>
      <b/>
      <sz val="12"/>
      <name val="Verdana"/>
      <family val="2"/>
      <scheme val="minor"/>
    </font>
    <font>
      <i/>
      <u/>
      <sz val="12"/>
      <color rgb="FFC00000"/>
      <name val="Verdana"/>
      <family val="2"/>
      <scheme val="minor"/>
    </font>
    <font>
      <i/>
      <sz val="12"/>
      <color rgb="FFC00000"/>
      <name val="Verdana"/>
      <family val="2"/>
      <scheme val="minor"/>
    </font>
    <font>
      <b/>
      <sz val="11"/>
      <name val="Verdana"/>
      <family val="2"/>
      <charset val="204"/>
    </font>
    <font>
      <sz val="14"/>
      <color rgb="FFC00000"/>
      <name val="Verdana"/>
      <family val="2"/>
      <scheme val="minor"/>
    </font>
    <font>
      <b/>
      <u/>
      <sz val="14"/>
      <color rgb="FFC00000"/>
      <name val="Verdana"/>
      <family val="2"/>
      <scheme val="minor"/>
    </font>
    <font>
      <sz val="28"/>
      <name val="Verdana"/>
      <family val="2"/>
      <scheme val="minor"/>
    </font>
    <font>
      <i/>
      <sz val="11"/>
      <name val="Verdana"/>
      <family val="2"/>
      <charset val="204"/>
    </font>
    <font>
      <i/>
      <sz val="12"/>
      <color theme="9" tint="0.39997558519241921"/>
      <name val="Verdana"/>
      <family val="2"/>
    </font>
    <font>
      <sz val="12"/>
      <color rgb="FF008000"/>
      <name val="Verdana"/>
      <family val="2"/>
      <scheme val="minor"/>
    </font>
    <font>
      <sz val="11"/>
      <name val="Verdana"/>
      <family val="2"/>
    </font>
    <font>
      <b/>
      <sz val="11"/>
      <color theme="0"/>
      <name val="Verdana"/>
      <family val="2"/>
    </font>
    <font>
      <b/>
      <sz val="11"/>
      <color rgb="FFC00000"/>
      <name val="Verdana"/>
      <family val="2"/>
      <charset val="204"/>
      <scheme val="minor"/>
    </font>
    <font>
      <sz val="11"/>
      <name val="Verdana"/>
      <family val="2"/>
      <charset val="204"/>
    </font>
    <font>
      <sz val="12"/>
      <color theme="3"/>
      <name val="Verdana"/>
      <family val="2"/>
    </font>
    <font>
      <sz val="12"/>
      <color rgb="FFFF0000"/>
      <name val="Verdana"/>
      <family val="2"/>
    </font>
    <font>
      <b/>
      <sz val="11"/>
      <name val="Verdana"/>
      <family val="2"/>
      <scheme val="minor"/>
    </font>
    <font>
      <b/>
      <sz val="11"/>
      <color rgb="FF7030A0"/>
      <name val="Verdana"/>
      <family val="2"/>
    </font>
    <font>
      <u/>
      <sz val="12"/>
      <color theme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2B5E5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2B5E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 style="medium">
        <color theme="0" tint="-0.34998626667073579"/>
      </bottom>
      <diagonal/>
    </border>
  </borders>
  <cellStyleXfs count="13">
    <xf numFmtId="0" fontId="0" fillId="0" borderId="0"/>
    <xf numFmtId="43" fontId="1" fillId="0" borderId="0"/>
    <xf numFmtId="0" fontId="4" fillId="0" borderId="0"/>
    <xf numFmtId="0" fontId="2" fillId="0" borderId="1"/>
    <xf numFmtId="0" fontId="3" fillId="0" borderId="2"/>
    <xf numFmtId="0" fontId="16" fillId="0" borderId="0"/>
    <xf numFmtId="43" fontId="1" fillId="0" borderId="0"/>
    <xf numFmtId="43" fontId="1" fillId="0" borderId="0"/>
    <xf numFmtId="0" fontId="2" fillId="0" borderId="1"/>
    <xf numFmtId="0" fontId="3" fillId="0" borderId="2"/>
    <xf numFmtId="44" fontId="50" fillId="0" borderId="0"/>
    <xf numFmtId="0" fontId="4" fillId="0" borderId="0"/>
    <xf numFmtId="0" fontId="54" fillId="0" borderId="0" applyNumberFormat="0" applyFill="0" applyBorder="0" applyAlignment="0" applyProtection="0"/>
  </cellStyleXfs>
  <cellXfs count="186">
    <xf numFmtId="0" fontId="0" fillId="0" borderId="0" xfId="0"/>
    <xf numFmtId="37" fontId="5" fillId="0" borderId="0" xfId="0" applyNumberFormat="1" applyFont="1" applyProtection="1">
      <protection locked="0"/>
    </xf>
    <xf numFmtId="0" fontId="23" fillId="0" borderId="0" xfId="0" applyFont="1" applyAlignment="1">
      <alignment vertical="center"/>
    </xf>
    <xf numFmtId="0" fontId="27" fillId="6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4" fillId="0" borderId="0" xfId="0" applyFont="1" applyAlignment="1">
      <alignment horizontal="center"/>
    </xf>
    <xf numFmtId="0" fontId="20" fillId="0" borderId="0" xfId="5" applyFont="1" applyAlignment="1">
      <alignment vertical="center"/>
    </xf>
    <xf numFmtId="0" fontId="17" fillId="0" borderId="0" xfId="5" applyFont="1" applyProtection="1">
      <protection locked="0"/>
    </xf>
    <xf numFmtId="0" fontId="14" fillId="0" borderId="10" xfId="0" applyFont="1" applyBorder="1" applyAlignment="1">
      <alignment horizontal="center"/>
    </xf>
    <xf numFmtId="0" fontId="15" fillId="0" borderId="0" xfId="0" applyFont="1"/>
    <xf numFmtId="0" fontId="17" fillId="0" borderId="0" xfId="5" applyFont="1" applyProtection="1">
      <protection hidden="1"/>
    </xf>
    <xf numFmtId="0" fontId="5" fillId="0" borderId="0" xfId="0" applyFont="1" applyProtection="1">
      <protection hidden="1"/>
    </xf>
    <xf numFmtId="0" fontId="13" fillId="2" borderId="0" xfId="0" applyFont="1" applyFill="1" applyAlignment="1" applyProtection="1">
      <alignment horizontal="center" vertical="center"/>
      <protection locked="0"/>
    </xf>
    <xf numFmtId="0" fontId="23" fillId="0" borderId="0" xfId="0" applyFont="1"/>
    <xf numFmtId="0" fontId="10" fillId="3" borderId="0" xfId="3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30" fillId="0" borderId="0" xfId="5" applyFont="1" applyAlignment="1">
      <alignment horizontal="center" vertical="center" wrapText="1"/>
    </xf>
    <xf numFmtId="0" fontId="32" fillId="0" borderId="0" xfId="3" applyFont="1" applyBorder="1" applyAlignment="1">
      <alignment vertical="center"/>
    </xf>
    <xf numFmtId="0" fontId="32" fillId="0" borderId="0" xfId="3" applyFont="1" applyBorder="1" applyAlignment="1">
      <alignment horizontal="right" vertical="center"/>
    </xf>
    <xf numFmtId="1" fontId="8" fillId="0" borderId="12" xfId="4" applyNumberFormat="1" applyFont="1" applyBorder="1" applyAlignment="1" applyProtection="1">
      <alignment horizontal="center"/>
      <protection locked="0"/>
    </xf>
    <xf numFmtId="0" fontId="32" fillId="0" borderId="0" xfId="3" applyFont="1" applyBorder="1" applyAlignment="1">
      <alignment horizontal="center" vertical="center" wrapText="1"/>
    </xf>
    <xf numFmtId="43" fontId="5" fillId="0" borderId="3" xfId="0" applyNumberFormat="1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vertical="center"/>
    </xf>
    <xf numFmtId="0" fontId="17" fillId="0" borderId="0" xfId="5" applyFont="1" applyAlignment="1">
      <alignment horizontal="center"/>
    </xf>
    <xf numFmtId="0" fontId="34" fillId="0" borderId="0" xfId="5" applyFont="1"/>
    <xf numFmtId="0" fontId="35" fillId="3" borderId="7" xfId="5" applyFont="1" applyFill="1" applyBorder="1"/>
    <xf numFmtId="0" fontId="45" fillId="0" borderId="0" xfId="5" applyFont="1" applyAlignment="1">
      <alignment horizontal="center"/>
    </xf>
    <xf numFmtId="0" fontId="32" fillId="4" borderId="0" xfId="3" applyFont="1" applyFill="1" applyBorder="1" applyAlignment="1">
      <alignment horizontal="left" vertical="center"/>
    </xf>
    <xf numFmtId="0" fontId="33" fillId="4" borderId="0" xfId="0" applyFont="1" applyFill="1"/>
    <xf numFmtId="0" fontId="23" fillId="4" borderId="0" xfId="0" applyFont="1" applyFill="1"/>
    <xf numFmtId="0" fontId="36" fillId="0" borderId="0" xfId="5" applyFont="1" applyAlignment="1">
      <alignment horizontal="center"/>
    </xf>
    <xf numFmtId="0" fontId="27" fillId="6" borderId="0" xfId="0" applyFont="1" applyFill="1" applyAlignment="1" applyProtection="1">
      <alignment horizontal="center"/>
      <protection locked="0"/>
    </xf>
    <xf numFmtId="1" fontId="47" fillId="9" borderId="12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0" xfId="3" applyFont="1" applyFill="1" applyBorder="1"/>
    <xf numFmtId="0" fontId="25" fillId="0" borderId="0" xfId="0" applyFont="1" applyAlignment="1">
      <alignment horizontal="left" vertical="center"/>
    </xf>
    <xf numFmtId="0" fontId="25" fillId="0" borderId="0" xfId="5" applyFont="1" applyAlignment="1">
      <alignment horizontal="left"/>
    </xf>
    <xf numFmtId="0" fontId="25" fillId="0" borderId="0" xfId="5" applyFont="1" applyAlignment="1">
      <alignment horizontal="left" vertical="center"/>
    </xf>
    <xf numFmtId="0" fontId="25" fillId="0" borderId="0" xfId="0" applyFont="1" applyAlignment="1">
      <alignment horizontal="left"/>
    </xf>
    <xf numFmtId="0" fontId="48" fillId="0" borderId="0" xfId="5" applyFont="1" applyAlignment="1">
      <alignment horizontal="center" vertical="center" wrapText="1"/>
    </xf>
    <xf numFmtId="0" fontId="12" fillId="0" borderId="0" xfId="0" applyFont="1"/>
    <xf numFmtId="0" fontId="31" fillId="0" borderId="0" xfId="3" applyFont="1" applyBorder="1" applyAlignment="1">
      <alignment horizontal="right"/>
    </xf>
    <xf numFmtId="0" fontId="13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Continuous" vertical="center"/>
    </xf>
    <xf numFmtId="1" fontId="8" fillId="0" borderId="12" xfId="4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6" fillId="0" borderId="0" xfId="0" applyFont="1"/>
    <xf numFmtId="1" fontId="8" fillId="0" borderId="0" xfId="4" applyNumberFormat="1" applyFont="1" applyBorder="1" applyAlignment="1">
      <alignment horizontal="center" wrapText="1"/>
    </xf>
    <xf numFmtId="1" fontId="8" fillId="0" borderId="0" xfId="4" applyNumberFormat="1" applyFont="1" applyBorder="1" applyAlignment="1">
      <alignment horizontal="center"/>
    </xf>
    <xf numFmtId="0" fontId="17" fillId="0" borderId="0" xfId="5" applyFont="1"/>
    <xf numFmtId="0" fontId="9" fillId="0" borderId="0" xfId="0" applyFont="1"/>
    <xf numFmtId="0" fontId="22" fillId="0" borderId="0" xfId="0" applyFont="1" applyAlignment="1">
      <alignment horizontal="left" vertical="center"/>
    </xf>
    <xf numFmtId="0" fontId="10" fillId="0" borderId="0" xfId="3" applyFont="1" applyBorder="1"/>
    <xf numFmtId="0" fontId="26" fillId="5" borderId="0" xfId="0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44" fillId="0" borderId="0" xfId="0" applyFont="1"/>
    <xf numFmtId="1" fontId="8" fillId="0" borderId="0" xfId="4" applyNumberFormat="1" applyFont="1" applyBorder="1" applyAlignment="1">
      <alignment horizontal="center" vertical="center" wrapText="1"/>
    </xf>
    <xf numFmtId="1" fontId="8" fillId="0" borderId="12" xfId="4" applyNumberFormat="1" applyFont="1" applyBorder="1" applyAlignment="1">
      <alignment horizontal="center" vertical="center"/>
    </xf>
    <xf numFmtId="1" fontId="8" fillId="0" borderId="9" xfId="4" applyNumberFormat="1" applyFont="1" applyBorder="1" applyAlignment="1">
      <alignment horizontal="centerContinuous" wrapText="1"/>
    </xf>
    <xf numFmtId="1" fontId="8" fillId="0" borderId="6" xfId="4" applyNumberFormat="1" applyFont="1" applyBorder="1" applyAlignment="1">
      <alignment horizontal="center" wrapText="1"/>
    </xf>
    <xf numFmtId="1" fontId="8" fillId="0" borderId="11" xfId="4" applyNumberFormat="1" applyFont="1" applyBorder="1" applyAlignment="1">
      <alignment horizontal="center" wrapText="1"/>
    </xf>
    <xf numFmtId="1" fontId="8" fillId="0" borderId="13" xfId="4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7" xfId="0" applyFont="1" applyBorder="1" applyAlignment="1">
      <alignment horizontal="centerContinuous"/>
    </xf>
    <xf numFmtId="0" fontId="11" fillId="0" borderId="8" xfId="0" applyFont="1" applyBorder="1" applyAlignment="1">
      <alignment horizontal="centerContinuous"/>
    </xf>
    <xf numFmtId="1" fontId="8" fillId="0" borderId="12" xfId="4" applyNumberFormat="1" applyFont="1" applyBorder="1" applyAlignment="1">
      <alignment horizontal="center" wrapText="1"/>
    </xf>
    <xf numFmtId="0" fontId="7" fillId="0" borderId="0" xfId="0" applyFont="1" applyAlignment="1">
      <alignment horizontal="right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3" fillId="3" borderId="0" xfId="3" applyFont="1" applyFill="1" applyBorder="1"/>
    <xf numFmtId="1" fontId="8" fillId="4" borderId="0" xfId="4" applyNumberFormat="1" applyFont="1" applyFill="1" applyBorder="1" applyAlignment="1">
      <alignment wrapText="1"/>
    </xf>
    <xf numFmtId="1" fontId="8" fillId="0" borderId="12" xfId="4" applyNumberFormat="1" applyFont="1" applyBorder="1" applyAlignment="1">
      <alignment horizontal="center" vertical="center" wrapText="1"/>
    </xf>
    <xf numFmtId="0" fontId="10" fillId="3" borderId="0" xfId="3" applyFont="1" applyFill="1" applyBorder="1" applyProtection="1">
      <protection hidden="1"/>
    </xf>
    <xf numFmtId="0" fontId="23" fillId="0" borderId="0" xfId="0" applyFont="1" applyAlignment="1" applyProtection="1">
      <alignment horizontal="right"/>
      <protection hidden="1"/>
    </xf>
    <xf numFmtId="0" fontId="31" fillId="0" borderId="0" xfId="3" applyFont="1" applyBorder="1" applyAlignment="1" applyProtection="1">
      <alignment horizontal="right"/>
      <protection hidden="1"/>
    </xf>
    <xf numFmtId="0" fontId="37" fillId="0" borderId="0" xfId="5" applyFont="1"/>
    <xf numFmtId="0" fontId="38" fillId="0" borderId="0" xfId="5" applyFont="1"/>
    <xf numFmtId="0" fontId="42" fillId="8" borderId="0" xfId="5" applyFont="1" applyFill="1"/>
    <xf numFmtId="0" fontId="16" fillId="8" borderId="0" xfId="5" applyFill="1"/>
    <xf numFmtId="0" fontId="40" fillId="8" borderId="0" xfId="5" applyFont="1" applyFill="1"/>
    <xf numFmtId="0" fontId="41" fillId="8" borderId="0" xfId="5" applyFont="1" applyFill="1"/>
    <xf numFmtId="0" fontId="40" fillId="8" borderId="0" xfId="5" applyFont="1" applyFill="1" applyAlignment="1">
      <alignment horizontal="left" indent="1"/>
    </xf>
    <xf numFmtId="0" fontId="19" fillId="0" borderId="0" xfId="5" applyFont="1" applyProtection="1">
      <protection hidden="1"/>
    </xf>
    <xf numFmtId="0" fontId="28" fillId="0" borderId="0" xfId="5" applyFont="1" applyProtection="1">
      <protection hidden="1"/>
    </xf>
    <xf numFmtId="0" fontId="29" fillId="4" borderId="0" xfId="5" applyFont="1" applyFill="1" applyAlignment="1" applyProtection="1">
      <alignment horizontal="left" vertical="center"/>
      <protection hidden="1"/>
    </xf>
    <xf numFmtId="0" fontId="25" fillId="4" borderId="0" xfId="5" applyFont="1" applyFill="1" applyAlignment="1" applyProtection="1">
      <alignment horizontal="left"/>
      <protection hidden="1"/>
    </xf>
    <xf numFmtId="0" fontId="25" fillId="0" borderId="0" xfId="5" applyFont="1" applyAlignment="1" applyProtection="1">
      <alignment horizontal="left"/>
      <protection hidden="1"/>
    </xf>
    <xf numFmtId="0" fontId="18" fillId="0" borderId="0" xfId="5" applyFont="1" applyProtection="1">
      <protection hidden="1"/>
    </xf>
    <xf numFmtId="0" fontId="0" fillId="0" borderId="0" xfId="0" applyProtection="1">
      <protection hidden="1"/>
    </xf>
    <xf numFmtId="0" fontId="5" fillId="0" borderId="0" xfId="0" applyFont="1" applyAlignment="1">
      <alignment horizontal="right"/>
    </xf>
    <xf numFmtId="0" fontId="11" fillId="0" borderId="0" xfId="0" applyFont="1" applyProtection="1">
      <protection locked="0"/>
    </xf>
    <xf numFmtId="0" fontId="31" fillId="0" borderId="0" xfId="3" applyFont="1" applyBorder="1" applyAlignment="1" applyProtection="1">
      <alignment horizontal="right"/>
      <protection locked="0"/>
    </xf>
    <xf numFmtId="0" fontId="10" fillId="0" borderId="0" xfId="3" applyFont="1" applyBorder="1" applyProtection="1">
      <protection locked="0"/>
    </xf>
    <xf numFmtId="1" fontId="8" fillId="0" borderId="0" xfId="4" applyNumberFormat="1" applyFont="1" applyBorder="1" applyAlignment="1">
      <alignment wrapText="1"/>
    </xf>
    <xf numFmtId="0" fontId="10" fillId="0" borderId="0" xfId="3" applyFont="1" applyBorder="1" applyProtection="1">
      <protection hidden="1"/>
    </xf>
    <xf numFmtId="0" fontId="32" fillId="0" borderId="0" xfId="3" applyFont="1" applyBorder="1" applyAlignment="1" applyProtection="1">
      <alignment horizontal="left" vertical="center"/>
      <protection hidden="1"/>
    </xf>
    <xf numFmtId="0" fontId="13" fillId="2" borderId="0" xfId="0" applyFont="1" applyFill="1" applyAlignment="1" applyProtection="1">
      <alignment horizontal="left"/>
      <protection locked="0"/>
    </xf>
    <xf numFmtId="0" fontId="49" fillId="0" borderId="0" xfId="0" applyFont="1" applyAlignment="1">
      <alignment horizontal="right"/>
    </xf>
    <xf numFmtId="0" fontId="10" fillId="3" borderId="0" xfId="8" applyFont="1" applyFill="1" applyBorder="1"/>
    <xf numFmtId="0" fontId="11" fillId="3" borderId="0" xfId="0" applyFont="1" applyFill="1"/>
    <xf numFmtId="0" fontId="17" fillId="3" borderId="0" xfId="5" applyFont="1" applyFill="1"/>
    <xf numFmtId="0" fontId="10" fillId="0" borderId="0" xfId="8" applyFont="1" applyBorder="1"/>
    <xf numFmtId="0" fontId="11" fillId="0" borderId="0" xfId="0" applyFont="1"/>
    <xf numFmtId="0" fontId="13" fillId="7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centerContinuous" vertical="center"/>
    </xf>
    <xf numFmtId="0" fontId="31" fillId="0" borderId="0" xfId="8" applyFont="1" applyBorder="1" applyAlignment="1">
      <alignment horizontal="right"/>
    </xf>
    <xf numFmtId="0" fontId="5" fillId="0" borderId="0" xfId="0" applyFont="1"/>
    <xf numFmtId="1" fontId="8" fillId="0" borderId="12" xfId="9" applyNumberFormat="1" applyFont="1" applyBorder="1" applyAlignment="1">
      <alignment horizontal="center"/>
    </xf>
    <xf numFmtId="0" fontId="8" fillId="0" borderId="0" xfId="0" applyFont="1"/>
    <xf numFmtId="0" fontId="5" fillId="4" borderId="0" xfId="0" applyFont="1" applyFill="1"/>
    <xf numFmtId="1" fontId="8" fillId="0" borderId="0" xfId="9" applyNumberFormat="1" applyFont="1" applyBorder="1" applyAlignment="1">
      <alignment horizontal="center"/>
    </xf>
    <xf numFmtId="0" fontId="32" fillId="0" borderId="0" xfId="8" applyFont="1" applyBorder="1" applyAlignment="1">
      <alignment horizontal="left" vertical="center"/>
    </xf>
    <xf numFmtId="0" fontId="51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8" fillId="0" borderId="12" xfId="9" applyNumberFormat="1" applyFont="1" applyBorder="1" applyAlignment="1">
      <alignment horizontal="center" vertical="center" wrapText="1"/>
    </xf>
    <xf numFmtId="0" fontId="52" fillId="0" borderId="12" xfId="9" applyFont="1" applyBorder="1" applyAlignment="1">
      <alignment horizontal="center" vertical="center" wrapText="1"/>
    </xf>
    <xf numFmtId="0" fontId="17" fillId="0" borderId="0" xfId="5" applyFont="1" applyAlignment="1">
      <alignment vertical="center"/>
    </xf>
    <xf numFmtId="0" fontId="35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/>
      <protection locked="0"/>
    </xf>
    <xf numFmtId="0" fontId="53" fillId="0" borderId="0" xfId="8" applyFont="1" applyBorder="1" applyAlignment="1">
      <alignment horizontal="left" vertical="center"/>
    </xf>
    <xf numFmtId="169" fontId="0" fillId="0" borderId="0" xfId="10" applyNumberFormat="1" applyFont="1" applyAlignment="1">
      <alignment horizontal="left" vertical="center" wrapText="1"/>
    </xf>
    <xf numFmtId="0" fontId="32" fillId="0" borderId="0" xfId="3" applyFont="1" applyBorder="1" applyAlignment="1">
      <alignment horizontal="left" vertical="center"/>
    </xf>
    <xf numFmtId="0" fontId="30" fillId="0" borderId="0" xfId="5" applyFont="1" applyAlignment="1">
      <alignment horizontal="left" vertical="center" wrapText="1"/>
    </xf>
    <xf numFmtId="164" fontId="5" fillId="0" borderId="5" xfId="0" applyNumberFormat="1" applyFont="1" applyBorder="1"/>
    <xf numFmtId="164" fontId="21" fillId="0" borderId="3" xfId="0" applyNumberFormat="1" applyFont="1" applyBorder="1" applyProtection="1">
      <protection locked="0"/>
    </xf>
    <xf numFmtId="167" fontId="5" fillId="0" borderId="0" xfId="0" applyNumberFormat="1" applyFont="1"/>
    <xf numFmtId="166" fontId="5" fillId="0" borderId="3" xfId="2" applyNumberFormat="1" applyFont="1" applyBorder="1" applyProtection="1">
      <protection locked="0"/>
    </xf>
    <xf numFmtId="165" fontId="5" fillId="0" borderId="3" xfId="0" applyNumberFormat="1" applyFont="1" applyBorder="1" applyProtection="1">
      <protection locked="0"/>
    </xf>
    <xf numFmtId="165" fontId="5" fillId="0" borderId="3" xfId="0" applyNumberFormat="1" applyFont="1" applyBorder="1"/>
    <xf numFmtId="164" fontId="39" fillId="0" borderId="12" xfId="0" applyNumberFormat="1" applyFont="1" applyBorder="1" applyAlignment="1">
      <alignment horizontal="center"/>
    </xf>
    <xf numFmtId="167" fontId="8" fillId="0" borderId="0" xfId="4" applyNumberFormat="1" applyFont="1" applyBorder="1" applyAlignment="1">
      <alignment horizontal="center"/>
    </xf>
    <xf numFmtId="165" fontId="5" fillId="0" borderId="0" xfId="1" applyNumberFormat="1" applyFont="1"/>
    <xf numFmtId="165" fontId="5" fillId="0" borderId="6" xfId="1" applyNumberFormat="1" applyFont="1" applyBorder="1"/>
    <xf numFmtId="165" fontId="8" fillId="0" borderId="6" xfId="1" applyNumberFormat="1" applyFont="1" applyBorder="1"/>
    <xf numFmtId="165" fontId="8" fillId="0" borderId="0" xfId="1" applyNumberFormat="1" applyFont="1"/>
    <xf numFmtId="165" fontId="8" fillId="0" borderId="4" xfId="1" applyNumberFormat="1" applyFont="1" applyBorder="1"/>
    <xf numFmtId="165" fontId="5" fillId="0" borderId="0" xfId="0" applyNumberFormat="1" applyFont="1"/>
    <xf numFmtId="0" fontId="8" fillId="0" borderId="0" xfId="0" applyFont="1" applyProtection="1">
      <protection hidden="1"/>
    </xf>
    <xf numFmtId="166" fontId="5" fillId="0" borderId="0" xfId="2" applyNumberFormat="1" applyFont="1" applyProtection="1">
      <protection locked="0"/>
    </xf>
    <xf numFmtId="165" fontId="5" fillId="5" borderId="6" xfId="6" applyNumberFormat="1" applyFont="1" applyFill="1" applyBorder="1"/>
    <xf numFmtId="165" fontId="5" fillId="4" borderId="6" xfId="1" applyNumberFormat="1" applyFont="1" applyFill="1" applyBorder="1"/>
    <xf numFmtId="165" fontId="6" fillId="0" borderId="6" xfId="1" applyNumberFormat="1" applyFont="1" applyBorder="1"/>
    <xf numFmtId="0" fontId="46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left"/>
      <protection hidden="1"/>
    </xf>
    <xf numFmtId="37" fontId="5" fillId="0" borderId="0" xfId="0" applyNumberFormat="1" applyFont="1" applyProtection="1">
      <protection hidden="1"/>
    </xf>
    <xf numFmtId="168" fontId="5" fillId="0" borderId="0" xfId="0" applyNumberFormat="1" applyFont="1" applyAlignment="1">
      <alignment horizontal="right"/>
    </xf>
    <xf numFmtId="165" fontId="5" fillId="0" borderId="6" xfId="0" applyNumberFormat="1" applyFont="1" applyBorder="1"/>
    <xf numFmtId="168" fontId="5" fillId="0" borderId="0" xfId="0" applyNumberFormat="1" applyFont="1" applyAlignment="1">
      <alignment horizontal="left"/>
    </xf>
    <xf numFmtId="166" fontId="5" fillId="0" borderId="6" xfId="0" applyNumberFormat="1" applyFont="1" applyBorder="1"/>
    <xf numFmtId="164" fontId="21" fillId="0" borderId="0" xfId="0" applyNumberFormat="1" applyFont="1" applyProtection="1">
      <protection locked="0"/>
    </xf>
    <xf numFmtId="170" fontId="5" fillId="0" borderId="0" xfId="0" applyNumberFormat="1" applyFont="1" applyProtection="1">
      <protection locked="0"/>
    </xf>
    <xf numFmtId="166" fontId="5" fillId="0" borderId="0" xfId="11" applyNumberFormat="1" applyFont="1" applyProtection="1">
      <protection locked="0"/>
    </xf>
    <xf numFmtId="166" fontId="25" fillId="4" borderId="0" xfId="2" applyNumberFormat="1" applyFont="1" applyFill="1" applyAlignment="1" applyProtection="1">
      <alignment horizontal="left"/>
      <protection hidden="1"/>
    </xf>
    <xf numFmtId="14" fontId="5" fillId="0" borderId="0" xfId="0" applyNumberFormat="1" applyFont="1"/>
    <xf numFmtId="3" fontId="0" fillId="0" borderId="0" xfId="0" applyNumberFormat="1" applyProtection="1">
      <protection locked="0"/>
    </xf>
    <xf numFmtId="14" fontId="5" fillId="0" borderId="0" xfId="5" applyNumberFormat="1" applyFont="1"/>
    <xf numFmtId="14" fontId="8" fillId="0" borderId="12" xfId="4" applyNumberFormat="1" applyFont="1" applyBorder="1" applyAlignment="1">
      <alignment horizontal="center"/>
    </xf>
    <xf numFmtId="37" fontId="6" fillId="0" borderId="0" xfId="0" applyNumberFormat="1" applyFont="1"/>
    <xf numFmtId="0" fontId="36" fillId="0" borderId="0" xfId="5" applyFont="1"/>
    <xf numFmtId="0" fontId="0" fillId="10" borderId="0" xfId="0" applyFill="1"/>
    <xf numFmtId="0" fontId="0" fillId="11" borderId="0" xfId="0" applyFill="1"/>
    <xf numFmtId="14" fontId="54" fillId="0" borderId="12" xfId="12" applyNumberFormat="1" applyBorder="1" applyAlignment="1">
      <alignment horizontal="center"/>
    </xf>
    <xf numFmtId="37" fontId="54" fillId="0" borderId="0" xfId="12" applyNumberFormat="1" applyProtection="1">
      <protection locked="0"/>
    </xf>
    <xf numFmtId="165" fontId="54" fillId="0" borderId="6" xfId="12" applyNumberFormat="1" applyBorder="1"/>
    <xf numFmtId="165" fontId="54" fillId="0" borderId="4" xfId="12" applyNumberFormat="1" applyBorder="1"/>
    <xf numFmtId="37" fontId="0" fillId="0" borderId="0" xfId="0" applyNumberFormat="1" applyFill="1"/>
    <xf numFmtId="164" fontId="54" fillId="0" borderId="12" xfId="12" applyNumberFormat="1" applyBorder="1" applyAlignment="1">
      <alignment horizontal="center"/>
    </xf>
    <xf numFmtId="165" fontId="54" fillId="5" borderId="6" xfId="12" applyNumberFormat="1" applyFill="1" applyBorder="1"/>
    <xf numFmtId="165" fontId="54" fillId="4" borderId="6" xfId="12" applyNumberFormat="1" applyFill="1" applyBorder="1"/>
    <xf numFmtId="37" fontId="54" fillId="0" borderId="0" xfId="12" applyNumberFormat="1" applyFill="1"/>
    <xf numFmtId="0" fontId="54" fillId="0" borderId="0" xfId="12" applyProtection="1">
      <protection locked="0"/>
    </xf>
    <xf numFmtId="170" fontId="54" fillId="0" borderId="0" xfId="12" applyNumberFormat="1" applyProtection="1">
      <protection locked="0"/>
    </xf>
    <xf numFmtId="0" fontId="54" fillId="2" borderId="0" xfId="12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left" vertical="center"/>
      <protection locked="0"/>
    </xf>
    <xf numFmtId="0" fontId="17" fillId="0" borderId="0" xfId="5" applyFont="1" applyAlignment="1"/>
    <xf numFmtId="0" fontId="32" fillId="0" borderId="0" xfId="3" applyFont="1" applyBorder="1" applyAlignment="1">
      <alignment horizontal="left" vertical="center"/>
    </xf>
    <xf numFmtId="0" fontId="30" fillId="0" borderId="0" xfId="5" applyFont="1" applyAlignment="1">
      <alignment horizontal="left" vertical="center" wrapText="1"/>
    </xf>
    <xf numFmtId="0" fontId="17" fillId="0" borderId="0" xfId="5" applyFont="1" applyAlignment="1" applyProtection="1">
      <protection locked="0"/>
    </xf>
    <xf numFmtId="0" fontId="54" fillId="10" borderId="0" xfId="12" applyFill="1"/>
    <xf numFmtId="0" fontId="54" fillId="10" borderId="0" xfId="12" quotePrefix="1" applyFill="1"/>
    <xf numFmtId="0" fontId="54" fillId="11" borderId="0" xfId="12" applyFill="1"/>
    <xf numFmtId="49" fontId="54" fillId="11" borderId="0" xfId="12" applyNumberFormat="1" applyFill="1"/>
    <xf numFmtId="49" fontId="54" fillId="10" borderId="0" xfId="12" applyNumberFormat="1" applyFill="1"/>
  </cellXfs>
  <cellStyles count="13">
    <cellStyle name="Comma" xfId="1" builtinId="3"/>
    <cellStyle name="Comma 2" xfId="7" xr:uid="{00000000-0005-0000-0000-000007000000}"/>
    <cellStyle name="Comma 3" xfId="6" xr:uid="{00000000-0005-0000-0000-000006000000}"/>
    <cellStyle name="Currency" xfId="10" builtinId="4"/>
    <cellStyle name="Heading 1" xfId="3" builtinId="16"/>
    <cellStyle name="Heading 1 2" xfId="8" xr:uid="{00000000-0005-0000-0000-000008000000}"/>
    <cellStyle name="Heading 3" xfId="4" builtinId="18"/>
    <cellStyle name="Heading 3 2" xfId="9" xr:uid="{00000000-0005-0000-0000-000009000000}"/>
    <cellStyle name="Hyperlink" xfId="12" builtinId="8"/>
    <cellStyle name="Normal" xfId="0" builtinId="0"/>
    <cellStyle name="Normal 2" xfId="5" xr:uid="{00000000-0005-0000-0000-000005000000}"/>
    <cellStyle name="Percent" xfId="2" builtinId="5"/>
    <cellStyle name="Percent 2" xfId="11" xr:uid="{00000000-0005-0000-0000-00000B000000}"/>
  </cellStyles>
  <dxfs count="2913"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fgColor rgb="FFD9D9D9"/>
          <bgColor rgb="FFD9D9D9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06918546098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fgColor rgb="FFD9D9D9"/>
          <bgColor rgb="FFD9D9D9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fgColor rgb="FFD9D9D9"/>
          <bgColor rgb="FFD9D9D9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06918546098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0691854609822"/>
        </patternFill>
      </fill>
    </dxf>
    <dxf>
      <fill>
        <patternFill>
          <bgColor rgb="FFFFC7CE"/>
        </patternFill>
      </fill>
    </dxf>
    <dxf>
      <fill>
        <patternFill>
          <fgColor rgb="FFD9D9D9"/>
          <bgColor rgb="FFD9D9D9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06918546098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fgColor rgb="FFD9D9D9"/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fgColor auto="1"/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fgColor auto="1"/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auto="1"/>
        </patternFill>
      </fill>
    </dxf>
    <dxf>
      <fill>
        <patternFill>
          <fgColor rgb="FFD9D9D9"/>
          <bgColor rgb="FFD9D9D9"/>
        </patternFill>
      </fill>
    </dxf>
    <dxf>
      <fill>
        <patternFill>
          <bgColor rgb="FFFFC7CE"/>
        </patternFill>
      </fill>
    </dxf>
    <dxf>
      <fill>
        <patternFill>
          <bgColor theme="0" tint="-0.149937437055574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k Muoio" id="{6B99AD8A-1DA1-438C-B6B5-5F67B90F474A}" userId="S::jmuoio@inveniam.io::d42bfdc5-54f7-46e0-91b8-92b5994edac4" providerId="AD"/>
  <person displayName="Brian Cassidy" id="{3684B094-1110-4055-9C15-49EC949C306E}" userId="S::bcassidy@inveniam.io::285674bd-1de5-41ca-b562-c16d4e32fcbc" providerId="AD"/>
  <person displayName="Brando Izquierdo" id="{35DC23F2-2A93-41DB-8D4F-D0DC2E5459C5}" userId="S::bizquierdo@inveniam.io::9c05f075-2661-406b-9ec8-e8c80971930f" providerId="AD"/>
</personList>
</file>

<file path=xl/theme/theme1.xml><?xml version="1.0" encoding="utf-8"?>
<a:theme xmlns:a="http://schemas.openxmlformats.org/drawingml/2006/main" name="Deloitte 16_9 onscreen">
  <a:themeElements>
    <a:clrScheme name="Deloitte 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 Powerpoint fon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Deloitte 16_9 onscreen" id="{5BF5B43D-7990-4CDA-BE48-497BCBC1470C}" vid="{BE4EDB12-465C-4398-86A0-E4F2803CBF90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2-08-08T19:04:02.38" personId="{3684B094-1110-4055-9C15-49EC949C306E}" id="{8EF0FFD7-5927-4A31-90D6-22E911EF030F}">
    <text>need specific calculation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9" dT="2022-08-08T19:37:23.04" personId="{35DC23F2-2A93-41DB-8D4F-D0DC2E5459C5}" id="{536A4E4B-DB70-4FE6-B56D-4E943269D196}">
    <text>Added by Inveniam to extract forecast data from DCF</text>
  </threadedComment>
  <threadedComment ref="A50" dT="2022-08-08T19:37:42.29" personId="{35DC23F2-2A93-41DB-8D4F-D0DC2E5459C5}" id="{11D148AD-BA75-4C00-A217-64838D7CFC0A}">
    <text>Added by Inveniam to extract forecast data from DCF</text>
  </threadedComment>
  <threadedComment ref="A80" dT="2022-08-07T13:01:06.31" personId="{6B99AD8A-1DA1-438C-B6B5-5F67B90F474A}" id="{18126883-01E1-4353-A9F1-02B1AB037CD0}">
    <text>Edited via Inveniam</text>
  </threadedComment>
  <threadedComment ref="A84" dT="2022-08-07T13:00:52.65" personId="{6B99AD8A-1DA1-438C-B6B5-5F67B90F474A}" id="{15C6AE4E-ED79-4E04-AA47-08C81BDE2EE1}">
    <text>Added vie Inveniam</text>
  </threadedComment>
</ThreadedComment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icp.inveniam.io/view-file/387352b2-9f60-4190-941b-eed27725152d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icp.inveniam.io/view-file/b7818000-6aa8-4928-bd9c-0318fa63af75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icp.inveniam.io/view-file/1584b2e2-4c72-41f1-a3b3-849b217828e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C11:C21"/>
  <sheetViews>
    <sheetView zoomScale="80" zoomScaleNormal="80" workbookViewId="0">
      <selection activeCell="G19" sqref="G19"/>
    </sheetView>
  </sheetViews>
  <sheetFormatPr defaultColWidth="9.23046875" defaultRowHeight="13.2"/>
  <cols>
    <col min="1" max="1" width="9.23046875" style="79" customWidth="1"/>
    <col min="2" max="16384" width="9.23046875" style="79"/>
  </cols>
  <sheetData>
    <row r="11" spans="3:3" ht="35.549999999999997" customHeight="1">
      <c r="C11" s="78" t="s">
        <v>0</v>
      </c>
    </row>
    <row r="14" spans="3:3" ht="17.55" customHeight="1">
      <c r="C14" s="81" t="s">
        <v>1</v>
      </c>
    </row>
    <row r="15" spans="3:3" ht="17.55" customHeight="1">
      <c r="C15" s="82" t="s">
        <v>2</v>
      </c>
    </row>
    <row r="16" spans="3:3" ht="17.55" customHeight="1">
      <c r="C16" s="82" t="s">
        <v>3</v>
      </c>
    </row>
    <row r="17" spans="3:3" ht="17.55" customHeight="1">
      <c r="C17" s="82" t="s">
        <v>4</v>
      </c>
    </row>
    <row r="18" spans="3:3" ht="17.55" customHeight="1">
      <c r="C18" s="82" t="s">
        <v>5</v>
      </c>
    </row>
    <row r="21" spans="3:3" ht="17.55" customHeight="1">
      <c r="C21" s="81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AT20"/>
  <sheetViews>
    <sheetView showGridLines="0" zoomScale="80" zoomScaleNormal="80" workbookViewId="0">
      <selection activeCell="D19" sqref="D19"/>
    </sheetView>
  </sheetViews>
  <sheetFormatPr defaultColWidth="0" defaultRowHeight="16.2" zeroHeight="1"/>
  <cols>
    <col min="1" max="1" width="28.84375" style="11" customWidth="1"/>
    <col min="2" max="2" width="3.3828125" style="50" customWidth="1"/>
    <col min="3" max="43" width="15.765625" style="50" customWidth="1"/>
    <col min="44" max="44" width="3.3828125" style="50" customWidth="1"/>
    <col min="45" max="46" width="0" style="50" hidden="1" customWidth="1"/>
    <col min="47" max="47" width="9.23046875" style="50" hidden="1" customWidth="1"/>
    <col min="48" max="16384" width="9.23046875" style="50" hidden="1"/>
  </cols>
  <sheetData>
    <row r="1" spans="1:43" ht="19.8" customHeight="1">
      <c r="A1" s="73" t="s">
        <v>14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</row>
    <row r="2" spans="1:43" ht="34.950000000000003" customHeight="1">
      <c r="A2" s="95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</row>
    <row r="3" spans="1:43" ht="49.95" customHeight="1" thickBot="1">
      <c r="A3" s="74"/>
      <c r="B3" s="107"/>
      <c r="C3" s="72" t="s">
        <v>207</v>
      </c>
      <c r="D3" s="72" t="s">
        <v>32</v>
      </c>
      <c r="E3" s="72" t="s">
        <v>20</v>
      </c>
      <c r="F3" s="72" t="s">
        <v>208</v>
      </c>
      <c r="G3" s="72" t="s">
        <v>209</v>
      </c>
      <c r="H3" s="34" t="s">
        <v>108</v>
      </c>
      <c r="I3" s="123" t="str">
        <f>IF(AND(OR(SUM(F4:F13)&gt;0,SUM(H4:H13)&gt;0), H3="Select"),"Please select column header from the drop-down list","")</f>
        <v/>
      </c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</row>
    <row r="4" spans="1:43">
      <c r="A4" s="74"/>
      <c r="B4" s="107"/>
      <c r="C4" s="120" t="s">
        <v>108</v>
      </c>
      <c r="D4" s="120" t="s">
        <v>108</v>
      </c>
      <c r="E4" s="63" t="str">
        <f>General!$C$3</f>
        <v>Thousands</v>
      </c>
      <c r="F4" s="1"/>
      <c r="G4" s="1"/>
      <c r="H4" s="120" t="s">
        <v>108</v>
      </c>
      <c r="I4" s="178" t="str">
        <f t="shared" ref="I4:I13" si="0">IF(F4="","",IF(AND(NOT(C4="Select"),NOT(D4="Select"),NOT(H4="Select")),"","Please fill out the required data"))</f>
        <v/>
      </c>
      <c r="J4" s="177"/>
      <c r="K4" s="177"/>
      <c r="L4" s="123" t="str">
        <f>IF(G4&gt;F4,"NOL Incurred Prior to 12/31/17 cannot be greater than total NOLs - please edit.","")</f>
        <v/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</row>
    <row r="5" spans="1:43">
      <c r="A5" s="12"/>
      <c r="B5" s="107"/>
      <c r="C5" s="120" t="s">
        <v>108</v>
      </c>
      <c r="D5" s="120" t="str">
        <f t="shared" ref="D5:D13" si="1">$D$4</f>
        <v>Select</v>
      </c>
      <c r="E5" s="63" t="str">
        <f>General!$C$3</f>
        <v>Thousands</v>
      </c>
      <c r="F5" s="1"/>
      <c r="G5" s="1"/>
      <c r="H5" s="120" t="s">
        <v>108</v>
      </c>
      <c r="I5" s="178" t="str">
        <f t="shared" si="0"/>
        <v/>
      </c>
      <c r="J5" s="177"/>
      <c r="K5" s="17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</row>
    <row r="6" spans="1:43">
      <c r="A6" s="12"/>
      <c r="B6" s="107"/>
      <c r="C6" s="120" t="s">
        <v>108</v>
      </c>
      <c r="D6" s="120" t="str">
        <f t="shared" si="1"/>
        <v>Select</v>
      </c>
      <c r="E6" s="63" t="str">
        <f>General!$C$3</f>
        <v>Thousands</v>
      </c>
      <c r="F6" s="1"/>
      <c r="G6" s="1"/>
      <c r="H6" s="120" t="s">
        <v>108</v>
      </c>
      <c r="I6" s="178" t="str">
        <f t="shared" si="0"/>
        <v/>
      </c>
      <c r="J6" s="177"/>
      <c r="K6" s="17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</row>
    <row r="7" spans="1:43">
      <c r="A7" s="12"/>
      <c r="B7" s="107"/>
      <c r="C7" s="120" t="s">
        <v>108</v>
      </c>
      <c r="D7" s="120" t="str">
        <f t="shared" si="1"/>
        <v>Select</v>
      </c>
      <c r="E7" s="63" t="str">
        <f>General!$C$3</f>
        <v>Thousands</v>
      </c>
      <c r="F7" s="1"/>
      <c r="G7" s="1"/>
      <c r="H7" s="120" t="s">
        <v>108</v>
      </c>
      <c r="I7" s="178" t="str">
        <f t="shared" si="0"/>
        <v/>
      </c>
      <c r="J7" s="177"/>
      <c r="K7" s="17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</row>
    <row r="8" spans="1:43">
      <c r="A8" s="12"/>
      <c r="B8" s="107"/>
      <c r="C8" s="120" t="s">
        <v>108</v>
      </c>
      <c r="D8" s="120" t="str">
        <f t="shared" si="1"/>
        <v>Select</v>
      </c>
      <c r="E8" s="63" t="str">
        <f>General!$C$3</f>
        <v>Thousands</v>
      </c>
      <c r="F8" s="1"/>
      <c r="G8" s="1"/>
      <c r="H8" s="120" t="s">
        <v>108</v>
      </c>
      <c r="I8" s="178" t="str">
        <f t="shared" si="0"/>
        <v/>
      </c>
      <c r="J8" s="177"/>
      <c r="K8" s="17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</row>
    <row r="9" spans="1:43">
      <c r="A9" s="12"/>
      <c r="B9" s="107"/>
      <c r="C9" s="120" t="s">
        <v>108</v>
      </c>
      <c r="D9" s="120" t="str">
        <f t="shared" si="1"/>
        <v>Select</v>
      </c>
      <c r="E9" s="63" t="str">
        <f>General!$C$3</f>
        <v>Thousands</v>
      </c>
      <c r="F9" s="1"/>
      <c r="G9" s="1"/>
      <c r="H9" s="120" t="s">
        <v>108</v>
      </c>
      <c r="I9" s="178" t="str">
        <f t="shared" si="0"/>
        <v/>
      </c>
      <c r="J9" s="177"/>
      <c r="K9" s="17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</row>
    <row r="10" spans="1:43">
      <c r="A10" s="12"/>
      <c r="B10" s="107"/>
      <c r="C10" s="120" t="s">
        <v>108</v>
      </c>
      <c r="D10" s="120" t="str">
        <f t="shared" si="1"/>
        <v>Select</v>
      </c>
      <c r="E10" s="63" t="str">
        <f>General!$C$3</f>
        <v>Thousands</v>
      </c>
      <c r="F10" s="1"/>
      <c r="G10" s="1"/>
      <c r="H10" s="120" t="s">
        <v>108</v>
      </c>
      <c r="I10" s="178" t="str">
        <f t="shared" si="0"/>
        <v/>
      </c>
      <c r="J10" s="177"/>
      <c r="K10" s="17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</row>
    <row r="11" spans="1:43">
      <c r="A11" s="12"/>
      <c r="B11" s="107"/>
      <c r="C11" s="120" t="s">
        <v>108</v>
      </c>
      <c r="D11" s="120" t="str">
        <f t="shared" si="1"/>
        <v>Select</v>
      </c>
      <c r="E11" s="63" t="str">
        <f>General!$C$3</f>
        <v>Thousands</v>
      </c>
      <c r="F11" s="1"/>
      <c r="G11" s="1"/>
      <c r="H11" s="120" t="s">
        <v>108</v>
      </c>
      <c r="I11" s="178" t="str">
        <f t="shared" si="0"/>
        <v/>
      </c>
      <c r="J11" s="177"/>
      <c r="K11" s="17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</row>
    <row r="12" spans="1:43">
      <c r="A12" s="12"/>
      <c r="B12" s="107"/>
      <c r="C12" s="120" t="s">
        <v>108</v>
      </c>
      <c r="D12" s="120" t="str">
        <f t="shared" si="1"/>
        <v>Select</v>
      </c>
      <c r="E12" s="63" t="str">
        <f>General!$C$3</f>
        <v>Thousands</v>
      </c>
      <c r="F12" s="1"/>
      <c r="G12" s="1"/>
      <c r="H12" s="120" t="s">
        <v>108</v>
      </c>
      <c r="I12" s="178" t="str">
        <f t="shared" si="0"/>
        <v/>
      </c>
      <c r="J12" s="177"/>
      <c r="K12" s="17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</row>
    <row r="13" spans="1:43">
      <c r="A13" s="12"/>
      <c r="B13" s="107"/>
      <c r="C13" s="120" t="s">
        <v>108</v>
      </c>
      <c r="D13" s="120" t="str">
        <f t="shared" si="1"/>
        <v>Select</v>
      </c>
      <c r="E13" s="63" t="str">
        <f>General!$C$3</f>
        <v>Thousands</v>
      </c>
      <c r="F13" s="1"/>
      <c r="G13" s="1"/>
      <c r="H13" s="120" t="s">
        <v>108</v>
      </c>
      <c r="I13" s="178" t="str">
        <f t="shared" si="0"/>
        <v/>
      </c>
      <c r="J13" s="177"/>
      <c r="K13" s="17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</row>
    <row r="14" spans="1:43" ht="25.05" customHeight="1">
      <c r="A14" s="12"/>
      <c r="B14" s="107"/>
      <c r="C14" s="107"/>
      <c r="D14" s="107"/>
      <c r="E14" s="107"/>
      <c r="F14" s="107"/>
      <c r="G14" s="107"/>
      <c r="H14" s="133"/>
      <c r="I14" s="133"/>
      <c r="J14" s="133"/>
      <c r="K14" s="133"/>
      <c r="L14" s="133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</row>
    <row r="15" spans="1:43" ht="15" customHeight="1">
      <c r="A15" s="75" t="s">
        <v>32</v>
      </c>
      <c r="B15" s="107"/>
      <c r="C15" s="120" t="str">
        <f>BS!$E$4</f>
        <v>USD</v>
      </c>
      <c r="D15" s="120" t="str">
        <f t="shared" ref="D15:AQ15" si="2">$C$15</f>
        <v>USD</v>
      </c>
      <c r="E15" s="120" t="str">
        <f t="shared" si="2"/>
        <v>USD</v>
      </c>
      <c r="F15" s="120" t="str">
        <f t="shared" si="2"/>
        <v>USD</v>
      </c>
      <c r="G15" s="120" t="str">
        <f t="shared" si="2"/>
        <v>USD</v>
      </c>
      <c r="H15" s="120" t="str">
        <f t="shared" si="2"/>
        <v>USD</v>
      </c>
      <c r="I15" s="120" t="str">
        <f t="shared" si="2"/>
        <v>USD</v>
      </c>
      <c r="J15" s="120" t="str">
        <f t="shared" si="2"/>
        <v>USD</v>
      </c>
      <c r="K15" s="120" t="str">
        <f t="shared" si="2"/>
        <v>USD</v>
      </c>
      <c r="L15" s="120" t="str">
        <f t="shared" si="2"/>
        <v>USD</v>
      </c>
      <c r="M15" s="120" t="str">
        <f t="shared" si="2"/>
        <v>USD</v>
      </c>
      <c r="N15" s="120" t="str">
        <f t="shared" si="2"/>
        <v>USD</v>
      </c>
      <c r="O15" s="120" t="str">
        <f t="shared" si="2"/>
        <v>USD</v>
      </c>
      <c r="P15" s="120" t="str">
        <f t="shared" si="2"/>
        <v>USD</v>
      </c>
      <c r="Q15" s="120" t="str">
        <f t="shared" si="2"/>
        <v>USD</v>
      </c>
      <c r="R15" s="120" t="str">
        <f t="shared" si="2"/>
        <v>USD</v>
      </c>
      <c r="S15" s="120" t="str">
        <f t="shared" si="2"/>
        <v>USD</v>
      </c>
      <c r="T15" s="120" t="str">
        <f t="shared" si="2"/>
        <v>USD</v>
      </c>
      <c r="U15" s="120" t="str">
        <f t="shared" si="2"/>
        <v>USD</v>
      </c>
      <c r="V15" s="120" t="str">
        <f t="shared" si="2"/>
        <v>USD</v>
      </c>
      <c r="W15" s="120" t="str">
        <f t="shared" si="2"/>
        <v>USD</v>
      </c>
      <c r="X15" s="120" t="str">
        <f t="shared" si="2"/>
        <v>USD</v>
      </c>
      <c r="Y15" s="120" t="str">
        <f t="shared" si="2"/>
        <v>USD</v>
      </c>
      <c r="Z15" s="120" t="str">
        <f t="shared" si="2"/>
        <v>USD</v>
      </c>
      <c r="AA15" s="120" t="str">
        <f t="shared" si="2"/>
        <v>USD</v>
      </c>
      <c r="AB15" s="120" t="str">
        <f t="shared" si="2"/>
        <v>USD</v>
      </c>
      <c r="AC15" s="120" t="str">
        <f t="shared" si="2"/>
        <v>USD</v>
      </c>
      <c r="AD15" s="120" t="str">
        <f t="shared" si="2"/>
        <v>USD</v>
      </c>
      <c r="AE15" s="120" t="str">
        <f t="shared" si="2"/>
        <v>USD</v>
      </c>
      <c r="AF15" s="120" t="str">
        <f t="shared" si="2"/>
        <v>USD</v>
      </c>
      <c r="AG15" s="120" t="str">
        <f t="shared" si="2"/>
        <v>USD</v>
      </c>
      <c r="AH15" s="120" t="str">
        <f t="shared" si="2"/>
        <v>USD</v>
      </c>
      <c r="AI15" s="120" t="str">
        <f t="shared" si="2"/>
        <v>USD</v>
      </c>
      <c r="AJ15" s="120" t="str">
        <f t="shared" si="2"/>
        <v>USD</v>
      </c>
      <c r="AK15" s="120" t="str">
        <f t="shared" si="2"/>
        <v>USD</v>
      </c>
      <c r="AL15" s="120" t="str">
        <f t="shared" si="2"/>
        <v>USD</v>
      </c>
      <c r="AM15" s="120" t="str">
        <f t="shared" si="2"/>
        <v>USD</v>
      </c>
      <c r="AN15" s="120" t="str">
        <f t="shared" si="2"/>
        <v>USD</v>
      </c>
      <c r="AO15" s="120" t="str">
        <f t="shared" si="2"/>
        <v>USD</v>
      </c>
      <c r="AP15" s="120" t="str">
        <f t="shared" si="2"/>
        <v>USD</v>
      </c>
      <c r="AQ15" s="120" t="str">
        <f t="shared" si="2"/>
        <v>USD</v>
      </c>
    </row>
    <row r="16" spans="1:43" ht="15" customHeight="1">
      <c r="A16" s="75" t="s">
        <v>20</v>
      </c>
      <c r="B16" s="107"/>
      <c r="C16" s="6" t="str">
        <f>General!$C$3</f>
        <v>Thousands</v>
      </c>
      <c r="D16" s="6" t="str">
        <f>General!$C$3</f>
        <v>Thousands</v>
      </c>
      <c r="E16" s="6" t="str">
        <f>General!$C$3</f>
        <v>Thousands</v>
      </c>
      <c r="F16" s="6" t="str">
        <f>General!$C$3</f>
        <v>Thousands</v>
      </c>
      <c r="G16" s="6" t="str">
        <f>General!$C$3</f>
        <v>Thousands</v>
      </c>
      <c r="H16" s="6" t="str">
        <f>General!$C$3</f>
        <v>Thousands</v>
      </c>
      <c r="I16" s="6" t="str">
        <f>General!$C$3</f>
        <v>Thousands</v>
      </c>
      <c r="J16" s="6" t="str">
        <f>General!$C$3</f>
        <v>Thousands</v>
      </c>
      <c r="K16" s="6" t="str">
        <f>General!$C$3</f>
        <v>Thousands</v>
      </c>
      <c r="L16" s="6" t="str">
        <f>General!$C$3</f>
        <v>Thousands</v>
      </c>
      <c r="M16" s="6" t="str">
        <f>General!$C$3</f>
        <v>Thousands</v>
      </c>
      <c r="N16" s="6" t="str">
        <f>General!$C$3</f>
        <v>Thousands</v>
      </c>
      <c r="O16" s="6" t="str">
        <f>General!$C$3</f>
        <v>Thousands</v>
      </c>
      <c r="P16" s="6" t="str">
        <f>General!$C$3</f>
        <v>Thousands</v>
      </c>
      <c r="Q16" s="6" t="str">
        <f>General!$C$3</f>
        <v>Thousands</v>
      </c>
      <c r="R16" s="6" t="str">
        <f>General!$C$3</f>
        <v>Thousands</v>
      </c>
      <c r="S16" s="6" t="str">
        <f>General!$C$3</f>
        <v>Thousands</v>
      </c>
      <c r="T16" s="6" t="str">
        <f>General!$C$3</f>
        <v>Thousands</v>
      </c>
      <c r="U16" s="6" t="str">
        <f>General!$C$3</f>
        <v>Thousands</v>
      </c>
      <c r="V16" s="6" t="str">
        <f>General!$C$3</f>
        <v>Thousands</v>
      </c>
      <c r="W16" s="6" t="str">
        <f>General!$C$3</f>
        <v>Thousands</v>
      </c>
      <c r="X16" s="6" t="str">
        <f>General!$C$3</f>
        <v>Thousands</v>
      </c>
      <c r="Y16" s="6" t="str">
        <f>General!$C$3</f>
        <v>Thousands</v>
      </c>
      <c r="Z16" s="6" t="str">
        <f>General!$C$3</f>
        <v>Thousands</v>
      </c>
      <c r="AA16" s="6" t="str">
        <f>General!$C$3</f>
        <v>Thousands</v>
      </c>
      <c r="AB16" s="6" t="str">
        <f>General!$C$3</f>
        <v>Thousands</v>
      </c>
      <c r="AC16" s="6" t="str">
        <f>General!$C$3</f>
        <v>Thousands</v>
      </c>
      <c r="AD16" s="6" t="str">
        <f>General!$C$3</f>
        <v>Thousands</v>
      </c>
      <c r="AE16" s="6" t="str">
        <f>General!$C$3</f>
        <v>Thousands</v>
      </c>
      <c r="AF16" s="6" t="str">
        <f>General!$C$3</f>
        <v>Thousands</v>
      </c>
      <c r="AG16" s="6" t="str">
        <f>General!$C$3</f>
        <v>Thousands</v>
      </c>
      <c r="AH16" s="6" t="str">
        <f>General!$C$3</f>
        <v>Thousands</v>
      </c>
      <c r="AI16" s="6" t="str">
        <f>General!$C$3</f>
        <v>Thousands</v>
      </c>
      <c r="AJ16" s="6" t="str">
        <f>General!$C$3</f>
        <v>Thousands</v>
      </c>
      <c r="AK16" s="6" t="str">
        <f>General!$C$3</f>
        <v>Thousands</v>
      </c>
      <c r="AL16" s="6" t="str">
        <f>General!$C$3</f>
        <v>Thousands</v>
      </c>
      <c r="AM16" s="6" t="str">
        <f>General!$C$3</f>
        <v>Thousands</v>
      </c>
      <c r="AN16" s="6" t="str">
        <f>General!$C$3</f>
        <v>Thousands</v>
      </c>
      <c r="AO16" s="6" t="str">
        <f>General!$C$3</f>
        <v>Thousands</v>
      </c>
      <c r="AP16" s="6" t="str">
        <f>General!$C$3</f>
        <v>Thousands</v>
      </c>
      <c r="AQ16" s="6" t="str">
        <f>General!$C$3</f>
        <v>Thousands</v>
      </c>
    </row>
    <row r="17" spans="1:43" ht="15" customHeight="1" thickBot="1">
      <c r="A17" s="96" t="str">
        <f>IF(AND(SUM(C18:AQ18)&gt;0,A18="Select"),"Select from the drop-down list","")</f>
        <v/>
      </c>
      <c r="B17" s="107"/>
      <c r="C17" s="45" t="s">
        <v>115</v>
      </c>
      <c r="D17" s="45" t="s">
        <v>48</v>
      </c>
      <c r="E17" s="45" t="s">
        <v>49</v>
      </c>
      <c r="F17" s="45" t="s">
        <v>50</v>
      </c>
      <c r="G17" s="45" t="s">
        <v>51</v>
      </c>
      <c r="H17" s="45" t="s">
        <v>52</v>
      </c>
      <c r="I17" s="45" t="s">
        <v>53</v>
      </c>
      <c r="J17" s="45" t="s">
        <v>54</v>
      </c>
      <c r="K17" s="45" t="s">
        <v>55</v>
      </c>
      <c r="L17" s="45" t="s">
        <v>56</v>
      </c>
      <c r="M17" s="45" t="s">
        <v>57</v>
      </c>
      <c r="N17" s="45" t="s">
        <v>58</v>
      </c>
      <c r="O17" s="45" t="s">
        <v>59</v>
      </c>
      <c r="P17" s="45" t="s">
        <v>60</v>
      </c>
      <c r="Q17" s="45" t="s">
        <v>61</v>
      </c>
      <c r="R17" s="45" t="s">
        <v>62</v>
      </c>
      <c r="S17" s="45" t="s">
        <v>63</v>
      </c>
      <c r="T17" s="45" t="s">
        <v>64</v>
      </c>
      <c r="U17" s="45" t="s">
        <v>65</v>
      </c>
      <c r="V17" s="45" t="s">
        <v>66</v>
      </c>
      <c r="W17" s="45" t="s">
        <v>67</v>
      </c>
      <c r="X17" s="45" t="s">
        <v>187</v>
      </c>
      <c r="Y17" s="45" t="s">
        <v>188</v>
      </c>
      <c r="Z17" s="45" t="s">
        <v>189</v>
      </c>
      <c r="AA17" s="45" t="s">
        <v>190</v>
      </c>
      <c r="AB17" s="45" t="s">
        <v>191</v>
      </c>
      <c r="AC17" s="45" t="s">
        <v>192</v>
      </c>
      <c r="AD17" s="45" t="s">
        <v>193</v>
      </c>
      <c r="AE17" s="45" t="s">
        <v>194</v>
      </c>
      <c r="AF17" s="45" t="s">
        <v>195</v>
      </c>
      <c r="AG17" s="45" t="s">
        <v>196</v>
      </c>
      <c r="AH17" s="45" t="s">
        <v>197</v>
      </c>
      <c r="AI17" s="45" t="s">
        <v>198</v>
      </c>
      <c r="AJ17" s="45" t="s">
        <v>199</v>
      </c>
      <c r="AK17" s="45" t="s">
        <v>200</v>
      </c>
      <c r="AL17" s="45" t="s">
        <v>201</v>
      </c>
      <c r="AM17" s="45" t="s">
        <v>202</v>
      </c>
      <c r="AN17" s="45" t="s">
        <v>203</v>
      </c>
      <c r="AO17" s="45" t="s">
        <v>204</v>
      </c>
      <c r="AP17" s="45" t="s">
        <v>205</v>
      </c>
      <c r="AQ17" s="45" t="s">
        <v>206</v>
      </c>
    </row>
    <row r="18" spans="1:43" ht="15" customHeight="1">
      <c r="A18" s="98" t="s">
        <v>210</v>
      </c>
      <c r="B18" s="10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idden="1">
      <c r="A19" s="98" t="s">
        <v>211</v>
      </c>
      <c r="B19" s="10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25.05" customHeight="1">
      <c r="A20" s="12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</row>
  </sheetData>
  <sheetProtection password="D6F5" sheet="1"/>
  <mergeCells count="10">
    <mergeCell ref="I10:K10"/>
    <mergeCell ref="I11:K11"/>
    <mergeCell ref="I12:K12"/>
    <mergeCell ref="I13:K13"/>
    <mergeCell ref="I4:K4"/>
    <mergeCell ref="I5:K5"/>
    <mergeCell ref="I6:K6"/>
    <mergeCell ref="I7:K7"/>
    <mergeCell ref="I8:K8"/>
    <mergeCell ref="I9:K9"/>
  </mergeCells>
  <conditionalFormatting sqref="H14:L14">
    <cfRule type="cellIs" dxfId="835" priority="486" operator="equal">
      <formula>#REF!</formula>
    </cfRule>
  </conditionalFormatting>
  <conditionalFormatting sqref="I4">
    <cfRule type="notContainsBlanks" dxfId="834" priority="15">
      <formula>LEN(TRIM(I4))&gt;0</formula>
    </cfRule>
  </conditionalFormatting>
  <conditionalFormatting sqref="I3">
    <cfRule type="notContainsBlanks" dxfId="833" priority="13">
      <formula>LEN(TRIM(I3))&gt;0</formula>
    </cfRule>
  </conditionalFormatting>
  <conditionalFormatting sqref="L4">
    <cfRule type="notContainsBlanks" dxfId="832" priority="11">
      <formula>LEN(TRIM(L4))&gt;0</formula>
    </cfRule>
  </conditionalFormatting>
  <conditionalFormatting sqref="I5:I13">
    <cfRule type="notContainsBlanks" dxfId="831" priority="10">
      <formula>LEN(TRIM(I5))&gt;0</formula>
    </cfRule>
  </conditionalFormatting>
  <conditionalFormatting sqref="A17">
    <cfRule type="notContainsBlanks" dxfId="830" priority="5">
      <formula>LEN(TRIM(A17))&gt;0</formula>
    </cfRule>
  </conditionalFormatting>
  <conditionalFormatting sqref="F4:G13">
    <cfRule type="cellIs" dxfId="829" priority="3" operator="greaterThan">
      <formula>0</formula>
    </cfRule>
    <cfRule type="cellIs" dxfId="828" priority="4" operator="equal">
      <formula>""</formula>
    </cfRule>
  </conditionalFormatting>
  <conditionalFormatting sqref="C18:AQ19">
    <cfRule type="cellIs" dxfId="827" priority="1" operator="greaterThan">
      <formula>0</formula>
    </cfRule>
    <cfRule type="cellIs" dxfId="826" priority="2" operator="equal">
      <formula>""</formula>
    </cfRule>
  </conditionalFormatting>
  <dataValidations count="2">
    <dataValidation type="list" showInputMessage="1" showErrorMessage="1" sqref="H3" xr:uid="{00000000-0002-0000-0700-000000000000}">
      <formula1>"Select,Years Since the Losses Have Been Incurred,Years Before Expiration"</formula1>
    </dataValidation>
    <dataValidation type="custom" operator="greaterThanOrEqual" showInputMessage="1" showErrorMessage="1" error="Value should be a number" prompt="Value should be a number" sqref="F4:G13 C18:AQ19" xr:uid="{00000000-0002-0000-0700-000004000000}">
      <formula1>ISNONTEXT(C4)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List!$B$2:$B$171</xm:f>
          </x14:formula1>
          <xm:sqref>D4:D13 C15:AQ15</xm:sqref>
        </x14:dataValidation>
        <x14:dataValidation type="list" showInputMessage="1" showErrorMessage="1" xr:uid="{00000000-0002-0000-0700-000002000000}">
          <x14:formula1>
            <xm:f>List!$F$2:$F$253</xm:f>
          </x14:formula1>
          <xm:sqref>C4:C13</xm:sqref>
        </x14:dataValidation>
        <x14:dataValidation type="list" showInputMessage="1" showErrorMessage="1" xr:uid="{00000000-0002-0000-0700-000003000000}">
          <x14:formula1>
            <xm:f>List!$C$2:$C$102</xm:f>
          </x14:formula1>
          <xm:sqref>H4:H13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AT62"/>
  <sheetViews>
    <sheetView showGridLines="0" zoomScale="80" zoomScaleNormal="80" workbookViewId="0">
      <pane xSplit="1" topLeftCell="B1" activePane="topRight" state="frozen"/>
      <selection pane="topRight" activeCell="V12" sqref="V12"/>
    </sheetView>
  </sheetViews>
  <sheetFormatPr defaultColWidth="0" defaultRowHeight="16.2" zeroHeight="1"/>
  <cols>
    <col min="1" max="1" width="54.84375" style="50" customWidth="1"/>
    <col min="2" max="2" width="3.3828125" style="50" customWidth="1"/>
    <col min="3" max="23" width="12.23046875" style="50" customWidth="1"/>
    <col min="24" max="24" width="3.3828125" style="50" customWidth="1"/>
    <col min="25" max="46" width="0" style="50" hidden="1" customWidth="1"/>
    <col min="47" max="47" width="9.23046875" style="50" hidden="1" customWidth="1"/>
    <col min="48" max="16384" width="9.23046875" style="50" hidden="1"/>
  </cols>
  <sheetData>
    <row r="1" spans="1:23" ht="19.8" customHeight="1">
      <c r="A1" s="35" t="s">
        <v>126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34.950000000000003" customHeight="1">
      <c r="A2" s="76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3">
      <c r="A3" s="77" t="s">
        <v>212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</row>
    <row r="4" spans="1:23" ht="25.05" customHeight="1">
      <c r="A4" s="5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</row>
    <row r="5" spans="1:23">
      <c r="A5" s="42" t="s">
        <v>32</v>
      </c>
      <c r="B5" s="107"/>
      <c r="C5" s="120" t="str">
        <f>BS!$E$4</f>
        <v>USD</v>
      </c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</row>
    <row r="6" spans="1:23">
      <c r="A6" s="42" t="s">
        <v>20</v>
      </c>
      <c r="B6" s="107"/>
      <c r="C6" s="6" t="str">
        <f>General!$C$3</f>
        <v>Thousands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spans="1:23">
      <c r="A7" s="107" t="s">
        <v>213</v>
      </c>
      <c r="B7" s="107"/>
      <c r="C7" s="1"/>
      <c r="E7" s="107"/>
      <c r="F7" s="107"/>
      <c r="G7" s="107"/>
      <c r="H7" s="107"/>
      <c r="I7" s="133">
        <v>0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ht="25.05" customHeight="1">
      <c r="A8" s="107"/>
      <c r="B8" s="107"/>
      <c r="C8" s="107"/>
      <c r="D8" s="107"/>
      <c r="E8" s="107"/>
      <c r="F8" s="107"/>
      <c r="G8" s="107"/>
      <c r="H8" s="107"/>
      <c r="I8" s="133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</row>
    <row r="9" spans="1:23">
      <c r="A9" s="42" t="s">
        <v>32</v>
      </c>
      <c r="B9" s="107"/>
      <c r="C9" s="120" t="str">
        <f>BS!$E$4</f>
        <v>USD</v>
      </c>
      <c r="D9" s="120" t="str">
        <f t="shared" ref="D9:W9" si="0">$C$9</f>
        <v>USD</v>
      </c>
      <c r="E9" s="120" t="str">
        <f t="shared" si="0"/>
        <v>USD</v>
      </c>
      <c r="F9" s="120" t="str">
        <f t="shared" si="0"/>
        <v>USD</v>
      </c>
      <c r="G9" s="120" t="str">
        <f t="shared" si="0"/>
        <v>USD</v>
      </c>
      <c r="H9" s="120" t="str">
        <f t="shared" si="0"/>
        <v>USD</v>
      </c>
      <c r="I9" s="120" t="str">
        <f t="shared" si="0"/>
        <v>USD</v>
      </c>
      <c r="J9" s="120" t="str">
        <f t="shared" si="0"/>
        <v>USD</v>
      </c>
      <c r="K9" s="120" t="str">
        <f t="shared" si="0"/>
        <v>USD</v>
      </c>
      <c r="L9" s="120" t="str">
        <f t="shared" si="0"/>
        <v>USD</v>
      </c>
      <c r="M9" s="120" t="str">
        <f t="shared" si="0"/>
        <v>USD</v>
      </c>
      <c r="N9" s="120" t="str">
        <f t="shared" si="0"/>
        <v>USD</v>
      </c>
      <c r="O9" s="120" t="str">
        <f t="shared" si="0"/>
        <v>USD</v>
      </c>
      <c r="P9" s="120" t="str">
        <f t="shared" si="0"/>
        <v>USD</v>
      </c>
      <c r="Q9" s="120" t="str">
        <f t="shared" si="0"/>
        <v>USD</v>
      </c>
      <c r="R9" s="120" t="str">
        <f t="shared" si="0"/>
        <v>USD</v>
      </c>
      <c r="S9" s="120" t="str">
        <f t="shared" si="0"/>
        <v>USD</v>
      </c>
      <c r="T9" s="120" t="str">
        <f t="shared" si="0"/>
        <v>USD</v>
      </c>
      <c r="U9" s="120" t="str">
        <f t="shared" si="0"/>
        <v>USD</v>
      </c>
      <c r="V9" s="120" t="str">
        <f t="shared" si="0"/>
        <v>USD</v>
      </c>
      <c r="W9" s="120" t="str">
        <f t="shared" si="0"/>
        <v>USD</v>
      </c>
    </row>
    <row r="10" spans="1:23">
      <c r="A10" s="42" t="s">
        <v>20</v>
      </c>
      <c r="B10" s="107"/>
      <c r="C10" s="6" t="str">
        <f>General!$C$3</f>
        <v>Thousands</v>
      </c>
      <c r="D10" s="6" t="str">
        <f>General!$C$3</f>
        <v>Thousands</v>
      </c>
      <c r="E10" s="6" t="str">
        <f>General!$C$3</f>
        <v>Thousands</v>
      </c>
      <c r="F10" s="6" t="str">
        <f>General!$C$3</f>
        <v>Thousands</v>
      </c>
      <c r="G10" s="6" t="str">
        <f>General!$C$3</f>
        <v>Thousands</v>
      </c>
      <c r="H10" s="6" t="str">
        <f>General!$C$3</f>
        <v>Thousands</v>
      </c>
      <c r="I10" s="6" t="str">
        <f>General!$C$3</f>
        <v>Thousands</v>
      </c>
      <c r="J10" s="6" t="str">
        <f>General!$C$3</f>
        <v>Thousands</v>
      </c>
      <c r="K10" s="6" t="str">
        <f>General!$C$3</f>
        <v>Thousands</v>
      </c>
      <c r="L10" s="6" t="str">
        <f>General!$C$3</f>
        <v>Thousands</v>
      </c>
      <c r="M10" s="6" t="str">
        <f>General!$C$3</f>
        <v>Thousands</v>
      </c>
      <c r="N10" s="6" t="str">
        <f>General!$C$3</f>
        <v>Thousands</v>
      </c>
      <c r="O10" s="6" t="str">
        <f>General!$C$3</f>
        <v>Thousands</v>
      </c>
      <c r="P10" s="6" t="str">
        <f>General!$C$3</f>
        <v>Thousands</v>
      </c>
      <c r="Q10" s="6" t="str">
        <f>General!$C$3</f>
        <v>Thousands</v>
      </c>
      <c r="R10" s="6" t="str">
        <f>General!$C$3</f>
        <v>Thousands</v>
      </c>
      <c r="S10" s="6" t="str">
        <f>General!$C$3</f>
        <v>Thousands</v>
      </c>
      <c r="T10" s="6" t="str">
        <f>General!$C$3</f>
        <v>Thousands</v>
      </c>
      <c r="U10" s="6" t="str">
        <f>General!$C$3</f>
        <v>Thousands</v>
      </c>
      <c r="V10" s="6" t="str">
        <f>General!$C$3</f>
        <v>Thousands</v>
      </c>
      <c r="W10" s="6" t="str">
        <f>General!$C$3</f>
        <v>Thousands</v>
      </c>
    </row>
    <row r="11" spans="1:23" ht="16.8" customHeight="1" thickBot="1">
      <c r="A11" s="107"/>
      <c r="B11" s="107"/>
      <c r="C11" s="45" t="s">
        <v>115</v>
      </c>
      <c r="D11" s="45" t="s">
        <v>48</v>
      </c>
      <c r="E11" s="45" t="s">
        <v>49</v>
      </c>
      <c r="F11" s="45" t="s">
        <v>50</v>
      </c>
      <c r="G11" s="45" t="s">
        <v>51</v>
      </c>
      <c r="H11" s="45" t="s">
        <v>52</v>
      </c>
      <c r="I11" s="45" t="s">
        <v>53</v>
      </c>
      <c r="J11" s="45" t="s">
        <v>54</v>
      </c>
      <c r="K11" s="45" t="s">
        <v>55</v>
      </c>
      <c r="L11" s="45" t="s">
        <v>56</v>
      </c>
      <c r="M11" s="45" t="s">
        <v>57</v>
      </c>
      <c r="N11" s="45" t="s">
        <v>58</v>
      </c>
      <c r="O11" s="45" t="s">
        <v>59</v>
      </c>
      <c r="P11" s="45" t="s">
        <v>60</v>
      </c>
      <c r="Q11" s="45" t="s">
        <v>61</v>
      </c>
      <c r="R11" s="45" t="s">
        <v>62</v>
      </c>
      <c r="S11" s="45" t="s">
        <v>63</v>
      </c>
      <c r="T11" s="45" t="s">
        <v>64</v>
      </c>
      <c r="U11" s="45" t="s">
        <v>65</v>
      </c>
      <c r="V11" s="45" t="s">
        <v>66</v>
      </c>
      <c r="W11" s="45" t="s">
        <v>67</v>
      </c>
    </row>
    <row r="12" spans="1:23">
      <c r="A12" s="107" t="s">
        <v>214</v>
      </c>
      <c r="B12" s="10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5.05" customHeight="1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</row>
    <row r="14" spans="1:23" hidden="1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</row>
    <row r="15" spans="1:23" hidden="1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</row>
    <row r="16" spans="1:23" hidden="1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</row>
    <row r="17" spans="1:23" hidden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</row>
    <row r="18" spans="1:23" hidden="1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 hidden="1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</row>
    <row r="20" spans="1:23" hidden="1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</row>
    <row r="21" spans="1:23" hidden="1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</row>
    <row r="22" spans="1:23" hidden="1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</row>
    <row r="23" spans="1:23" hidden="1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</row>
    <row r="24" spans="1:23" hidden="1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</row>
    <row r="25" spans="1:23" hidden="1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</row>
    <row r="26" spans="1:23" hidden="1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</row>
    <row r="27" spans="1:23" hidden="1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</row>
    <row r="28" spans="1:23" hidden="1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</row>
    <row r="29" spans="1:23" hidden="1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</row>
    <row r="30" spans="1:23" hidden="1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</row>
    <row r="31" spans="1:23" hidden="1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</row>
    <row r="32" spans="1:23" hidden="1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</row>
    <row r="33" spans="1:23" hidden="1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</row>
    <row r="34" spans="1:23" hidden="1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</row>
    <row r="35" spans="1:23" hidden="1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</row>
    <row r="36" spans="1:23" hidden="1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</row>
    <row r="37" spans="1:23" hidden="1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</row>
    <row r="38" spans="1:23" hidden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</row>
    <row r="39" spans="1:23" hidden="1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</row>
    <row r="40" spans="1:23" hidden="1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</row>
    <row r="41" spans="1:23" hidden="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</row>
    <row r="42" spans="1:23" hidden="1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</row>
    <row r="43" spans="1:23" hidden="1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</row>
    <row r="44" spans="1:23" hidden="1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</row>
    <row r="45" spans="1:23" hidden="1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</row>
    <row r="46" spans="1:23" hidden="1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</row>
    <row r="47" spans="1:23" hidden="1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</row>
    <row r="48" spans="1:23" hidden="1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</row>
    <row r="49" spans="1:23" hidden="1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</row>
    <row r="50" spans="1:23" hidden="1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</row>
    <row r="51" spans="1:23" hidden="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</row>
    <row r="52" spans="1:23" hidden="1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</row>
    <row r="53" spans="1:23" hidden="1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</row>
    <row r="54" spans="1:23" hidden="1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</row>
    <row r="55" spans="1:23" hidden="1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</row>
    <row r="56" spans="1:23" hidden="1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</row>
    <row r="57" spans="1:23" hidden="1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</row>
    <row r="58" spans="1:23" hidden="1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</row>
    <row r="59" spans="1:23" hidden="1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</row>
    <row r="60" spans="1:23" hidden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</row>
    <row r="61" spans="1:23" hidden="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</row>
    <row r="62" spans="1:23" hidden="1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</row>
  </sheetData>
  <sheetProtection password="D6F5" sheet="1"/>
  <conditionalFormatting sqref="I7:I8">
    <cfRule type="cellIs" dxfId="825" priority="467" operator="equal">
      <formula>#REF!</formula>
    </cfRule>
  </conditionalFormatting>
  <conditionalFormatting sqref="C7">
    <cfRule type="cellIs" dxfId="824" priority="3" operator="greaterThan">
      <formula>0</formula>
    </cfRule>
    <cfRule type="cellIs" dxfId="823" priority="4" operator="equal">
      <formula>""</formula>
    </cfRule>
  </conditionalFormatting>
  <conditionalFormatting sqref="C12:W12">
    <cfRule type="cellIs" dxfId="822" priority="1" operator="greaterThan">
      <formula>0</formula>
    </cfRule>
    <cfRule type="cellIs" dxfId="821" priority="2" operator="equal">
      <formula>""</formula>
    </cfRule>
  </conditionalFormatting>
  <dataValidations count="1">
    <dataValidation type="custom" operator="greaterThanOrEqual" showInputMessage="1" showErrorMessage="1" error="Value should be a number" prompt="Value should be a number" sqref="C7 C12:W12" xr:uid="{00000000-0002-0000-0800-000001000000}">
      <formula1>ISNONTEXT(C7)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800-000000000000}">
          <x14:formula1>
            <xm:f>List!$B$2:$B$171</xm:f>
          </x14:formula1>
          <xm:sqref>C5 C9:W9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L28"/>
  <sheetViews>
    <sheetView showGridLines="0" zoomScale="80" zoomScaleNormal="80" workbookViewId="0">
      <pane xSplit="1" ySplit="7" topLeftCell="C8" activePane="bottomRight" state="frozen"/>
      <selection pane="topRight" activeCell="B1" sqref="B1"/>
      <selection pane="bottomLeft" activeCell="B1" sqref="B1"/>
      <selection pane="bottomRight" activeCell="C16" sqref="C16"/>
    </sheetView>
  </sheetViews>
  <sheetFormatPr defaultColWidth="0" defaultRowHeight="15" customHeight="1" zeroHeight="1"/>
  <cols>
    <col min="1" max="1" width="56.15234375" style="8" bestFit="1" customWidth="1"/>
    <col min="2" max="2" width="3.3828125" style="8" customWidth="1"/>
    <col min="3" max="3" width="16.4609375" style="8" bestFit="1" customWidth="1"/>
    <col min="4" max="4" width="3.3828125" style="8" customWidth="1"/>
    <col min="5" max="12" width="9.23046875" style="8" customWidth="1"/>
    <col min="13" max="13" width="9.23046875" style="8" hidden="1" customWidth="1"/>
    <col min="14" max="16384" width="9.23046875" style="8" hidden="1"/>
  </cols>
  <sheetData>
    <row r="1" spans="1:3" ht="19.8" customHeight="1">
      <c r="A1" s="15" t="s">
        <v>215</v>
      </c>
      <c r="B1" s="16"/>
      <c r="C1" s="16"/>
    </row>
    <row r="2" spans="1:3" ht="34.950000000000003" customHeight="1">
      <c r="A2" s="76" t="s">
        <v>1</v>
      </c>
      <c r="B2" s="91"/>
      <c r="C2" s="91"/>
    </row>
    <row r="3" spans="1:3" ht="16.2" customHeight="1">
      <c r="A3" s="77" t="s">
        <v>216</v>
      </c>
      <c r="B3" s="91"/>
      <c r="C3" s="91"/>
    </row>
    <row r="4" spans="1:3" ht="25.05" customHeight="1">
      <c r="A4" s="93"/>
      <c r="B4" s="91"/>
      <c r="C4" s="91"/>
    </row>
    <row r="5" spans="1:3" ht="16.2" customHeight="1">
      <c r="A5" s="92" t="s">
        <v>32</v>
      </c>
      <c r="B5" s="91"/>
      <c r="C5" s="120" t="str">
        <f>BS!$C$4</f>
        <v>USD</v>
      </c>
    </row>
    <row r="6" spans="1:3" ht="16.2" customHeight="1">
      <c r="A6" s="92" t="s">
        <v>20</v>
      </c>
      <c r="B6" s="91"/>
      <c r="C6" s="6" t="str">
        <f>General!$C$3</f>
        <v>Thousands</v>
      </c>
    </row>
    <row r="7" spans="1:3" ht="16.2" customHeight="1">
      <c r="A7" s="123" t="str">
        <f>IF(OR(
AND(COUNTA(C9:C9)&gt;0, ISBLANK(A9)),
AND(COUNTA(C10:C10)&gt;0, ISBLANK(A10)),
AND(COUNTA(C11:C11)&gt;0, ISBLANK(A11)),
AND(COUNTA(C12:C12)&gt;0, ISBLANK(A12)), AND(COUNTA(C13:C13)&gt;0, ISBLANK(A13)),
AND(COUNTA(C14:C14)&gt;0, ISBLANK(A14)),
AND(COUNTA(C15:C15)&gt;0, ISBLANK(A15)),
AND(COUNTA(C16:C16)&gt;0, ISBLANK(A16)), AND(COUNTA(C17:C17)&gt;0, ISBLANK(A17)),
AND(COUNTA(C18:C18)&gt;0, ISBLANK(A18)),),"Certain rows are missing description", "")</f>
        <v/>
      </c>
      <c r="B7" s="4"/>
      <c r="C7" s="33" t="s">
        <v>108</v>
      </c>
    </row>
    <row r="8" spans="1:3" ht="16.2" customHeight="1">
      <c r="A8" s="3" t="s">
        <v>108</v>
      </c>
      <c r="B8" s="4"/>
      <c r="C8" s="4"/>
    </row>
    <row r="9" spans="1:3" ht="16.2" customHeight="1">
      <c r="A9" s="4"/>
      <c r="B9" s="4"/>
      <c r="C9" s="1"/>
    </row>
    <row r="10" spans="1:3" ht="16.2" customHeight="1">
      <c r="A10" s="4"/>
      <c r="B10" s="4"/>
      <c r="C10" s="1"/>
    </row>
    <row r="11" spans="1:3" ht="16.2" customHeight="1">
      <c r="A11" s="4"/>
      <c r="B11" s="4"/>
      <c r="C11" s="1"/>
    </row>
    <row r="12" spans="1:3" ht="16.2" customHeight="1">
      <c r="A12" s="4"/>
      <c r="B12" s="4"/>
      <c r="C12" s="1"/>
    </row>
    <row r="13" spans="1:3" ht="16.2" customHeight="1">
      <c r="A13" s="4"/>
      <c r="B13" s="4"/>
      <c r="C13" s="1"/>
    </row>
    <row r="14" spans="1:3" ht="16.2" customHeight="1">
      <c r="A14" s="4"/>
      <c r="B14" s="4"/>
      <c r="C14" s="1"/>
    </row>
    <row r="15" spans="1:3" ht="16.2" customHeight="1">
      <c r="A15" s="4"/>
      <c r="B15" s="4"/>
      <c r="C15" s="1"/>
    </row>
    <row r="16" spans="1:3" ht="16.2" customHeight="1">
      <c r="A16" s="4"/>
      <c r="B16" s="4"/>
      <c r="C16" s="1"/>
    </row>
    <row r="17" spans="1:7" ht="16.2" customHeight="1">
      <c r="A17" s="4"/>
      <c r="B17" s="4"/>
      <c r="C17" s="1"/>
    </row>
    <row r="18" spans="1:7" ht="16.2" customHeight="1">
      <c r="A18" s="107" t="s">
        <v>217</v>
      </c>
      <c r="B18" s="4"/>
      <c r="C18" s="1"/>
    </row>
    <row r="19" spans="1:7" ht="16.2" customHeight="1">
      <c r="A19" s="109" t="str">
        <f>"Total "&amp;A8</f>
        <v>Total Select</v>
      </c>
      <c r="B19" s="5"/>
      <c r="C19" s="135" t="str">
        <f>IF(SUM(C9:C18)=0,"",SUM(C9:C18))</f>
        <v/>
      </c>
    </row>
    <row r="20" spans="1:7" ht="25.05" customHeight="1">
      <c r="A20" s="124" t="str">
        <f>IF(C19="","",IF(OR(A8="Select",A8=""),"Select metric from the drop-down list",""))</f>
        <v/>
      </c>
      <c r="C20" s="179" t="str">
        <f>IF(C19="","",IF(OR(C7="Select",C7=""),"Select time period from the drop-down list",""))</f>
        <v/>
      </c>
      <c r="D20" s="180"/>
      <c r="E20" s="180"/>
      <c r="F20" s="180"/>
      <c r="G20" s="180"/>
    </row>
    <row r="21" spans="1:7" ht="16.2" hidden="1" customHeight="1"/>
    <row r="22" spans="1:7" ht="16.2" hidden="1" customHeight="1"/>
    <row r="23" spans="1:7" ht="16.2" hidden="1" customHeight="1"/>
    <row r="24" spans="1:7" ht="16.2" hidden="1" customHeight="1"/>
    <row r="25" spans="1:7" ht="16.2" hidden="1" customHeight="1"/>
    <row r="26" spans="1:7" ht="16.2" hidden="1" customHeight="1"/>
    <row r="27" spans="1:7" ht="16.2" hidden="1" customHeight="1"/>
    <row r="28" spans="1:7" ht="16.2" hidden="1" customHeight="1"/>
  </sheetData>
  <sheetProtection password="D6F5" sheet="1"/>
  <mergeCells count="1">
    <mergeCell ref="C20:G20"/>
  </mergeCells>
  <conditionalFormatting sqref="A19">
    <cfRule type="cellIs" dxfId="820" priority="8" operator="equal">
      <formula>#REF!</formula>
    </cfRule>
  </conditionalFormatting>
  <conditionalFormatting sqref="C19">
    <cfRule type="cellIs" dxfId="819" priority="7" operator="equal">
      <formula>#REF!</formula>
    </cfRule>
  </conditionalFormatting>
  <conditionalFormatting sqref="A9:A17">
    <cfRule type="cellIs" dxfId="818" priority="6" operator="equal">
      <formula>""</formula>
    </cfRule>
  </conditionalFormatting>
  <conditionalFormatting sqref="C9:C18">
    <cfRule type="cellIs" dxfId="817" priority="5" operator="equal">
      <formula>""</formula>
    </cfRule>
  </conditionalFormatting>
  <conditionalFormatting sqref="A18">
    <cfRule type="cellIs" dxfId="816" priority="4" operator="equal">
      <formula>""</formula>
    </cfRule>
  </conditionalFormatting>
  <conditionalFormatting sqref="A7">
    <cfRule type="notContainsBlanks" dxfId="815" priority="3">
      <formula>LEN(TRIM(A7))&gt;0</formula>
    </cfRule>
  </conditionalFormatting>
  <conditionalFormatting sqref="A20">
    <cfRule type="notContainsBlanks" dxfId="814" priority="2">
      <formula>LEN(TRIM(A20))&gt;0</formula>
    </cfRule>
  </conditionalFormatting>
  <conditionalFormatting sqref="C20">
    <cfRule type="notContainsBlanks" dxfId="813" priority="1">
      <formula>LEN(TRIM(C20))&gt;0</formula>
    </cfRule>
  </conditionalFormatting>
  <dataValidations count="1">
    <dataValidation type="decimal" showInputMessage="1" showErrorMessage="1" error="Value should be numeric" sqref="C9:C18" xr:uid="{00000000-0002-0000-0900-000000000000}">
      <formula1>-1E+37</formula1>
      <formula2>1E+38</formula2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900-000001000000}">
          <x14:formula1>
            <xm:f>List!$H$2:$H$17</xm:f>
          </x14:formula1>
          <xm:sqref>C7</xm:sqref>
        </x14:dataValidation>
        <x14:dataValidation type="list" showInputMessage="1" showErrorMessage="1" xr:uid="{00000000-0002-0000-0900-000002000000}">
          <x14:formula1>
            <xm:f>List!$G$2:$G$33</xm:f>
          </x14:formula1>
          <xm:sqref>A8</xm:sqref>
        </x14:dataValidation>
        <x14:dataValidation type="list" showInputMessage="1" showErrorMessage="1" xr:uid="{00000000-0002-0000-0900-000003000000}">
          <x14:formula1>
            <xm:f>List!$F$2:$F$253</xm:f>
          </x14:formula1>
          <xm:sqref>A9:A17</xm:sqref>
        </x14:dataValidation>
        <x14:dataValidation type="list" showInputMessage="1" showErrorMessage="1" xr:uid="{00000000-0002-0000-0900-000004000000}">
          <x14:formula1>
            <xm:f>List!$B$2:$B$171</xm:f>
          </x14:formula1>
          <xm:sqref>C5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:Y2611"/>
  <sheetViews>
    <sheetView showGridLines="0"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8" sqref="E18"/>
    </sheetView>
  </sheetViews>
  <sheetFormatPr defaultColWidth="0" defaultRowHeight="16.2" zeroHeight="1"/>
  <cols>
    <col min="1" max="1" width="63.3828125" style="8" bestFit="1" customWidth="1"/>
    <col min="2" max="2" width="3.3828125" style="50" customWidth="1"/>
    <col min="3" max="3" width="12.4609375" style="8" customWidth="1"/>
    <col min="4" max="6" width="11.61328125" style="8" customWidth="1"/>
    <col min="7" max="23" width="12.23046875" style="8" customWidth="1"/>
    <col min="24" max="24" width="3.3828125" style="8" customWidth="1"/>
    <col min="25" max="25" width="0" style="8" hidden="1" customWidth="1"/>
    <col min="26" max="26" width="9.23046875" style="8" hidden="1" customWidth="1"/>
    <col min="27" max="16384" width="9.23046875" style="8" hidden="1"/>
  </cols>
  <sheetData>
    <row r="1" spans="1:23" s="50" customFormat="1" ht="19.8" customHeight="1">
      <c r="A1" s="35" t="s">
        <v>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34.950000000000003" customHeight="1"/>
    <row r="3" spans="1:23">
      <c r="A3" s="107"/>
      <c r="B3" s="103"/>
      <c r="C3" s="104" t="s">
        <v>42</v>
      </c>
      <c r="D3" s="105"/>
      <c r="E3" s="105"/>
      <c r="F3" s="104"/>
      <c r="G3" s="105"/>
      <c r="H3" s="105"/>
      <c r="I3" s="104"/>
      <c r="J3" s="105"/>
      <c r="K3" s="105"/>
      <c r="L3" s="104"/>
      <c r="M3" s="105"/>
      <c r="N3" s="105"/>
      <c r="O3" s="104"/>
      <c r="P3" s="105"/>
      <c r="Q3" s="105"/>
      <c r="R3" s="104"/>
      <c r="S3" s="105"/>
      <c r="T3" s="105"/>
      <c r="U3" s="104"/>
      <c r="V3" s="105"/>
      <c r="W3" s="105"/>
    </row>
    <row r="4" spans="1:23">
      <c r="A4" s="42" t="s">
        <v>32</v>
      </c>
      <c r="B4" s="107"/>
      <c r="C4" s="120" t="str">
        <f>BS!$E$4</f>
        <v>USD</v>
      </c>
      <c r="D4" s="120" t="str">
        <f t="shared" ref="D4:W4" si="0">$C$4</f>
        <v>USD</v>
      </c>
      <c r="E4" s="120" t="str">
        <f t="shared" si="0"/>
        <v>USD</v>
      </c>
      <c r="F4" s="120" t="str">
        <f t="shared" si="0"/>
        <v>USD</v>
      </c>
      <c r="G4" s="120" t="str">
        <f t="shared" si="0"/>
        <v>USD</v>
      </c>
      <c r="H4" s="120" t="str">
        <f t="shared" si="0"/>
        <v>USD</v>
      </c>
      <c r="I4" s="120" t="str">
        <f t="shared" si="0"/>
        <v>USD</v>
      </c>
      <c r="J4" s="120" t="str">
        <f t="shared" si="0"/>
        <v>USD</v>
      </c>
      <c r="K4" s="120" t="str">
        <f t="shared" si="0"/>
        <v>USD</v>
      </c>
      <c r="L4" s="120" t="str">
        <f t="shared" si="0"/>
        <v>USD</v>
      </c>
      <c r="M4" s="120" t="str">
        <f t="shared" si="0"/>
        <v>USD</v>
      </c>
      <c r="N4" s="120" t="str">
        <f t="shared" si="0"/>
        <v>USD</v>
      </c>
      <c r="O4" s="120" t="str">
        <f t="shared" si="0"/>
        <v>USD</v>
      </c>
      <c r="P4" s="120" t="str">
        <f t="shared" si="0"/>
        <v>USD</v>
      </c>
      <c r="Q4" s="120" t="str">
        <f t="shared" si="0"/>
        <v>USD</v>
      </c>
      <c r="R4" s="120" t="str">
        <f t="shared" si="0"/>
        <v>USD</v>
      </c>
      <c r="S4" s="120" t="str">
        <f t="shared" si="0"/>
        <v>USD</v>
      </c>
      <c r="T4" s="120" t="str">
        <f t="shared" si="0"/>
        <v>USD</v>
      </c>
      <c r="U4" s="120" t="str">
        <f t="shared" si="0"/>
        <v>USD</v>
      </c>
      <c r="V4" s="120" t="str">
        <f t="shared" si="0"/>
        <v>USD</v>
      </c>
      <c r="W4" s="120" t="str">
        <f t="shared" si="0"/>
        <v>USD</v>
      </c>
    </row>
    <row r="5" spans="1:23">
      <c r="A5" s="42" t="s">
        <v>20</v>
      </c>
      <c r="B5" s="107"/>
      <c r="C5" s="6" t="str">
        <f>General!$C$3</f>
        <v>Thousands</v>
      </c>
      <c r="D5" s="6" t="str">
        <f>General!$C$3</f>
        <v>Thousands</v>
      </c>
      <c r="E5" s="6" t="str">
        <f>General!$C$3</f>
        <v>Thousands</v>
      </c>
      <c r="F5" s="6" t="str">
        <f>General!$C$3</f>
        <v>Thousands</v>
      </c>
      <c r="G5" s="6" t="str">
        <f>General!$C$3</f>
        <v>Thousands</v>
      </c>
      <c r="H5" s="6" t="str">
        <f>General!$C$3</f>
        <v>Thousands</v>
      </c>
      <c r="I5" s="6" t="str">
        <f>General!$C$3</f>
        <v>Thousands</v>
      </c>
      <c r="J5" s="6" t="str">
        <f>General!$C$3</f>
        <v>Thousands</v>
      </c>
      <c r="K5" s="6" t="str">
        <f>General!$C$3</f>
        <v>Thousands</v>
      </c>
      <c r="L5" s="6" t="str">
        <f>General!$C$3</f>
        <v>Thousands</v>
      </c>
      <c r="M5" s="6" t="str">
        <f>General!$C$3</f>
        <v>Thousands</v>
      </c>
      <c r="N5" s="6" t="str">
        <f>General!$C$3</f>
        <v>Thousands</v>
      </c>
      <c r="O5" s="6" t="str">
        <f>General!$C$3</f>
        <v>Thousands</v>
      </c>
      <c r="P5" s="6" t="str">
        <f>General!$C$3</f>
        <v>Thousands</v>
      </c>
      <c r="Q5" s="6" t="str">
        <f>General!$C$3</f>
        <v>Thousands</v>
      </c>
      <c r="R5" s="6" t="str">
        <f>General!$C$3</f>
        <v>Thousands</v>
      </c>
      <c r="S5" s="6" t="str">
        <f>General!$C$3</f>
        <v>Thousands</v>
      </c>
      <c r="T5" s="6" t="str">
        <f>General!$C$3</f>
        <v>Thousands</v>
      </c>
      <c r="U5" s="6" t="str">
        <f>General!$C$3</f>
        <v>Thousands</v>
      </c>
      <c r="V5" s="6" t="str">
        <f>General!$C$3</f>
        <v>Thousands</v>
      </c>
      <c r="W5" s="6" t="str">
        <f>General!$C$3</f>
        <v>Thousands</v>
      </c>
    </row>
    <row r="6" spans="1:23" ht="16.8" customHeight="1" thickBot="1">
      <c r="A6" s="107"/>
      <c r="B6" s="107"/>
      <c r="C6" s="20" t="s">
        <v>115</v>
      </c>
      <c r="D6" s="20" t="s">
        <v>48</v>
      </c>
      <c r="E6" s="20" t="s">
        <v>49</v>
      </c>
      <c r="F6" s="20" t="s">
        <v>50</v>
      </c>
      <c r="G6" s="20" t="s">
        <v>51</v>
      </c>
      <c r="H6" s="20" t="s">
        <v>52</v>
      </c>
      <c r="I6" s="20" t="s">
        <v>53</v>
      </c>
      <c r="J6" s="20" t="s">
        <v>54</v>
      </c>
      <c r="K6" s="20" t="s">
        <v>55</v>
      </c>
      <c r="L6" s="20" t="s">
        <v>56</v>
      </c>
      <c r="M6" s="20" t="s">
        <v>57</v>
      </c>
      <c r="N6" s="20" t="s">
        <v>58</v>
      </c>
      <c r="O6" s="20" t="s">
        <v>59</v>
      </c>
      <c r="P6" s="20" t="s">
        <v>60</v>
      </c>
      <c r="Q6" s="20" t="s">
        <v>61</v>
      </c>
      <c r="R6" s="20" t="s">
        <v>62</v>
      </c>
      <c r="S6" s="20" t="s">
        <v>63</v>
      </c>
      <c r="T6" s="20" t="s">
        <v>64</v>
      </c>
      <c r="U6" s="20" t="s">
        <v>65</v>
      </c>
      <c r="V6" s="20" t="s">
        <v>66</v>
      </c>
      <c r="W6" s="20" t="s">
        <v>67</v>
      </c>
    </row>
    <row r="7" spans="1:23" ht="25.05" customHeight="1">
      <c r="A7" s="123" t="str">
        <f>IF(OR(
AND(COUNTA(C9:W9)&gt;0, ISBLANK(A9)),
AND(COUNTA(C10:W10)&gt;0, ISBLANK(A10)),
AND(COUNTA(C11:W11)&gt;0, ISBLANK(A11)),
AND(COUNTA(C12:W12)&gt;0, ISBLANK(A12)), AND(COUNTA(C13:W13)&gt;0, ISBLANK(A13)),
AND(COUNTA(C14:W14)&gt;0, ISBLANK(A14)),
AND(COUNTA(C15:W15)&gt;0, ISBLANK(A15)),
AND(COUNTA(C16:W16)&gt;0, ISBLANK(A16)), AND(COUNTA(C17:W17)&gt;0, ISBLANK(A17)),
AND(COUNTA(C18:W18)&gt;0, ISBLANK(A18)),),"Certain rows are missing description", "")</f>
        <v/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>
      <c r="A8" s="109" t="s">
        <v>218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</row>
    <row r="9" spans="1:23">
      <c r="A9" s="23"/>
      <c r="B9" s="10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23"/>
      <c r="B10" s="107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23"/>
      <c r="B11" s="10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23"/>
      <c r="B12" s="10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23"/>
      <c r="B13" s="10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3"/>
      <c r="B14" s="10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23"/>
      <c r="B15" s="10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3"/>
      <c r="B16" s="10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23"/>
      <c r="B17" s="10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3"/>
      <c r="B18" s="10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23"/>
      <c r="B19" s="10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23"/>
      <c r="B20" s="10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23"/>
      <c r="B21" s="10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23"/>
      <c r="B22" s="10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23"/>
      <c r="B23" s="10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23"/>
      <c r="B24" s="10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23"/>
      <c r="B25" s="10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23"/>
      <c r="B26" s="10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23"/>
      <c r="B27" s="10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23"/>
      <c r="B28" s="10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23"/>
      <c r="B29" s="10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23"/>
      <c r="B30" s="10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23"/>
      <c r="B31" s="10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23"/>
      <c r="B32" s="10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23"/>
      <c r="B33" s="10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23"/>
      <c r="B34" s="10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23"/>
      <c r="B35" s="10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23"/>
      <c r="B36" s="10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23"/>
      <c r="B37" s="10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23"/>
      <c r="B38" s="10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23"/>
      <c r="B39" s="10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23"/>
      <c r="B40" s="10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23"/>
      <c r="B41" s="10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23"/>
      <c r="B42" s="10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23"/>
      <c r="B43" s="10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23"/>
      <c r="B44" s="10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23"/>
      <c r="B45" s="10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23"/>
      <c r="B46" s="10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23"/>
      <c r="B47" s="10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23"/>
      <c r="B48" s="10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23"/>
      <c r="B49" s="10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23"/>
      <c r="B50" s="10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23"/>
      <c r="B51" s="10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23"/>
      <c r="B52" s="10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23"/>
      <c r="B53" s="10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23"/>
      <c r="B54" s="10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23"/>
      <c r="B55" s="10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23"/>
      <c r="B56" s="10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23"/>
      <c r="B57" s="10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23"/>
      <c r="B58" s="10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s="50" customFormat="1" ht="25.05" customHeight="1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</row>
    <row r="60" spans="1:23" s="50" customFormat="1">
      <c r="A60" s="109" t="s">
        <v>219</v>
      </c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</row>
    <row r="61" spans="1:23">
      <c r="A61" s="107" t="str">
        <f t="shared" ref="A61:A92" si="1">IF(A9="","",A9)</f>
        <v/>
      </c>
      <c r="B61" s="107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</row>
    <row r="62" spans="1:23">
      <c r="A62" s="107" t="str">
        <f t="shared" si="1"/>
        <v/>
      </c>
      <c r="B62" s="107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</row>
    <row r="63" spans="1:23">
      <c r="A63" s="107" t="str">
        <f t="shared" si="1"/>
        <v/>
      </c>
      <c r="B63" s="107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</row>
    <row r="64" spans="1:23">
      <c r="A64" s="107" t="str">
        <f t="shared" si="1"/>
        <v/>
      </c>
      <c r="B64" s="107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</row>
    <row r="65" spans="1:23">
      <c r="A65" s="107" t="str">
        <f t="shared" si="1"/>
        <v/>
      </c>
      <c r="B65" s="107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</row>
    <row r="66" spans="1:23">
      <c r="A66" s="107" t="str">
        <f t="shared" si="1"/>
        <v/>
      </c>
      <c r="B66" s="107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</row>
    <row r="67" spans="1:23">
      <c r="A67" s="107" t="str">
        <f t="shared" si="1"/>
        <v/>
      </c>
      <c r="B67" s="107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</row>
    <row r="68" spans="1:23">
      <c r="A68" s="107" t="str">
        <f t="shared" si="1"/>
        <v/>
      </c>
      <c r="B68" s="107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</row>
    <row r="69" spans="1:23">
      <c r="A69" s="107" t="str">
        <f t="shared" si="1"/>
        <v/>
      </c>
      <c r="B69" s="107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</row>
    <row r="70" spans="1:23">
      <c r="A70" s="107" t="str">
        <f t="shared" si="1"/>
        <v/>
      </c>
      <c r="B70" s="107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</row>
    <row r="71" spans="1:23">
      <c r="A71" s="107" t="str">
        <f t="shared" si="1"/>
        <v/>
      </c>
      <c r="B71" s="107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</row>
    <row r="72" spans="1:23">
      <c r="A72" s="107" t="str">
        <f t="shared" si="1"/>
        <v/>
      </c>
      <c r="B72" s="107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</row>
    <row r="73" spans="1:23">
      <c r="A73" s="107" t="str">
        <f t="shared" si="1"/>
        <v/>
      </c>
      <c r="B73" s="107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</row>
    <row r="74" spans="1:23">
      <c r="A74" s="107" t="str">
        <f t="shared" si="1"/>
        <v/>
      </c>
      <c r="B74" s="107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</row>
    <row r="75" spans="1:23">
      <c r="A75" s="107" t="str">
        <f t="shared" si="1"/>
        <v/>
      </c>
      <c r="B75" s="107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</row>
    <row r="76" spans="1:23">
      <c r="A76" s="107" t="str">
        <f t="shared" si="1"/>
        <v/>
      </c>
      <c r="B76" s="107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</row>
    <row r="77" spans="1:23">
      <c r="A77" s="107" t="str">
        <f t="shared" si="1"/>
        <v/>
      </c>
      <c r="B77" s="107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</row>
    <row r="78" spans="1:23">
      <c r="A78" s="107" t="str">
        <f t="shared" si="1"/>
        <v/>
      </c>
      <c r="B78" s="107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</row>
    <row r="79" spans="1:23">
      <c r="A79" s="107" t="str">
        <f t="shared" si="1"/>
        <v/>
      </c>
      <c r="B79" s="107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</row>
    <row r="80" spans="1:23">
      <c r="A80" s="107" t="str">
        <f t="shared" si="1"/>
        <v/>
      </c>
      <c r="B80" s="107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</row>
    <row r="81" spans="1:23">
      <c r="A81" s="107" t="str">
        <f t="shared" si="1"/>
        <v/>
      </c>
      <c r="B81" s="107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</row>
    <row r="82" spans="1:23">
      <c r="A82" s="107" t="str">
        <f t="shared" si="1"/>
        <v/>
      </c>
      <c r="B82" s="107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</row>
    <row r="83" spans="1:23">
      <c r="A83" s="107" t="str">
        <f t="shared" si="1"/>
        <v/>
      </c>
      <c r="B83" s="107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</row>
    <row r="84" spans="1:23">
      <c r="A84" s="107" t="str">
        <f t="shared" si="1"/>
        <v/>
      </c>
      <c r="B84" s="107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</row>
    <row r="85" spans="1:23">
      <c r="A85" s="107" t="str">
        <f t="shared" si="1"/>
        <v/>
      </c>
      <c r="B85" s="107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</row>
    <row r="86" spans="1:23">
      <c r="A86" s="107" t="str">
        <f t="shared" si="1"/>
        <v/>
      </c>
      <c r="B86" s="107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</row>
    <row r="87" spans="1:23">
      <c r="A87" s="107" t="str">
        <f t="shared" si="1"/>
        <v/>
      </c>
      <c r="B87" s="107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</row>
    <row r="88" spans="1:23">
      <c r="A88" s="107" t="str">
        <f t="shared" si="1"/>
        <v/>
      </c>
      <c r="B88" s="107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</row>
    <row r="89" spans="1:23">
      <c r="A89" s="107" t="str">
        <f t="shared" si="1"/>
        <v/>
      </c>
      <c r="B89" s="107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</row>
    <row r="90" spans="1:23">
      <c r="A90" s="107" t="str">
        <f t="shared" si="1"/>
        <v/>
      </c>
      <c r="B90" s="107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</row>
    <row r="91" spans="1:23">
      <c r="A91" s="107" t="str">
        <f t="shared" si="1"/>
        <v/>
      </c>
      <c r="B91" s="107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</row>
    <row r="92" spans="1:23">
      <c r="A92" s="107" t="str">
        <f t="shared" si="1"/>
        <v/>
      </c>
      <c r="B92" s="107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</row>
    <row r="93" spans="1:23">
      <c r="A93" s="107" t="str">
        <f t="shared" ref="A93:A110" si="2">IF(A41="","",A41)</f>
        <v/>
      </c>
      <c r="B93" s="107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</row>
    <row r="94" spans="1:23">
      <c r="A94" s="107" t="str">
        <f t="shared" si="2"/>
        <v/>
      </c>
      <c r="B94" s="107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</row>
    <row r="95" spans="1:23">
      <c r="A95" s="107" t="str">
        <f t="shared" si="2"/>
        <v/>
      </c>
      <c r="B95" s="107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</row>
    <row r="96" spans="1:23">
      <c r="A96" s="107" t="str">
        <f t="shared" si="2"/>
        <v/>
      </c>
      <c r="B96" s="107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</row>
    <row r="97" spans="1:23">
      <c r="A97" s="107" t="str">
        <f t="shared" si="2"/>
        <v/>
      </c>
      <c r="B97" s="107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</row>
    <row r="98" spans="1:23">
      <c r="A98" s="107" t="str">
        <f t="shared" si="2"/>
        <v/>
      </c>
      <c r="B98" s="107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</row>
    <row r="99" spans="1:23">
      <c r="A99" s="107" t="str">
        <f t="shared" si="2"/>
        <v/>
      </c>
      <c r="B99" s="107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</row>
    <row r="100" spans="1:23">
      <c r="A100" s="107" t="str">
        <f t="shared" si="2"/>
        <v/>
      </c>
      <c r="B100" s="107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</row>
    <row r="101" spans="1:23">
      <c r="A101" s="107" t="str">
        <f t="shared" si="2"/>
        <v/>
      </c>
      <c r="B101" s="107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</row>
    <row r="102" spans="1:23">
      <c r="A102" s="107" t="str">
        <f t="shared" si="2"/>
        <v/>
      </c>
      <c r="B102" s="107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</row>
    <row r="103" spans="1:23">
      <c r="A103" s="107" t="str">
        <f t="shared" si="2"/>
        <v/>
      </c>
      <c r="B103" s="107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</row>
    <row r="104" spans="1:23">
      <c r="A104" s="107" t="str">
        <f t="shared" si="2"/>
        <v/>
      </c>
      <c r="B104" s="107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</row>
    <row r="105" spans="1:23">
      <c r="A105" s="107" t="str">
        <f t="shared" si="2"/>
        <v/>
      </c>
      <c r="B105" s="107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</row>
    <row r="106" spans="1:23">
      <c r="A106" s="107" t="str">
        <f t="shared" si="2"/>
        <v/>
      </c>
      <c r="B106" s="107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</row>
    <row r="107" spans="1:23">
      <c r="A107" s="107" t="str">
        <f t="shared" si="2"/>
        <v/>
      </c>
      <c r="B107" s="107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</row>
    <row r="108" spans="1:23">
      <c r="A108" s="107" t="str">
        <f t="shared" si="2"/>
        <v/>
      </c>
      <c r="B108" s="107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</row>
    <row r="109" spans="1:23">
      <c r="A109" s="107" t="str">
        <f t="shared" si="2"/>
        <v/>
      </c>
      <c r="B109" s="107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</row>
    <row r="110" spans="1:23">
      <c r="A110" s="107" t="str">
        <f t="shared" si="2"/>
        <v/>
      </c>
      <c r="B110" s="107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</row>
    <row r="111" spans="1:23" s="50" customFormat="1" ht="25.05" customHeight="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</row>
    <row r="112" spans="1:23" s="50" customFormat="1">
      <c r="A112" s="10" t="str">
        <f>"PRODUCT 1: "&amp;$A$9</f>
        <v xml:space="preserve">PRODUCT 1: </v>
      </c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</row>
    <row r="113" spans="1:23" s="50" customFormat="1">
      <c r="A113" s="123" t="str">
        <f>IF(OR(
AND(COUNTA(C115:W115)&gt;0, ISBLANK(A115)),
AND(COUNTA(C116:W116)&gt;0, ISBLANK(A116)),
AND(COUNTA(C117:W117)&gt;0, ISBLANK(A117)),
AND(COUNTA(C118:W118)&gt;0, ISBLANK(A118)), AND(COUNTA(C119:W119)&gt;0, ISBLANK(A119)),
AND(COUNTA(C120:W120)&gt;0, ISBLANK(A120)),
AND(COUNTA(C121:W121)&gt;0, ISBLANK(A121)),
AND(COUNTA(C122:W122)&gt;0, ISBLANK(A122)), AND(COUNTA(C123:W123)&gt;0, ISBLANK(A123)),
AND(COUNTA(C124:W124)&gt;0, ISBLANK(A124)),),"Certain rows are missing description", "")</f>
        <v/>
      </c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</row>
    <row r="114" spans="1:23" s="50" customFormat="1">
      <c r="A114" s="109" t="s">
        <v>220</v>
      </c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</row>
    <row r="115" spans="1:23">
      <c r="A115" s="4"/>
      <c r="B115" s="10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4"/>
      <c r="B116" s="10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4"/>
      <c r="B117" s="10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4"/>
      <c r="B118" s="10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4"/>
      <c r="B119" s="10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4"/>
      <c r="B120" s="10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4"/>
      <c r="B121" s="10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4"/>
      <c r="B122" s="10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4"/>
      <c r="B123" s="10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4"/>
      <c r="B124" s="10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s="50" customFormat="1" ht="25.05" customHeight="1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</row>
    <row r="126" spans="1:23" s="50" customFormat="1">
      <c r="A126" s="109" t="s">
        <v>221</v>
      </c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</row>
    <row r="127" spans="1:23">
      <c r="A127" s="107" t="str">
        <f t="shared" ref="A127:A136" si="3">IF(A115="","",A115)</f>
        <v/>
      </c>
      <c r="B127" s="107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</row>
    <row r="128" spans="1:23">
      <c r="A128" s="107" t="str">
        <f t="shared" si="3"/>
        <v/>
      </c>
      <c r="B128" s="107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</row>
    <row r="129" spans="1:23">
      <c r="A129" s="107" t="str">
        <f t="shared" si="3"/>
        <v/>
      </c>
      <c r="B129" s="107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</row>
    <row r="130" spans="1:23">
      <c r="A130" s="107" t="str">
        <f t="shared" si="3"/>
        <v/>
      </c>
      <c r="B130" s="107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</row>
    <row r="131" spans="1:23">
      <c r="A131" s="107" t="str">
        <f t="shared" si="3"/>
        <v/>
      </c>
      <c r="B131" s="107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</row>
    <row r="132" spans="1:23">
      <c r="A132" s="107" t="str">
        <f t="shared" si="3"/>
        <v/>
      </c>
      <c r="B132" s="107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</row>
    <row r="133" spans="1:23">
      <c r="A133" s="107" t="str">
        <f t="shared" si="3"/>
        <v/>
      </c>
      <c r="B133" s="107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</row>
    <row r="134" spans="1:23">
      <c r="A134" s="107" t="str">
        <f t="shared" si="3"/>
        <v/>
      </c>
      <c r="B134" s="107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</row>
    <row r="135" spans="1:23">
      <c r="A135" s="107" t="str">
        <f t="shared" si="3"/>
        <v/>
      </c>
      <c r="B135" s="107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</row>
    <row r="136" spans="1:23">
      <c r="A136" s="107" t="str">
        <f t="shared" si="3"/>
        <v/>
      </c>
      <c r="B136" s="107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</row>
    <row r="137" spans="1:23" s="50" customFormat="1" ht="25.05" customHeight="1">
      <c r="A137" s="123" t="str">
        <f>IF(OR(
AND(COUNTA(C139:W139)&gt;0, ISBLANK(A139)),
AND(COUNTA(C140:W140)&gt;0, ISBLANK(A140)),
AND(COUNTA(C141:W141)&gt;0, ISBLANK(A141)),
AND(COUNTA(C142:W142)&gt;0, ISBLANK(A142)), AND(COUNTA(C143:W143)&gt;0, ISBLANK(A143)),
AND(COUNTA(C144:W144)&gt;0, ISBLANK(A144)),
AND(COUNTA(C145:W145)&gt;0, ISBLANK(A145)),
AND(COUNTA(C146:W146)&gt;0, ISBLANK(A146)), AND(COUNTA(C147:W147)&gt;0, ISBLANK(A147)),
AND(COUNTA(C148:W148)&gt;0, ISBLANK(A148)),),"Certain rows are missing description", "")</f>
        <v/>
      </c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</row>
    <row r="138" spans="1:23" s="50" customFormat="1">
      <c r="A138" s="109" t="s">
        <v>222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</row>
    <row r="139" spans="1:23">
      <c r="A139" s="4"/>
      <c r="B139" s="10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4"/>
      <c r="B140" s="10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4"/>
      <c r="B141" s="10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4"/>
      <c r="B142" s="10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4"/>
      <c r="B143" s="10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4"/>
      <c r="B144" s="10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4"/>
      <c r="B145" s="10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4"/>
      <c r="B146" s="10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4"/>
      <c r="B147" s="10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4"/>
      <c r="B148" s="10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s="50" customFormat="1" ht="25.05" customHeight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</row>
    <row r="150" spans="1:23" s="50" customFormat="1">
      <c r="A150" s="109" t="str">
        <f>"Probability of "&amp;A138</f>
        <v>Probability of Indirect R&amp;D Cost Allocation</v>
      </c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</row>
    <row r="151" spans="1:23">
      <c r="A151" s="107" t="str">
        <f t="shared" ref="A151:A160" si="4">IF(A139="","",A139)</f>
        <v/>
      </c>
      <c r="B151" s="107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</row>
    <row r="152" spans="1:23">
      <c r="A152" s="107" t="str">
        <f t="shared" si="4"/>
        <v/>
      </c>
      <c r="B152" s="107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</row>
    <row r="153" spans="1:23">
      <c r="A153" s="107" t="str">
        <f t="shared" si="4"/>
        <v/>
      </c>
      <c r="B153" s="107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</row>
    <row r="154" spans="1:23">
      <c r="A154" s="107" t="str">
        <f t="shared" si="4"/>
        <v/>
      </c>
      <c r="B154" s="107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</row>
    <row r="155" spans="1:23">
      <c r="A155" s="107" t="str">
        <f t="shared" si="4"/>
        <v/>
      </c>
      <c r="B155" s="107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</row>
    <row r="156" spans="1:23">
      <c r="A156" s="107" t="str">
        <f t="shared" si="4"/>
        <v/>
      </c>
      <c r="B156" s="107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</row>
    <row r="157" spans="1:23">
      <c r="A157" s="107" t="str">
        <f t="shared" si="4"/>
        <v/>
      </c>
      <c r="B157" s="107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</row>
    <row r="158" spans="1:23">
      <c r="A158" s="107" t="str">
        <f t="shared" si="4"/>
        <v/>
      </c>
      <c r="B158" s="107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</row>
    <row r="159" spans="1:23">
      <c r="A159" s="107" t="str">
        <f t="shared" si="4"/>
        <v/>
      </c>
      <c r="B159" s="107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</row>
    <row r="160" spans="1:23">
      <c r="A160" s="107" t="str">
        <f t="shared" si="4"/>
        <v/>
      </c>
      <c r="B160" s="107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</row>
    <row r="161" spans="1:23" s="50" customFormat="1" ht="25.05" customHeight="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</row>
    <row r="162" spans="1:23" s="50" customFormat="1">
      <c r="A162" s="10" t="str">
        <f>"PRODUCT 2: "&amp;$A$10</f>
        <v xml:space="preserve">PRODUCT 2: </v>
      </c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</row>
    <row r="163" spans="1:23" s="50" customFormat="1">
      <c r="A163" s="123" t="str">
        <f>IF(OR(
AND(COUNTA(C165:W165)&gt;0, ISBLANK(A165)),
AND(COUNTA(C166:W166)&gt;0, ISBLANK(A166)),
AND(COUNTA(C167:W167)&gt;0, ISBLANK(A167)),
AND(COUNTA(C168:W168)&gt;0, ISBLANK(A168)), AND(COUNTA(C169:W169)&gt;0, ISBLANK(A169)),
AND(COUNTA(C170:W170)&gt;0, ISBLANK(A170)),
AND(COUNTA(C171:W171)&gt;0, ISBLANK(A171)),
AND(COUNTA(C172:W172)&gt;0, ISBLANK(A172)), AND(COUNTA(C173:W173)&gt;0, ISBLANK(A173)),
AND(COUNTA(C174:W174)&gt;0, ISBLANK(A174)),),"Certain rows are missing description", "")</f>
        <v/>
      </c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</row>
    <row r="164" spans="1:23" s="50" customFormat="1">
      <c r="A164" s="109" t="s">
        <v>220</v>
      </c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</row>
    <row r="165" spans="1:23">
      <c r="A165" s="4"/>
      <c r="B165" s="10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4"/>
      <c r="B166" s="10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4"/>
      <c r="B167" s="10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4"/>
      <c r="B168" s="10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4"/>
      <c r="B169" s="10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4"/>
      <c r="B170" s="10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4"/>
      <c r="B171" s="10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4"/>
      <c r="B172" s="10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4"/>
      <c r="B173" s="10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4"/>
      <c r="B174" s="10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5.05" customHeight="1">
      <c r="A175" s="4"/>
      <c r="B175" s="10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" customHeight="1">
      <c r="A176" s="5" t="s">
        <v>221</v>
      </c>
      <c r="B176" s="10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>
      <c r="A177" s="107" t="str">
        <f t="shared" ref="A177:A186" si="5">IF(A165="","",A165)</f>
        <v/>
      </c>
      <c r="B177" s="107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</row>
    <row r="178" spans="1:23">
      <c r="A178" s="107" t="str">
        <f t="shared" si="5"/>
        <v/>
      </c>
      <c r="B178" s="107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</row>
    <row r="179" spans="1:23">
      <c r="A179" s="107" t="str">
        <f t="shared" si="5"/>
        <v/>
      </c>
      <c r="B179" s="107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</row>
    <row r="180" spans="1:23">
      <c r="A180" s="107" t="str">
        <f t="shared" si="5"/>
        <v/>
      </c>
      <c r="B180" s="107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</row>
    <row r="181" spans="1:23">
      <c r="A181" s="107" t="str">
        <f t="shared" si="5"/>
        <v/>
      </c>
      <c r="B181" s="107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</row>
    <row r="182" spans="1:23">
      <c r="A182" s="107" t="str">
        <f t="shared" si="5"/>
        <v/>
      </c>
      <c r="B182" s="107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</row>
    <row r="183" spans="1:23">
      <c r="A183" s="107" t="str">
        <f t="shared" si="5"/>
        <v/>
      </c>
      <c r="B183" s="107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</row>
    <row r="184" spans="1:23">
      <c r="A184" s="107" t="str">
        <f t="shared" si="5"/>
        <v/>
      </c>
      <c r="B184" s="107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</row>
    <row r="185" spans="1:23">
      <c r="A185" s="107" t="str">
        <f t="shared" si="5"/>
        <v/>
      </c>
      <c r="B185" s="107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</row>
    <row r="186" spans="1:23">
      <c r="A186" s="107" t="str">
        <f t="shared" si="5"/>
        <v/>
      </c>
      <c r="B186" s="107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</row>
    <row r="187" spans="1:23" ht="25.05" customHeight="1">
      <c r="A187" s="123" t="str">
        <f>IF(OR(
AND(COUNTA(C189:W189)&gt;0, ISBLANK(A189)),
AND(COUNTA(C190:W190)&gt;0, ISBLANK(A190)),
AND(COUNTA(C191:W191)&gt;0, ISBLANK(A191)),
AND(COUNTA(C192:W192)&gt;0, ISBLANK(A192)), AND(COUNTA(C193:W193)&gt;0, ISBLANK(A193)),
AND(COUNTA(C194:W194)&gt;0, ISBLANK(A194)),
AND(COUNTA(C195:W195)&gt;0, ISBLANK(A195)),
AND(COUNTA(C196:W196)&gt;0, ISBLANK(A196)), AND(COUNTA(C197:W197)&gt;0, ISBLANK(A197)),
AND(COUNTA(C198:W198)&gt;0, ISBLANK(A198)),),"Certain rows are missing description", "")</f>
        <v/>
      </c>
      <c r="B187" s="10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>
      <c r="A188" s="5" t="s">
        <v>222</v>
      </c>
      <c r="B188" s="10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>
      <c r="A189" s="4"/>
      <c r="B189" s="10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4"/>
      <c r="B190" s="10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4"/>
      <c r="B191" s="10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4"/>
      <c r="B192" s="10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4"/>
      <c r="B193" s="10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4"/>
      <c r="B194" s="10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4"/>
      <c r="B195" s="10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4"/>
      <c r="B196" s="10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4"/>
      <c r="B197" s="10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4"/>
      <c r="B198" s="10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25.05" customHeight="1">
      <c r="A199" s="4"/>
      <c r="B199" s="10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>
      <c r="A200" s="109" t="str">
        <f>"Probability of "&amp;A188</f>
        <v>Probability of Indirect R&amp;D Cost Allocation</v>
      </c>
      <c r="B200" s="10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>
      <c r="A201" s="107" t="str">
        <f t="shared" ref="A201:A210" si="6">IF(A189="","",A189)</f>
        <v/>
      </c>
      <c r="B201" s="107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</row>
    <row r="202" spans="1:23">
      <c r="A202" s="107" t="str">
        <f t="shared" si="6"/>
        <v/>
      </c>
      <c r="B202" s="107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</row>
    <row r="203" spans="1:23">
      <c r="A203" s="107" t="str">
        <f t="shared" si="6"/>
        <v/>
      </c>
      <c r="B203" s="107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</row>
    <row r="204" spans="1:23">
      <c r="A204" s="107" t="str">
        <f t="shared" si="6"/>
        <v/>
      </c>
      <c r="B204" s="107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</row>
    <row r="205" spans="1:23">
      <c r="A205" s="107" t="str">
        <f t="shared" si="6"/>
        <v/>
      </c>
      <c r="B205" s="107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</row>
    <row r="206" spans="1:23">
      <c r="A206" s="107" t="str">
        <f t="shared" si="6"/>
        <v/>
      </c>
      <c r="B206" s="107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</row>
    <row r="207" spans="1:23">
      <c r="A207" s="107" t="str">
        <f t="shared" si="6"/>
        <v/>
      </c>
      <c r="B207" s="107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</row>
    <row r="208" spans="1:23">
      <c r="A208" s="107" t="str">
        <f t="shared" si="6"/>
        <v/>
      </c>
      <c r="B208" s="107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</row>
    <row r="209" spans="1:23">
      <c r="A209" s="107" t="str">
        <f t="shared" si="6"/>
        <v/>
      </c>
      <c r="B209" s="107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</row>
    <row r="210" spans="1:23">
      <c r="A210" s="107" t="str">
        <f t="shared" si="6"/>
        <v/>
      </c>
      <c r="B210" s="107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</row>
    <row r="211" spans="1:23" ht="25.05" customHeight="1">
      <c r="A211" s="4"/>
      <c r="B211" s="10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>
      <c r="A212" s="10" t="str">
        <f>"PRODUCT 3: "&amp;$A$11</f>
        <v xml:space="preserve">PRODUCT 3: </v>
      </c>
      <c r="B212" s="10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>
      <c r="A213" s="123" t="str">
        <f>IF(OR(
AND(COUNTA(C215:W215)&gt;0, ISBLANK(A215)),
AND(COUNTA(C216:W216)&gt;0, ISBLANK(A216)),
AND(COUNTA(C217:W217)&gt;0, ISBLANK(A217)),
AND(COUNTA(C218:W218)&gt;0, ISBLANK(A218)), AND(COUNTA(C219:W219)&gt;0, ISBLANK(A219)),
AND(COUNTA(C220:W220)&gt;0, ISBLANK(A220)),
AND(COUNTA(C221:W221)&gt;0, ISBLANK(A221)),
AND(COUNTA(C222:W222)&gt;0, ISBLANK(A222)), AND(COUNTA(C223:W223)&gt;0, ISBLANK(A223)),
AND(COUNTA(C224:W224)&gt;0, ISBLANK(A224)),),"Certain rows are missing description", "")</f>
        <v/>
      </c>
      <c r="B213" s="10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>
      <c r="A214" s="5" t="s">
        <v>220</v>
      </c>
      <c r="B214" s="10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>
      <c r="A215" s="4"/>
      <c r="B215" s="10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4"/>
      <c r="B216" s="10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4"/>
      <c r="B217" s="10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4"/>
      <c r="B218" s="10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4"/>
      <c r="B219" s="10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4"/>
      <c r="B220" s="10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4"/>
      <c r="B221" s="10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4"/>
      <c r="B222" s="10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4"/>
      <c r="B223" s="10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4"/>
      <c r="B224" s="10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4"/>
      <c r="B225" s="10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>
      <c r="A226" s="5" t="s">
        <v>221</v>
      </c>
      <c r="B226" s="10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>
      <c r="A227" s="107" t="str">
        <f t="shared" ref="A227:A236" si="7">IF(A215="","",A215)</f>
        <v/>
      </c>
      <c r="B227" s="107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</row>
    <row r="228" spans="1:23">
      <c r="A228" s="107" t="str">
        <f t="shared" si="7"/>
        <v/>
      </c>
      <c r="B228" s="107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</row>
    <row r="229" spans="1:23">
      <c r="A229" s="107" t="str">
        <f t="shared" si="7"/>
        <v/>
      </c>
      <c r="B229" s="107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</row>
    <row r="230" spans="1:23">
      <c r="A230" s="107" t="str">
        <f t="shared" si="7"/>
        <v/>
      </c>
      <c r="B230" s="107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</row>
    <row r="231" spans="1:23">
      <c r="A231" s="107" t="str">
        <f t="shared" si="7"/>
        <v/>
      </c>
      <c r="B231" s="107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</row>
    <row r="232" spans="1:23">
      <c r="A232" s="107" t="str">
        <f t="shared" si="7"/>
        <v/>
      </c>
      <c r="B232" s="107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</row>
    <row r="233" spans="1:23">
      <c r="A233" s="107" t="str">
        <f t="shared" si="7"/>
        <v/>
      </c>
      <c r="B233" s="107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</row>
    <row r="234" spans="1:23">
      <c r="A234" s="107" t="str">
        <f t="shared" si="7"/>
        <v/>
      </c>
      <c r="B234" s="107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</row>
    <row r="235" spans="1:23">
      <c r="A235" s="107" t="str">
        <f t="shared" si="7"/>
        <v/>
      </c>
      <c r="B235" s="107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</row>
    <row r="236" spans="1:23">
      <c r="A236" s="107" t="str">
        <f t="shared" si="7"/>
        <v/>
      </c>
      <c r="B236" s="107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</row>
    <row r="237" spans="1:23">
      <c r="A237" s="123" t="str">
        <f>IF(OR(
AND(COUNTA(C239:W239)&gt;0, ISBLANK(A239)),
AND(COUNTA(C240:W240)&gt;0, ISBLANK(A240)),
AND(COUNTA(C241:W241)&gt;0, ISBLANK(A241)),
AND(COUNTA(C242:W242)&gt;0, ISBLANK(A242)), AND(COUNTA(C243:W243)&gt;0, ISBLANK(A243)),
AND(COUNTA(C244:W244)&gt;0, ISBLANK(A244)),
AND(COUNTA(C245:W245)&gt;0, ISBLANK(A245)),
AND(COUNTA(C246:W246)&gt;0, ISBLANK(A246)), AND(COUNTA(C247:W247)&gt;0, ISBLANK(A247)),
AND(COUNTA(C248:W248)&gt;0, ISBLANK(A248)),),"Certain rows are missing description", "")</f>
        <v/>
      </c>
      <c r="B237" s="10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>
      <c r="A238" s="5" t="s">
        <v>222</v>
      </c>
      <c r="B238" s="10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>
      <c r="A239" s="4"/>
      <c r="B239" s="10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4"/>
      <c r="B240" s="10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4"/>
      <c r="B241" s="10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4"/>
      <c r="B242" s="10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4"/>
      <c r="B243" s="10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4"/>
      <c r="B244" s="10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4"/>
      <c r="B245" s="10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4"/>
      <c r="B246" s="10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4"/>
      <c r="B247" s="10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4"/>
      <c r="B248" s="10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4"/>
      <c r="B249" s="10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>
      <c r="A250" s="109" t="str">
        <f>"Probability of "&amp;A238</f>
        <v>Probability of Indirect R&amp;D Cost Allocation</v>
      </c>
      <c r="B250" s="10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>
      <c r="A251" s="107" t="str">
        <f t="shared" ref="A251:A260" si="8">IF(A239="","",A239)</f>
        <v/>
      </c>
      <c r="B251" s="107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</row>
    <row r="252" spans="1:23">
      <c r="A252" s="107" t="str">
        <f t="shared" si="8"/>
        <v/>
      </c>
      <c r="B252" s="107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</row>
    <row r="253" spans="1:23">
      <c r="A253" s="107" t="str">
        <f t="shared" si="8"/>
        <v/>
      </c>
      <c r="B253" s="107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</row>
    <row r="254" spans="1:23">
      <c r="A254" s="107" t="str">
        <f t="shared" si="8"/>
        <v/>
      </c>
      <c r="B254" s="107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</row>
    <row r="255" spans="1:23">
      <c r="A255" s="107" t="str">
        <f t="shared" si="8"/>
        <v/>
      </c>
      <c r="B255" s="107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</row>
    <row r="256" spans="1:23">
      <c r="A256" s="107" t="str">
        <f t="shared" si="8"/>
        <v/>
      </c>
      <c r="B256" s="107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</row>
    <row r="257" spans="1:23">
      <c r="A257" s="107" t="str">
        <f t="shared" si="8"/>
        <v/>
      </c>
      <c r="B257" s="107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</row>
    <row r="258" spans="1:23">
      <c r="A258" s="107" t="str">
        <f t="shared" si="8"/>
        <v/>
      </c>
      <c r="B258" s="107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</row>
    <row r="259" spans="1:23">
      <c r="A259" s="107" t="str">
        <f t="shared" si="8"/>
        <v/>
      </c>
      <c r="B259" s="107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</row>
    <row r="260" spans="1:23">
      <c r="A260" s="107" t="str">
        <f t="shared" si="8"/>
        <v/>
      </c>
      <c r="B260" s="107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</row>
    <row r="261" spans="1:23">
      <c r="A261" s="4"/>
      <c r="B261" s="10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>
      <c r="A262" s="10" t="str">
        <f>"PRODUCT 4: "&amp;$A$12</f>
        <v xml:space="preserve">PRODUCT 4: </v>
      </c>
      <c r="B262" s="10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>
      <c r="A263" s="123" t="str">
        <f>IF(OR(
AND(COUNTA(C265:W265)&gt;0, ISBLANK(A265)),
AND(COUNTA(C266:W266)&gt;0, ISBLANK(A266)),
AND(COUNTA(C267:W267)&gt;0, ISBLANK(A267)),
AND(COUNTA(C268:W268)&gt;0, ISBLANK(A268)), AND(COUNTA(C269:W269)&gt;0, ISBLANK(A269)),
AND(COUNTA(C270:W270)&gt;0, ISBLANK(A270)),
AND(COUNTA(C271:W271)&gt;0, ISBLANK(A271)),
AND(COUNTA(C272:W272)&gt;0, ISBLANK(A272)), AND(COUNTA(C273:W273)&gt;0, ISBLANK(A273)),
AND(COUNTA(C274:W274)&gt;0, ISBLANK(A274)),),"Certain rows are missing description", "")</f>
        <v/>
      </c>
      <c r="B263" s="10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>
      <c r="A264" s="5" t="s">
        <v>220</v>
      </c>
      <c r="B264" s="10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>
      <c r="A265" s="4"/>
      <c r="B265" s="10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4"/>
      <c r="B266" s="10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4"/>
      <c r="B267" s="10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4"/>
      <c r="B268" s="10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4"/>
      <c r="B269" s="10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4"/>
      <c r="B270" s="10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4"/>
      <c r="B271" s="10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4"/>
      <c r="B272" s="10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4"/>
      <c r="B273" s="10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4"/>
      <c r="B274" s="10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4"/>
      <c r="B275" s="10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>
      <c r="A276" s="5" t="s">
        <v>221</v>
      </c>
      <c r="B276" s="10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>
      <c r="A277" s="107" t="str">
        <f t="shared" ref="A277:A286" si="9">IF(A265="","",A265)</f>
        <v/>
      </c>
      <c r="B277" s="107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</row>
    <row r="278" spans="1:23">
      <c r="A278" s="107" t="str">
        <f t="shared" si="9"/>
        <v/>
      </c>
      <c r="B278" s="107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</row>
    <row r="279" spans="1:23">
      <c r="A279" s="107" t="str">
        <f t="shared" si="9"/>
        <v/>
      </c>
      <c r="B279" s="107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</row>
    <row r="280" spans="1:23">
      <c r="A280" s="107" t="str">
        <f t="shared" si="9"/>
        <v/>
      </c>
      <c r="B280" s="107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</row>
    <row r="281" spans="1:23">
      <c r="A281" s="107" t="str">
        <f t="shared" si="9"/>
        <v/>
      </c>
      <c r="B281" s="107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</row>
    <row r="282" spans="1:23">
      <c r="A282" s="107" t="str">
        <f t="shared" si="9"/>
        <v/>
      </c>
      <c r="B282" s="107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</row>
    <row r="283" spans="1:23">
      <c r="A283" s="107" t="str">
        <f t="shared" si="9"/>
        <v/>
      </c>
      <c r="B283" s="107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</row>
    <row r="284" spans="1:23">
      <c r="A284" s="107" t="str">
        <f t="shared" si="9"/>
        <v/>
      </c>
      <c r="B284" s="107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</row>
    <row r="285" spans="1:23">
      <c r="A285" s="107" t="str">
        <f t="shared" si="9"/>
        <v/>
      </c>
      <c r="B285" s="107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</row>
    <row r="286" spans="1:23">
      <c r="A286" s="107" t="str">
        <f t="shared" si="9"/>
        <v/>
      </c>
      <c r="B286" s="107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</row>
    <row r="287" spans="1:23">
      <c r="A287" s="123" t="str">
        <f>IF(OR(
AND(COUNTA(C289:W289)&gt;0, ISBLANK(A289)),
AND(COUNTA(C290:W290)&gt;0, ISBLANK(A290)),
AND(COUNTA(C291:W291)&gt;0, ISBLANK(A291)),
AND(COUNTA(C292:W292)&gt;0, ISBLANK(A292)), AND(COUNTA(C293:W293)&gt;0, ISBLANK(A293)),
AND(COUNTA(C294:W294)&gt;0, ISBLANK(A294)),
AND(COUNTA(C295:W295)&gt;0, ISBLANK(A295)),
AND(COUNTA(C296:W296)&gt;0, ISBLANK(A296)), AND(COUNTA(C297:W297)&gt;0, ISBLANK(A297)),
AND(COUNTA(C298:W298)&gt;0, ISBLANK(A298)),),"Certain rows are missing description", "")</f>
        <v/>
      </c>
      <c r="B287" s="10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>
      <c r="A288" s="5" t="s">
        <v>222</v>
      </c>
      <c r="B288" s="10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>
      <c r="A289" s="4"/>
      <c r="B289" s="10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4"/>
      <c r="B290" s="10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4"/>
      <c r="B291" s="10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4"/>
      <c r="B292" s="10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4"/>
      <c r="B293" s="10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4"/>
      <c r="B294" s="10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4"/>
      <c r="B295" s="10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4"/>
      <c r="B296" s="10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4"/>
      <c r="B297" s="10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4"/>
      <c r="B298" s="10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4"/>
      <c r="B299" s="10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>
      <c r="A300" s="109" t="str">
        <f>"Probability of "&amp;A288</f>
        <v>Probability of Indirect R&amp;D Cost Allocation</v>
      </c>
      <c r="B300" s="10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>
      <c r="A301" s="107" t="str">
        <f t="shared" ref="A301:A310" si="10">IF(A289="","",A289)</f>
        <v/>
      </c>
      <c r="B301" s="107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</row>
    <row r="302" spans="1:23">
      <c r="A302" s="107" t="str">
        <f t="shared" si="10"/>
        <v/>
      </c>
      <c r="B302" s="107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</row>
    <row r="303" spans="1:23">
      <c r="A303" s="107" t="str">
        <f t="shared" si="10"/>
        <v/>
      </c>
      <c r="B303" s="107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</row>
    <row r="304" spans="1:23">
      <c r="A304" s="107" t="str">
        <f t="shared" si="10"/>
        <v/>
      </c>
      <c r="B304" s="107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</row>
    <row r="305" spans="1:23">
      <c r="A305" s="107" t="str">
        <f t="shared" si="10"/>
        <v/>
      </c>
      <c r="B305" s="107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</row>
    <row r="306" spans="1:23">
      <c r="A306" s="107" t="str">
        <f t="shared" si="10"/>
        <v/>
      </c>
      <c r="B306" s="107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</row>
    <row r="307" spans="1:23">
      <c r="A307" s="107" t="str">
        <f t="shared" si="10"/>
        <v/>
      </c>
      <c r="B307" s="107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</row>
    <row r="308" spans="1:23">
      <c r="A308" s="107" t="str">
        <f t="shared" si="10"/>
        <v/>
      </c>
      <c r="B308" s="107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</row>
    <row r="309" spans="1:23">
      <c r="A309" s="107" t="str">
        <f t="shared" si="10"/>
        <v/>
      </c>
      <c r="B309" s="107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</row>
    <row r="310" spans="1:23">
      <c r="A310" s="107" t="str">
        <f t="shared" si="10"/>
        <v/>
      </c>
      <c r="B310" s="107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</row>
    <row r="311" spans="1:23">
      <c r="A311" s="4"/>
      <c r="B311" s="10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>
      <c r="A312" s="10" t="str">
        <f>"PRODUCT 5: "&amp;$A$13</f>
        <v xml:space="preserve">PRODUCT 5: </v>
      </c>
      <c r="B312" s="10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>
      <c r="A313" s="123" t="str">
        <f>IF(OR(
AND(COUNTA(C315:W315)&gt;0, ISBLANK(A315)),
AND(COUNTA(C316:W316)&gt;0, ISBLANK(A316)),
AND(COUNTA(C317:W317)&gt;0, ISBLANK(A317)),
AND(COUNTA(C318:W318)&gt;0, ISBLANK(A318)), AND(COUNTA(C319:W319)&gt;0, ISBLANK(A319)),
AND(COUNTA(C320:W320)&gt;0, ISBLANK(A320)),
AND(COUNTA(C321:W321)&gt;0, ISBLANK(A321)),
AND(COUNTA(C322:W322)&gt;0, ISBLANK(A322)), AND(COUNTA(C323:W323)&gt;0, ISBLANK(A323)),
AND(COUNTA(C324:W324)&gt;0, ISBLANK(A324)),),"Certain rows are missing description", "")</f>
        <v/>
      </c>
      <c r="B313" s="10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>
      <c r="A314" s="5" t="s">
        <v>220</v>
      </c>
      <c r="B314" s="10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>
      <c r="A315" s="4"/>
      <c r="B315" s="10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4"/>
      <c r="B316" s="10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4"/>
      <c r="B317" s="10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4"/>
      <c r="B318" s="10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4"/>
      <c r="B319" s="10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4"/>
      <c r="B320" s="10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4"/>
      <c r="B321" s="10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4"/>
      <c r="B322" s="10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4"/>
      <c r="B323" s="10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4"/>
      <c r="B324" s="10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4"/>
      <c r="B325" s="10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>
      <c r="A326" s="5" t="s">
        <v>221</v>
      </c>
      <c r="B326" s="10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>
      <c r="A327" s="107" t="str">
        <f t="shared" ref="A327:A336" si="11">IF(A315="","",A315)</f>
        <v/>
      </c>
      <c r="B327" s="107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</row>
    <row r="328" spans="1:23">
      <c r="A328" s="107" t="str">
        <f t="shared" si="11"/>
        <v/>
      </c>
      <c r="B328" s="107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</row>
    <row r="329" spans="1:23">
      <c r="A329" s="107" t="str">
        <f t="shared" si="11"/>
        <v/>
      </c>
      <c r="B329" s="107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</row>
    <row r="330" spans="1:23">
      <c r="A330" s="107" t="str">
        <f t="shared" si="11"/>
        <v/>
      </c>
      <c r="B330" s="107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</row>
    <row r="331" spans="1:23">
      <c r="A331" s="107" t="str">
        <f t="shared" si="11"/>
        <v/>
      </c>
      <c r="B331" s="107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</row>
    <row r="332" spans="1:23">
      <c r="A332" s="107" t="str">
        <f t="shared" si="11"/>
        <v/>
      </c>
      <c r="B332" s="107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</row>
    <row r="333" spans="1:23">
      <c r="A333" s="107" t="str">
        <f t="shared" si="11"/>
        <v/>
      </c>
      <c r="B333" s="107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</row>
    <row r="334" spans="1:23">
      <c r="A334" s="107" t="str">
        <f t="shared" si="11"/>
        <v/>
      </c>
      <c r="B334" s="107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</row>
    <row r="335" spans="1:23">
      <c r="A335" s="107" t="str">
        <f t="shared" si="11"/>
        <v/>
      </c>
      <c r="B335" s="107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</row>
    <row r="336" spans="1:23">
      <c r="A336" s="107" t="str">
        <f t="shared" si="11"/>
        <v/>
      </c>
      <c r="B336" s="107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</row>
    <row r="337" spans="1:23">
      <c r="A337" s="123" t="str">
        <f>IF(OR(
AND(COUNTA(C339:W339)&gt;0, ISBLANK(A339)),
AND(COUNTA(C340:W340)&gt;0, ISBLANK(A340)),
AND(COUNTA(C341:W341)&gt;0, ISBLANK(A341)),
AND(COUNTA(C342:W342)&gt;0, ISBLANK(A342)), AND(COUNTA(C343:W343)&gt;0, ISBLANK(A343)),
AND(COUNTA(C344:W344)&gt;0, ISBLANK(A344)),
AND(COUNTA(C345:W345)&gt;0, ISBLANK(A345)),
AND(COUNTA(C346:W346)&gt;0, ISBLANK(A346)), AND(COUNTA(C347:W347)&gt;0, ISBLANK(A347)),
AND(COUNTA(C348:W348)&gt;0, ISBLANK(A348)),),"Certain rows are missing description", "")</f>
        <v/>
      </c>
      <c r="B337" s="10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>
      <c r="A338" s="5" t="s">
        <v>222</v>
      </c>
      <c r="B338" s="10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>
      <c r="A339" s="4"/>
      <c r="B339" s="10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4"/>
      <c r="B340" s="10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4"/>
      <c r="B341" s="10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4"/>
      <c r="B342" s="10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4"/>
      <c r="B343" s="10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4"/>
      <c r="B344" s="10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4"/>
      <c r="B345" s="10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4"/>
      <c r="B346" s="10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4"/>
      <c r="B347" s="10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4"/>
      <c r="B348" s="10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4"/>
      <c r="B349" s="10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>
      <c r="A350" s="109" t="str">
        <f>"Probability of "&amp;A338</f>
        <v>Probability of Indirect R&amp;D Cost Allocation</v>
      </c>
      <c r="B350" s="10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>
      <c r="A351" s="107" t="str">
        <f t="shared" ref="A351:A360" si="12">IF(A339="","",A339)</f>
        <v/>
      </c>
      <c r="B351" s="107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</row>
    <row r="352" spans="1:23">
      <c r="A352" s="107" t="str">
        <f t="shared" si="12"/>
        <v/>
      </c>
      <c r="B352" s="107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</row>
    <row r="353" spans="1:23">
      <c r="A353" s="107" t="str">
        <f t="shared" si="12"/>
        <v/>
      </c>
      <c r="B353" s="107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</row>
    <row r="354" spans="1:23">
      <c r="A354" s="107" t="str">
        <f t="shared" si="12"/>
        <v/>
      </c>
      <c r="B354" s="107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</row>
    <row r="355" spans="1:23">
      <c r="A355" s="107" t="str">
        <f t="shared" si="12"/>
        <v/>
      </c>
      <c r="B355" s="107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</row>
    <row r="356" spans="1:23">
      <c r="A356" s="107" t="str">
        <f t="shared" si="12"/>
        <v/>
      </c>
      <c r="B356" s="107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</row>
    <row r="357" spans="1:23">
      <c r="A357" s="107" t="str">
        <f t="shared" si="12"/>
        <v/>
      </c>
      <c r="B357" s="107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</row>
    <row r="358" spans="1:23">
      <c r="A358" s="107" t="str">
        <f t="shared" si="12"/>
        <v/>
      </c>
      <c r="B358" s="107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</row>
    <row r="359" spans="1:23">
      <c r="A359" s="107" t="str">
        <f t="shared" si="12"/>
        <v/>
      </c>
      <c r="B359" s="107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</row>
    <row r="360" spans="1:23">
      <c r="A360" s="107" t="str">
        <f t="shared" si="12"/>
        <v/>
      </c>
      <c r="B360" s="107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</row>
    <row r="361" spans="1:23">
      <c r="A361" s="4"/>
      <c r="B361" s="10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>
      <c r="A362" s="10" t="str">
        <f>"PRODUCT 6: "&amp;$A$14</f>
        <v xml:space="preserve">PRODUCT 6: </v>
      </c>
      <c r="B362" s="10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>
      <c r="A363" s="123" t="str">
        <f>IF(OR(
AND(COUNTA(C365:W365)&gt;0, ISBLANK(A365)),
AND(COUNTA(C366:W366)&gt;0, ISBLANK(A366)),
AND(COUNTA(C367:W367)&gt;0, ISBLANK(A367)),
AND(COUNTA(C368:W368)&gt;0, ISBLANK(A368)), AND(COUNTA(C369:W369)&gt;0, ISBLANK(A369)),
AND(COUNTA(C370:W370)&gt;0, ISBLANK(A370)),
AND(COUNTA(C371:W371)&gt;0, ISBLANK(A371)),
AND(COUNTA(C372:W372)&gt;0, ISBLANK(A372)), AND(COUNTA(C373:W373)&gt;0, ISBLANK(A373)),
AND(COUNTA(C374:W374)&gt;0, ISBLANK(A374)),),"Certain rows are missing description", "")</f>
        <v/>
      </c>
      <c r="B363" s="10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>
      <c r="A364" s="5" t="s">
        <v>220</v>
      </c>
      <c r="B364" s="10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>
      <c r="A365" s="4"/>
      <c r="B365" s="10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4"/>
      <c r="B366" s="10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4"/>
      <c r="B367" s="10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4"/>
      <c r="B368" s="10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4"/>
      <c r="B369" s="10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4"/>
      <c r="B370" s="10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4"/>
      <c r="B371" s="10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4"/>
      <c r="B372" s="10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4"/>
      <c r="B373" s="10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4"/>
      <c r="B374" s="10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4"/>
      <c r="B375" s="10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>
      <c r="A376" s="5" t="s">
        <v>221</v>
      </c>
      <c r="B376" s="10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>
      <c r="A377" s="107" t="str">
        <f t="shared" ref="A377:A386" si="13">IF(A365="","",A365)</f>
        <v/>
      </c>
      <c r="B377" s="107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</row>
    <row r="378" spans="1:23">
      <c r="A378" s="107" t="str">
        <f t="shared" si="13"/>
        <v/>
      </c>
      <c r="B378" s="107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</row>
    <row r="379" spans="1:23">
      <c r="A379" s="107" t="str">
        <f t="shared" si="13"/>
        <v/>
      </c>
      <c r="B379" s="107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</row>
    <row r="380" spans="1:23">
      <c r="A380" s="107" t="str">
        <f t="shared" si="13"/>
        <v/>
      </c>
      <c r="B380" s="107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</row>
    <row r="381" spans="1:23">
      <c r="A381" s="107" t="str">
        <f t="shared" si="13"/>
        <v/>
      </c>
      <c r="B381" s="107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</row>
    <row r="382" spans="1:23">
      <c r="A382" s="107" t="str">
        <f t="shared" si="13"/>
        <v/>
      </c>
      <c r="B382" s="107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</row>
    <row r="383" spans="1:23">
      <c r="A383" s="107" t="str">
        <f t="shared" si="13"/>
        <v/>
      </c>
      <c r="B383" s="107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</row>
    <row r="384" spans="1:23">
      <c r="A384" s="107" t="str">
        <f t="shared" si="13"/>
        <v/>
      </c>
      <c r="B384" s="107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</row>
    <row r="385" spans="1:23">
      <c r="A385" s="107" t="str">
        <f t="shared" si="13"/>
        <v/>
      </c>
      <c r="B385" s="107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</row>
    <row r="386" spans="1:23">
      <c r="A386" s="107" t="str">
        <f t="shared" si="13"/>
        <v/>
      </c>
      <c r="B386" s="107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</row>
    <row r="387" spans="1:23">
      <c r="A387" s="123" t="str">
        <f>IF(OR(
AND(COUNTA(C389:W389)&gt;0, ISBLANK(A389)),
AND(COUNTA(C390:W390)&gt;0, ISBLANK(A390)),
AND(COUNTA(C391:W391)&gt;0, ISBLANK(A391)),
AND(COUNTA(C392:W392)&gt;0, ISBLANK(A392)), AND(COUNTA(C393:W393)&gt;0, ISBLANK(A393)),
AND(COUNTA(C394:W394)&gt;0, ISBLANK(A394)),
AND(COUNTA(C395:W395)&gt;0, ISBLANK(A395)),
AND(COUNTA(C396:W396)&gt;0, ISBLANK(A396)), AND(COUNTA(C397:W397)&gt;0, ISBLANK(A397)),
AND(COUNTA(C398:W398)&gt;0, ISBLANK(A398)),),"Certain rows are missing description", "")</f>
        <v/>
      </c>
      <c r="B387" s="10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>
      <c r="A388" s="5" t="s">
        <v>222</v>
      </c>
      <c r="B388" s="10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>
      <c r="A389" s="4"/>
      <c r="B389" s="10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4"/>
      <c r="B390" s="10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4"/>
      <c r="B391" s="10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4"/>
      <c r="B392" s="10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4"/>
      <c r="B393" s="10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4"/>
      <c r="B394" s="10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4"/>
      <c r="B395" s="10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4"/>
      <c r="B396" s="10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4"/>
      <c r="B397" s="10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4"/>
      <c r="B398" s="10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4"/>
      <c r="B399" s="10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>
      <c r="A400" s="109" t="str">
        <f>"Probability of "&amp;A388</f>
        <v>Probability of Indirect R&amp;D Cost Allocation</v>
      </c>
      <c r="B400" s="10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>
      <c r="A401" s="107" t="str">
        <f t="shared" ref="A401:A410" si="14">IF(A389="","",A389)</f>
        <v/>
      </c>
      <c r="B401" s="107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</row>
    <row r="402" spans="1:23">
      <c r="A402" s="107" t="str">
        <f t="shared" si="14"/>
        <v/>
      </c>
      <c r="B402" s="107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</row>
    <row r="403" spans="1:23">
      <c r="A403" s="107" t="str">
        <f t="shared" si="14"/>
        <v/>
      </c>
      <c r="B403" s="107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</row>
    <row r="404" spans="1:23">
      <c r="A404" s="107" t="str">
        <f t="shared" si="14"/>
        <v/>
      </c>
      <c r="B404" s="107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</row>
    <row r="405" spans="1:23">
      <c r="A405" s="107" t="str">
        <f t="shared" si="14"/>
        <v/>
      </c>
      <c r="B405" s="107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</row>
    <row r="406" spans="1:23">
      <c r="A406" s="107" t="str">
        <f t="shared" si="14"/>
        <v/>
      </c>
      <c r="B406" s="107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</row>
    <row r="407" spans="1:23">
      <c r="A407" s="107" t="str">
        <f t="shared" si="14"/>
        <v/>
      </c>
      <c r="B407" s="107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</row>
    <row r="408" spans="1:23">
      <c r="A408" s="107" t="str">
        <f t="shared" si="14"/>
        <v/>
      </c>
      <c r="B408" s="107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</row>
    <row r="409" spans="1:23">
      <c r="A409" s="107" t="str">
        <f t="shared" si="14"/>
        <v/>
      </c>
      <c r="B409" s="107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</row>
    <row r="410" spans="1:23">
      <c r="A410" s="107" t="str">
        <f t="shared" si="14"/>
        <v/>
      </c>
      <c r="B410" s="107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</row>
    <row r="411" spans="1:23">
      <c r="A411" s="4"/>
      <c r="B411" s="10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>
      <c r="A412" s="10" t="str">
        <f>"PRODUCT 7: "&amp;$A$15</f>
        <v xml:space="preserve">PRODUCT 7: </v>
      </c>
      <c r="B412" s="10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>
      <c r="A413" s="123" t="str">
        <f>IF(OR(
AND(COUNTA(C415:W415)&gt;0, ISBLANK(A415)),
AND(COUNTA(C416:W416)&gt;0, ISBLANK(A416)),
AND(COUNTA(C417:W417)&gt;0, ISBLANK(A417)),
AND(COUNTA(C418:W418)&gt;0, ISBLANK(A418)), AND(COUNTA(C419:W419)&gt;0, ISBLANK(A419)),
AND(COUNTA(C420:W420)&gt;0, ISBLANK(A420)),
AND(COUNTA(C421:W421)&gt;0, ISBLANK(A421)),
AND(COUNTA(C422:W422)&gt;0, ISBLANK(A422)), AND(COUNTA(C423:W423)&gt;0, ISBLANK(A423)),
AND(COUNTA(C424:W424)&gt;0, ISBLANK(A424)),),"Certain rows are missing description", "")</f>
        <v/>
      </c>
      <c r="B413" s="10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>
      <c r="A414" s="5" t="s">
        <v>220</v>
      </c>
      <c r="B414" s="10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>
      <c r="A415" s="4"/>
      <c r="B415" s="10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4"/>
      <c r="B416" s="10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4"/>
      <c r="B417" s="10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4"/>
      <c r="B418" s="10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4"/>
      <c r="B419" s="10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4"/>
      <c r="B420" s="10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4"/>
      <c r="B421" s="10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4"/>
      <c r="B422" s="10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4"/>
      <c r="B423" s="10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4"/>
      <c r="B424" s="10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4"/>
      <c r="B425" s="10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>
      <c r="A426" s="5" t="s">
        <v>221</v>
      </c>
      <c r="B426" s="10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>
      <c r="A427" s="107" t="str">
        <f t="shared" ref="A427:A436" si="15">IF(A415="","",A415)</f>
        <v/>
      </c>
      <c r="B427" s="107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</row>
    <row r="428" spans="1:23">
      <c r="A428" s="107" t="str">
        <f t="shared" si="15"/>
        <v/>
      </c>
      <c r="B428" s="107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</row>
    <row r="429" spans="1:23">
      <c r="A429" s="107" t="str">
        <f t="shared" si="15"/>
        <v/>
      </c>
      <c r="B429" s="107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</row>
    <row r="430" spans="1:23">
      <c r="A430" s="107" t="str">
        <f t="shared" si="15"/>
        <v/>
      </c>
      <c r="B430" s="107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</row>
    <row r="431" spans="1:23">
      <c r="A431" s="107" t="str">
        <f t="shared" si="15"/>
        <v/>
      </c>
      <c r="B431" s="107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</row>
    <row r="432" spans="1:23">
      <c r="A432" s="107" t="str">
        <f t="shared" si="15"/>
        <v/>
      </c>
      <c r="B432" s="107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</row>
    <row r="433" spans="1:23">
      <c r="A433" s="107" t="str">
        <f t="shared" si="15"/>
        <v/>
      </c>
      <c r="B433" s="107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</row>
    <row r="434" spans="1:23">
      <c r="A434" s="107" t="str">
        <f t="shared" si="15"/>
        <v/>
      </c>
      <c r="B434" s="107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</row>
    <row r="435" spans="1:23">
      <c r="A435" s="107" t="str">
        <f t="shared" si="15"/>
        <v/>
      </c>
      <c r="B435" s="107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</row>
    <row r="436" spans="1:23">
      <c r="A436" s="107" t="str">
        <f t="shared" si="15"/>
        <v/>
      </c>
      <c r="B436" s="107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</row>
    <row r="437" spans="1:23">
      <c r="A437" s="123" t="str">
        <f>IF(OR(
AND(COUNTA(C439:W439)&gt;0, ISBLANK(A439)),
AND(COUNTA(C440:W440)&gt;0, ISBLANK(A440)),
AND(COUNTA(C441:W441)&gt;0, ISBLANK(A441)),
AND(COUNTA(C442:W442)&gt;0, ISBLANK(A442)), AND(COUNTA(C443:W443)&gt;0, ISBLANK(A443)),
AND(COUNTA(C444:W444)&gt;0, ISBLANK(A444)),
AND(COUNTA(C445:W445)&gt;0, ISBLANK(A445)),
AND(COUNTA(C446:W446)&gt;0, ISBLANK(A446)), AND(COUNTA(C447:W447)&gt;0, ISBLANK(A447)),
AND(COUNTA(C448:W448)&gt;0, ISBLANK(A448)),),"Certain rows are missing description", "")</f>
        <v/>
      </c>
      <c r="B437" s="10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>
      <c r="A438" s="5" t="s">
        <v>222</v>
      </c>
      <c r="B438" s="10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>
      <c r="A439" s="4"/>
      <c r="B439" s="10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4"/>
      <c r="B440" s="10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4"/>
      <c r="B441" s="10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4"/>
      <c r="B442" s="10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4"/>
      <c r="B443" s="10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4"/>
      <c r="B444" s="10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4"/>
      <c r="B445" s="10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4"/>
      <c r="B446" s="10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4"/>
      <c r="B447" s="10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4"/>
      <c r="B448" s="10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4"/>
      <c r="B449" s="10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>
      <c r="A450" s="109" t="str">
        <f>"Probability of "&amp;A438</f>
        <v>Probability of Indirect R&amp;D Cost Allocation</v>
      </c>
      <c r="B450" s="10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>
      <c r="A451" s="107" t="str">
        <f t="shared" ref="A451:A460" si="16">IF(A439="","",A439)</f>
        <v/>
      </c>
      <c r="B451" s="107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</row>
    <row r="452" spans="1:23">
      <c r="A452" s="107" t="str">
        <f t="shared" si="16"/>
        <v/>
      </c>
      <c r="B452" s="107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</row>
    <row r="453" spans="1:23">
      <c r="A453" s="107" t="str">
        <f t="shared" si="16"/>
        <v/>
      </c>
      <c r="B453" s="107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</row>
    <row r="454" spans="1:23">
      <c r="A454" s="107" t="str">
        <f t="shared" si="16"/>
        <v/>
      </c>
      <c r="B454" s="107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</row>
    <row r="455" spans="1:23">
      <c r="A455" s="107" t="str">
        <f t="shared" si="16"/>
        <v/>
      </c>
      <c r="B455" s="107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</row>
    <row r="456" spans="1:23">
      <c r="A456" s="107" t="str">
        <f t="shared" si="16"/>
        <v/>
      </c>
      <c r="B456" s="107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</row>
    <row r="457" spans="1:23">
      <c r="A457" s="107" t="str">
        <f t="shared" si="16"/>
        <v/>
      </c>
      <c r="B457" s="107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</row>
    <row r="458" spans="1:23">
      <c r="A458" s="107" t="str">
        <f t="shared" si="16"/>
        <v/>
      </c>
      <c r="B458" s="107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</row>
    <row r="459" spans="1:23">
      <c r="A459" s="107" t="str">
        <f t="shared" si="16"/>
        <v/>
      </c>
      <c r="B459" s="107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</row>
    <row r="460" spans="1:23">
      <c r="A460" s="107" t="str">
        <f t="shared" si="16"/>
        <v/>
      </c>
      <c r="B460" s="107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</row>
    <row r="461" spans="1:23">
      <c r="A461" s="4"/>
      <c r="B461" s="10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>
      <c r="A462" s="10" t="str">
        <f>"PRODUCT 8: "&amp;$A$16</f>
        <v xml:space="preserve">PRODUCT 8: </v>
      </c>
      <c r="B462" s="10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>
      <c r="A463" s="123" t="str">
        <f>IF(OR(
AND(COUNTA(C465:W465)&gt;0, ISBLANK(A465)),
AND(COUNTA(C466:W466)&gt;0, ISBLANK(A466)),
AND(COUNTA(C467:W467)&gt;0, ISBLANK(A467)),
AND(COUNTA(C468:W468)&gt;0, ISBLANK(A468)), AND(COUNTA(C469:W469)&gt;0, ISBLANK(A469)),
AND(COUNTA(C470:W470)&gt;0, ISBLANK(A470)),
AND(COUNTA(C471:W471)&gt;0, ISBLANK(A471)),
AND(COUNTA(C472:W472)&gt;0, ISBLANK(A472)), AND(COUNTA(C473:W473)&gt;0, ISBLANK(A473)),
AND(COUNTA(C474:W474)&gt;0, ISBLANK(A474)),),"Certain rows are missing description", "")</f>
        <v/>
      </c>
      <c r="B463" s="10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>
      <c r="A464" s="5" t="s">
        <v>220</v>
      </c>
      <c r="B464" s="10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>
      <c r="A465" s="4"/>
      <c r="B465" s="10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4"/>
      <c r="B466" s="10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4"/>
      <c r="B467" s="10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4"/>
      <c r="B468" s="10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4"/>
      <c r="B469" s="10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4"/>
      <c r="B470" s="10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4"/>
      <c r="B471" s="10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4"/>
      <c r="B472" s="10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4"/>
      <c r="B473" s="10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4"/>
      <c r="B474" s="10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4"/>
      <c r="B475" s="10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>
      <c r="A476" s="5" t="s">
        <v>221</v>
      </c>
      <c r="B476" s="10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>
      <c r="A477" s="107" t="str">
        <f t="shared" ref="A477:A486" si="17">IF(A465="","",A465)</f>
        <v/>
      </c>
      <c r="B477" s="107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</row>
    <row r="478" spans="1:23">
      <c r="A478" s="107" t="str">
        <f t="shared" si="17"/>
        <v/>
      </c>
      <c r="B478" s="107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</row>
    <row r="479" spans="1:23">
      <c r="A479" s="107" t="str">
        <f t="shared" si="17"/>
        <v/>
      </c>
      <c r="B479" s="107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</row>
    <row r="480" spans="1:23">
      <c r="A480" s="107" t="str">
        <f t="shared" si="17"/>
        <v/>
      </c>
      <c r="B480" s="107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</row>
    <row r="481" spans="1:23">
      <c r="A481" s="107" t="str">
        <f t="shared" si="17"/>
        <v/>
      </c>
      <c r="B481" s="107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</row>
    <row r="482" spans="1:23">
      <c r="A482" s="107" t="str">
        <f t="shared" si="17"/>
        <v/>
      </c>
      <c r="B482" s="107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</row>
    <row r="483" spans="1:23">
      <c r="A483" s="107" t="str">
        <f t="shared" si="17"/>
        <v/>
      </c>
      <c r="B483" s="107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</row>
    <row r="484" spans="1:23">
      <c r="A484" s="107" t="str">
        <f t="shared" si="17"/>
        <v/>
      </c>
      <c r="B484" s="107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</row>
    <row r="485" spans="1:23">
      <c r="A485" s="107" t="str">
        <f t="shared" si="17"/>
        <v/>
      </c>
      <c r="B485" s="107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</row>
    <row r="486" spans="1:23">
      <c r="A486" s="107" t="str">
        <f t="shared" si="17"/>
        <v/>
      </c>
      <c r="B486" s="107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</row>
    <row r="487" spans="1:23">
      <c r="A487" s="123" t="str">
        <f>IF(OR(
AND(COUNTA(C489:W489)&gt;0, ISBLANK(A489)),
AND(COUNTA(C490:W490)&gt;0, ISBLANK(A490)),
AND(COUNTA(C491:W491)&gt;0, ISBLANK(A491)),
AND(COUNTA(C492:W492)&gt;0, ISBLANK(A492)), AND(COUNTA(C493:W493)&gt;0, ISBLANK(A493)),
AND(COUNTA(C494:W494)&gt;0, ISBLANK(A494)),
AND(COUNTA(C495:W495)&gt;0, ISBLANK(A495)),
AND(COUNTA(C496:W496)&gt;0, ISBLANK(A496)), AND(COUNTA(C497:W497)&gt;0, ISBLANK(A497)),
AND(COUNTA(C498:W498)&gt;0, ISBLANK(A498)),),"Certain rows are missing description", "")</f>
        <v/>
      </c>
      <c r="B487" s="10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>
      <c r="A488" s="5" t="s">
        <v>222</v>
      </c>
      <c r="B488" s="10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>
      <c r="A489" s="4"/>
      <c r="B489" s="10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4"/>
      <c r="B490" s="10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4"/>
      <c r="B491" s="10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4"/>
      <c r="B492" s="10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4"/>
      <c r="B493" s="10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4"/>
      <c r="B494" s="10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4"/>
      <c r="B495" s="10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4"/>
      <c r="B496" s="10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4"/>
      <c r="B497" s="10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4"/>
      <c r="B498" s="10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4"/>
      <c r="B499" s="10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>
      <c r="A500" s="109" t="str">
        <f>"Probability of "&amp;A488</f>
        <v>Probability of Indirect R&amp;D Cost Allocation</v>
      </c>
      <c r="B500" s="10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>
      <c r="A501" s="107" t="str">
        <f t="shared" ref="A501:A510" si="18">IF(A489="","",A489)</f>
        <v/>
      </c>
      <c r="B501" s="107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</row>
    <row r="502" spans="1:23">
      <c r="A502" s="107" t="str">
        <f t="shared" si="18"/>
        <v/>
      </c>
      <c r="B502" s="107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</row>
    <row r="503" spans="1:23">
      <c r="A503" s="107" t="str">
        <f t="shared" si="18"/>
        <v/>
      </c>
      <c r="B503" s="107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</row>
    <row r="504" spans="1:23">
      <c r="A504" s="107" t="str">
        <f t="shared" si="18"/>
        <v/>
      </c>
      <c r="B504" s="107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</row>
    <row r="505" spans="1:23">
      <c r="A505" s="107" t="str">
        <f t="shared" si="18"/>
        <v/>
      </c>
      <c r="B505" s="107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</row>
    <row r="506" spans="1:23">
      <c r="A506" s="107" t="str">
        <f t="shared" si="18"/>
        <v/>
      </c>
      <c r="B506" s="107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</row>
    <row r="507" spans="1:23">
      <c r="A507" s="107" t="str">
        <f t="shared" si="18"/>
        <v/>
      </c>
      <c r="B507" s="107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</row>
    <row r="508" spans="1:23">
      <c r="A508" s="107" t="str">
        <f t="shared" si="18"/>
        <v/>
      </c>
      <c r="B508" s="107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</row>
    <row r="509" spans="1:23">
      <c r="A509" s="107" t="str">
        <f t="shared" si="18"/>
        <v/>
      </c>
      <c r="B509" s="107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</row>
    <row r="510" spans="1:23">
      <c r="A510" s="107" t="str">
        <f t="shared" si="18"/>
        <v/>
      </c>
      <c r="B510" s="107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</row>
    <row r="511" spans="1:23">
      <c r="A511" s="4"/>
      <c r="B511" s="10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>
      <c r="A512" s="10" t="str">
        <f>"PRODUCT 9: "&amp;$A$17</f>
        <v xml:space="preserve">PRODUCT 9: </v>
      </c>
      <c r="B512" s="10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>
      <c r="A513" s="123" t="str">
        <f>IF(OR(
AND(COUNTA(C515:W515)&gt;0, ISBLANK(A515)),
AND(COUNTA(C516:W516)&gt;0, ISBLANK(A516)),
AND(COUNTA(C517:W517)&gt;0, ISBLANK(A517)),
AND(COUNTA(C518:W518)&gt;0, ISBLANK(A518)), AND(COUNTA(C519:W519)&gt;0, ISBLANK(A519)),
AND(COUNTA(C520:W520)&gt;0, ISBLANK(A520)),
AND(COUNTA(C521:W521)&gt;0, ISBLANK(A521)),
AND(COUNTA(C522:W522)&gt;0, ISBLANK(A522)), AND(COUNTA(C523:W523)&gt;0, ISBLANK(A523)),
AND(COUNTA(C524:W524)&gt;0, ISBLANK(A524)),),"Certain rows are missing description", "")</f>
        <v/>
      </c>
      <c r="B513" s="10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>
      <c r="A514" s="5" t="s">
        <v>220</v>
      </c>
      <c r="B514" s="10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>
      <c r="A515" s="4"/>
      <c r="B515" s="10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4"/>
      <c r="B516" s="10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4"/>
      <c r="B517" s="10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4"/>
      <c r="B518" s="10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4"/>
      <c r="B519" s="10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4"/>
      <c r="B520" s="10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4"/>
      <c r="B521" s="10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4"/>
      <c r="B522" s="10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4"/>
      <c r="B523" s="10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4"/>
      <c r="B524" s="10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4"/>
      <c r="B525" s="10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>
      <c r="A526" s="5" t="s">
        <v>221</v>
      </c>
      <c r="B526" s="10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>
      <c r="A527" s="107" t="str">
        <f t="shared" ref="A527:A536" si="19">IF(A515="","",A515)</f>
        <v/>
      </c>
      <c r="B527" s="107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</row>
    <row r="528" spans="1:23">
      <c r="A528" s="107" t="str">
        <f t="shared" si="19"/>
        <v/>
      </c>
      <c r="B528" s="107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</row>
    <row r="529" spans="1:23">
      <c r="A529" s="107" t="str">
        <f t="shared" si="19"/>
        <v/>
      </c>
      <c r="B529" s="107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</row>
    <row r="530" spans="1:23">
      <c r="A530" s="107" t="str">
        <f t="shared" si="19"/>
        <v/>
      </c>
      <c r="B530" s="107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</row>
    <row r="531" spans="1:23">
      <c r="A531" s="107" t="str">
        <f t="shared" si="19"/>
        <v/>
      </c>
      <c r="B531" s="107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</row>
    <row r="532" spans="1:23">
      <c r="A532" s="107" t="str">
        <f t="shared" si="19"/>
        <v/>
      </c>
      <c r="B532" s="107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</row>
    <row r="533" spans="1:23">
      <c r="A533" s="107" t="str">
        <f t="shared" si="19"/>
        <v/>
      </c>
      <c r="B533" s="107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</row>
    <row r="534" spans="1:23">
      <c r="A534" s="107" t="str">
        <f t="shared" si="19"/>
        <v/>
      </c>
      <c r="B534" s="107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</row>
    <row r="535" spans="1:23">
      <c r="A535" s="107" t="str">
        <f t="shared" si="19"/>
        <v/>
      </c>
      <c r="B535" s="107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</row>
    <row r="536" spans="1:23">
      <c r="A536" s="107" t="str">
        <f t="shared" si="19"/>
        <v/>
      </c>
      <c r="B536" s="107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</row>
    <row r="537" spans="1:23">
      <c r="A537" s="123" t="str">
        <f>IF(OR(
AND(COUNTA(C539:W539)&gt;0, ISBLANK(A539)),
AND(COUNTA(C540:W540)&gt;0, ISBLANK(A540)),
AND(COUNTA(C541:W541)&gt;0, ISBLANK(A541)),
AND(COUNTA(C542:W542)&gt;0, ISBLANK(A542)), AND(COUNTA(C543:W543)&gt;0, ISBLANK(A543)),
AND(COUNTA(C544:W544)&gt;0, ISBLANK(A544)),
AND(COUNTA(C545:W545)&gt;0, ISBLANK(A545)),
AND(COUNTA(C546:W546)&gt;0, ISBLANK(A546)), AND(COUNTA(C547:W547)&gt;0, ISBLANK(A547)),
AND(COUNTA(C548:W548)&gt;0, ISBLANK(A548)),),"Certain rows are missing description", "")</f>
        <v/>
      </c>
      <c r="B537" s="10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>
      <c r="A538" s="5" t="s">
        <v>222</v>
      </c>
      <c r="B538" s="10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>
      <c r="A539" s="4"/>
      <c r="B539" s="10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4"/>
      <c r="B540" s="10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4"/>
      <c r="B541" s="10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4"/>
      <c r="B542" s="10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4"/>
      <c r="B543" s="10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4"/>
      <c r="B544" s="10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4"/>
      <c r="B545" s="10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4"/>
      <c r="B546" s="10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4"/>
      <c r="B547" s="10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4"/>
      <c r="B548" s="10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4"/>
      <c r="B549" s="10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>
      <c r="A550" s="109" t="str">
        <f>"Probability of "&amp;A538</f>
        <v>Probability of Indirect R&amp;D Cost Allocation</v>
      </c>
      <c r="B550" s="10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>
      <c r="A551" s="107" t="str">
        <f t="shared" ref="A551:A560" si="20">IF(A539="","",A539)</f>
        <v/>
      </c>
      <c r="B551" s="107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</row>
    <row r="552" spans="1:23">
      <c r="A552" s="107" t="str">
        <f t="shared" si="20"/>
        <v/>
      </c>
      <c r="B552" s="107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</row>
    <row r="553" spans="1:23">
      <c r="A553" s="107" t="str">
        <f t="shared" si="20"/>
        <v/>
      </c>
      <c r="B553" s="107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</row>
    <row r="554" spans="1:23">
      <c r="A554" s="107" t="str">
        <f t="shared" si="20"/>
        <v/>
      </c>
      <c r="B554" s="107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</row>
    <row r="555" spans="1:23">
      <c r="A555" s="107" t="str">
        <f t="shared" si="20"/>
        <v/>
      </c>
      <c r="B555" s="107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</row>
    <row r="556" spans="1:23">
      <c r="A556" s="107" t="str">
        <f t="shared" si="20"/>
        <v/>
      </c>
      <c r="B556" s="107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</row>
    <row r="557" spans="1:23">
      <c r="A557" s="107" t="str">
        <f t="shared" si="20"/>
        <v/>
      </c>
      <c r="B557" s="107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</row>
    <row r="558" spans="1:23">
      <c r="A558" s="107" t="str">
        <f t="shared" si="20"/>
        <v/>
      </c>
      <c r="B558" s="107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</row>
    <row r="559" spans="1:23">
      <c r="A559" s="107" t="str">
        <f t="shared" si="20"/>
        <v/>
      </c>
      <c r="B559" s="107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</row>
    <row r="560" spans="1:23">
      <c r="A560" s="107" t="str">
        <f t="shared" si="20"/>
        <v/>
      </c>
      <c r="B560" s="107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</row>
    <row r="561" spans="1:23">
      <c r="A561" s="4"/>
      <c r="B561" s="10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>
      <c r="A562" s="10" t="str">
        <f>"PRODUCT 10: "&amp;$A$18</f>
        <v xml:space="preserve">PRODUCT 10: </v>
      </c>
      <c r="B562" s="10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>
      <c r="A563" s="123" t="str">
        <f>IF(OR(
AND(COUNTA(C565:W565)&gt;0, ISBLANK(A565)),
AND(COUNTA(C566:W566)&gt;0, ISBLANK(A566)),
AND(COUNTA(C567:W567)&gt;0, ISBLANK(A567)),
AND(COUNTA(C568:W568)&gt;0, ISBLANK(A568)), AND(COUNTA(C569:W569)&gt;0, ISBLANK(A569)),
AND(COUNTA(C570:W570)&gt;0, ISBLANK(A570)),
AND(COUNTA(C571:W571)&gt;0, ISBLANK(A571)),
AND(COUNTA(C572:W572)&gt;0, ISBLANK(A572)), AND(COUNTA(C573:W573)&gt;0, ISBLANK(A573)),
AND(COUNTA(C574:W574)&gt;0, ISBLANK(A574)),),"Certain rows are missing description", "")</f>
        <v/>
      </c>
      <c r="B563" s="10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>
      <c r="A564" s="5" t="s">
        <v>220</v>
      </c>
      <c r="B564" s="10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>
      <c r="A565" s="4"/>
      <c r="B565" s="10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4"/>
      <c r="B566" s="10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4"/>
      <c r="B567" s="10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4"/>
      <c r="B568" s="10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4"/>
      <c r="B569" s="10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4"/>
      <c r="B570" s="10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4"/>
      <c r="B571" s="10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4"/>
      <c r="B572" s="10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4"/>
      <c r="B573" s="10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4"/>
      <c r="B574" s="10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4"/>
      <c r="B575" s="10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>
      <c r="A576" s="5" t="s">
        <v>221</v>
      </c>
      <c r="B576" s="10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>
      <c r="A577" s="107" t="str">
        <f t="shared" ref="A577:A586" si="21">IF(A565="","",A565)</f>
        <v/>
      </c>
      <c r="B577" s="107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</row>
    <row r="578" spans="1:23">
      <c r="A578" s="107" t="str">
        <f t="shared" si="21"/>
        <v/>
      </c>
      <c r="B578" s="107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</row>
    <row r="579" spans="1:23">
      <c r="A579" s="107" t="str">
        <f t="shared" si="21"/>
        <v/>
      </c>
      <c r="B579" s="107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</row>
    <row r="580" spans="1:23">
      <c r="A580" s="107" t="str">
        <f t="shared" si="21"/>
        <v/>
      </c>
      <c r="B580" s="107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</row>
    <row r="581" spans="1:23">
      <c r="A581" s="107" t="str">
        <f t="shared" si="21"/>
        <v/>
      </c>
      <c r="B581" s="107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</row>
    <row r="582" spans="1:23">
      <c r="A582" s="107" t="str">
        <f t="shared" si="21"/>
        <v/>
      </c>
      <c r="B582" s="107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</row>
    <row r="583" spans="1:23">
      <c r="A583" s="107" t="str">
        <f t="shared" si="21"/>
        <v/>
      </c>
      <c r="B583" s="107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</row>
    <row r="584" spans="1:23">
      <c r="A584" s="107" t="str">
        <f t="shared" si="21"/>
        <v/>
      </c>
      <c r="B584" s="107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</row>
    <row r="585" spans="1:23">
      <c r="A585" s="107" t="str">
        <f t="shared" si="21"/>
        <v/>
      </c>
      <c r="B585" s="107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</row>
    <row r="586" spans="1:23">
      <c r="A586" s="107" t="str">
        <f t="shared" si="21"/>
        <v/>
      </c>
      <c r="B586" s="107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</row>
    <row r="587" spans="1:23">
      <c r="A587" s="123" t="str">
        <f>IF(OR(
AND(COUNTA(C589:W589)&gt;0, ISBLANK(A589)),
AND(COUNTA(C590:W590)&gt;0, ISBLANK(A590)),
AND(COUNTA(C591:W591)&gt;0, ISBLANK(A591)),
AND(COUNTA(C592:W592)&gt;0, ISBLANK(A592)), AND(COUNTA(C593:W593)&gt;0, ISBLANK(A593)),
AND(COUNTA(C594:W594)&gt;0, ISBLANK(A594)),
AND(COUNTA(C595:W595)&gt;0, ISBLANK(A595)),
AND(COUNTA(C596:W596)&gt;0, ISBLANK(A596)), AND(COUNTA(C597:W597)&gt;0, ISBLANK(A597)),
AND(COUNTA(C598:W598)&gt;0, ISBLANK(A598)),),"Certain rows are missing description", "")</f>
        <v/>
      </c>
      <c r="B587" s="10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>
      <c r="A588" s="5" t="s">
        <v>222</v>
      </c>
      <c r="B588" s="10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>
      <c r="A589" s="4"/>
      <c r="B589" s="10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4"/>
      <c r="B590" s="10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4"/>
      <c r="B591" s="10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4"/>
      <c r="B592" s="10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4"/>
      <c r="B593" s="10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4"/>
      <c r="B594" s="10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4"/>
      <c r="B595" s="10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4"/>
      <c r="B596" s="10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4"/>
      <c r="B597" s="10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4"/>
      <c r="B598" s="10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4"/>
      <c r="B599" s="10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>
      <c r="A600" s="109" t="str">
        <f>"Probability of "&amp;A588</f>
        <v>Probability of Indirect R&amp;D Cost Allocation</v>
      </c>
      <c r="B600" s="10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>
      <c r="A601" s="107" t="str">
        <f t="shared" ref="A601:A610" si="22">IF(A589="","",A589)</f>
        <v/>
      </c>
      <c r="B601" s="107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</row>
    <row r="602" spans="1:23">
      <c r="A602" s="107" t="str">
        <f t="shared" si="22"/>
        <v/>
      </c>
      <c r="B602" s="107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</row>
    <row r="603" spans="1:23">
      <c r="A603" s="107" t="str">
        <f t="shared" si="22"/>
        <v/>
      </c>
      <c r="B603" s="107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</row>
    <row r="604" spans="1:23">
      <c r="A604" s="107" t="str">
        <f t="shared" si="22"/>
        <v/>
      </c>
      <c r="B604" s="107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</row>
    <row r="605" spans="1:23">
      <c r="A605" s="107" t="str">
        <f t="shared" si="22"/>
        <v/>
      </c>
      <c r="B605" s="107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</row>
    <row r="606" spans="1:23">
      <c r="A606" s="107" t="str">
        <f t="shared" si="22"/>
        <v/>
      </c>
      <c r="B606" s="107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</row>
    <row r="607" spans="1:23">
      <c r="A607" s="107" t="str">
        <f t="shared" si="22"/>
        <v/>
      </c>
      <c r="B607" s="107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</row>
    <row r="608" spans="1:23">
      <c r="A608" s="107" t="str">
        <f t="shared" si="22"/>
        <v/>
      </c>
      <c r="B608" s="107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</row>
    <row r="609" spans="1:23">
      <c r="A609" s="107" t="str">
        <f t="shared" si="22"/>
        <v/>
      </c>
      <c r="B609" s="107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</row>
    <row r="610" spans="1:23">
      <c r="A610" s="107" t="str">
        <f t="shared" si="22"/>
        <v/>
      </c>
      <c r="B610" s="107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</row>
    <row r="611" spans="1:23">
      <c r="A611" s="4"/>
      <c r="B611" s="10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>
      <c r="A612" s="10" t="str">
        <f>"PRODUCT 11: "&amp;$A$19</f>
        <v xml:space="preserve">PRODUCT 11: </v>
      </c>
      <c r="B612" s="10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>
      <c r="A613" s="123" t="str">
        <f>IF(OR(
AND(COUNTA(C615:W615)&gt;0, ISBLANK(A615)),
AND(COUNTA(C616:W616)&gt;0, ISBLANK(A616)),
AND(COUNTA(C617:W617)&gt;0, ISBLANK(A617)),
AND(COUNTA(C618:W618)&gt;0, ISBLANK(A618)), AND(COUNTA(C619:W619)&gt;0, ISBLANK(A619)),
AND(COUNTA(C620:W620)&gt;0, ISBLANK(A620)),
AND(COUNTA(C621:W621)&gt;0, ISBLANK(A621)),
AND(COUNTA(C622:W622)&gt;0, ISBLANK(A622)), AND(COUNTA(C623:W623)&gt;0, ISBLANK(A623)),
AND(COUNTA(C624:W624)&gt;0, ISBLANK(A624)),),"Certain rows are missing description", "")</f>
        <v/>
      </c>
      <c r="B613" s="10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>
      <c r="A614" s="5" t="s">
        <v>220</v>
      </c>
      <c r="B614" s="10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>
      <c r="A615" s="4"/>
      <c r="B615" s="10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4"/>
      <c r="B616" s="10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4"/>
      <c r="B617" s="10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4"/>
      <c r="B618" s="10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4"/>
      <c r="B619" s="10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4"/>
      <c r="B620" s="10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4"/>
      <c r="B621" s="10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4"/>
      <c r="B622" s="10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4"/>
      <c r="B623" s="10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4"/>
      <c r="B624" s="10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4"/>
      <c r="B625" s="10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>
      <c r="A626" s="5" t="s">
        <v>221</v>
      </c>
      <c r="B626" s="10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>
      <c r="A627" s="107" t="str">
        <f t="shared" ref="A627:A636" si="23">IF(A615="","",A615)</f>
        <v/>
      </c>
      <c r="B627" s="107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</row>
    <row r="628" spans="1:23">
      <c r="A628" s="107" t="str">
        <f t="shared" si="23"/>
        <v/>
      </c>
      <c r="B628" s="107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</row>
    <row r="629" spans="1:23">
      <c r="A629" s="107" t="str">
        <f t="shared" si="23"/>
        <v/>
      </c>
      <c r="B629" s="107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</row>
    <row r="630" spans="1:23">
      <c r="A630" s="107" t="str">
        <f t="shared" si="23"/>
        <v/>
      </c>
      <c r="B630" s="107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</row>
    <row r="631" spans="1:23">
      <c r="A631" s="107" t="str">
        <f t="shared" si="23"/>
        <v/>
      </c>
      <c r="B631" s="107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</row>
    <row r="632" spans="1:23">
      <c r="A632" s="107" t="str">
        <f t="shared" si="23"/>
        <v/>
      </c>
      <c r="B632" s="107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</row>
    <row r="633" spans="1:23">
      <c r="A633" s="107" t="str">
        <f t="shared" si="23"/>
        <v/>
      </c>
      <c r="B633" s="107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</row>
    <row r="634" spans="1:23">
      <c r="A634" s="107" t="str">
        <f t="shared" si="23"/>
        <v/>
      </c>
      <c r="B634" s="107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</row>
    <row r="635" spans="1:23">
      <c r="A635" s="107" t="str">
        <f t="shared" si="23"/>
        <v/>
      </c>
      <c r="B635" s="107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</row>
    <row r="636" spans="1:23">
      <c r="A636" s="107" t="str">
        <f t="shared" si="23"/>
        <v/>
      </c>
      <c r="B636" s="107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</row>
    <row r="637" spans="1:23">
      <c r="A637" s="123" t="str">
        <f>IF(OR(
AND(COUNTA(C639:W639)&gt;0, ISBLANK(A639)),
AND(COUNTA(C640:W640)&gt;0, ISBLANK(A640)),
AND(COUNTA(C641:W641)&gt;0, ISBLANK(A641)),
AND(COUNTA(C642:W642)&gt;0, ISBLANK(A642)), AND(COUNTA(C643:W643)&gt;0, ISBLANK(A643)),
AND(COUNTA(C644:W644)&gt;0, ISBLANK(A644)),
AND(COUNTA(C645:W645)&gt;0, ISBLANK(A645)),
AND(COUNTA(C646:W646)&gt;0, ISBLANK(A646)), AND(COUNTA(C647:W647)&gt;0, ISBLANK(A647)),
AND(COUNTA(C648:W648)&gt;0, ISBLANK(A648)),),"Certain rows are missing description", "")</f>
        <v/>
      </c>
      <c r="B637" s="10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>
      <c r="A638" s="5" t="s">
        <v>222</v>
      </c>
      <c r="B638" s="10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>
      <c r="A639" s="4"/>
      <c r="B639" s="10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4"/>
      <c r="B640" s="10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4"/>
      <c r="B641" s="10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4"/>
      <c r="B642" s="10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4"/>
      <c r="B643" s="10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4"/>
      <c r="B644" s="10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4"/>
      <c r="B645" s="10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4"/>
      <c r="B646" s="10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4"/>
      <c r="B647" s="10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4"/>
      <c r="B648" s="10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4"/>
      <c r="B649" s="10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>
      <c r="A650" s="109" t="str">
        <f>"Probability of "&amp;A638</f>
        <v>Probability of Indirect R&amp;D Cost Allocation</v>
      </c>
      <c r="B650" s="10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>
      <c r="A651" s="107" t="str">
        <f t="shared" ref="A651:A660" si="24">IF(A639="","",A639)</f>
        <v/>
      </c>
      <c r="B651" s="107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</row>
    <row r="652" spans="1:23">
      <c r="A652" s="107" t="str">
        <f t="shared" si="24"/>
        <v/>
      </c>
      <c r="B652" s="107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</row>
    <row r="653" spans="1:23">
      <c r="A653" s="107" t="str">
        <f t="shared" si="24"/>
        <v/>
      </c>
      <c r="B653" s="107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</row>
    <row r="654" spans="1:23">
      <c r="A654" s="107" t="str">
        <f t="shared" si="24"/>
        <v/>
      </c>
      <c r="B654" s="107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</row>
    <row r="655" spans="1:23">
      <c r="A655" s="107" t="str">
        <f t="shared" si="24"/>
        <v/>
      </c>
      <c r="B655" s="107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</row>
    <row r="656" spans="1:23">
      <c r="A656" s="107" t="str">
        <f t="shared" si="24"/>
        <v/>
      </c>
      <c r="B656" s="107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</row>
    <row r="657" spans="1:23">
      <c r="A657" s="107" t="str">
        <f t="shared" si="24"/>
        <v/>
      </c>
      <c r="B657" s="107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</row>
    <row r="658" spans="1:23">
      <c r="A658" s="107" t="str">
        <f t="shared" si="24"/>
        <v/>
      </c>
      <c r="B658" s="107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</row>
    <row r="659" spans="1:23">
      <c r="A659" s="107" t="str">
        <f t="shared" si="24"/>
        <v/>
      </c>
      <c r="B659" s="107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</row>
    <row r="660" spans="1:23">
      <c r="A660" s="107" t="str">
        <f t="shared" si="24"/>
        <v/>
      </c>
      <c r="B660" s="107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</row>
    <row r="661" spans="1:23">
      <c r="A661" s="4"/>
      <c r="B661" s="10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>
      <c r="A662" s="10" t="str">
        <f>"PRODUCT 12: "&amp;$A$20</f>
        <v xml:space="preserve">PRODUCT 12: </v>
      </c>
      <c r="B662" s="10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>
      <c r="A663" s="123" t="str">
        <f>IF(OR(
AND(COUNTA(C665:W665)&gt;0, ISBLANK(A665)),
AND(COUNTA(C666:W666)&gt;0, ISBLANK(A666)),
AND(COUNTA(C667:W667)&gt;0, ISBLANK(A667)),
AND(COUNTA(C668:W668)&gt;0, ISBLANK(A668)), AND(COUNTA(C669:W669)&gt;0, ISBLANK(A669)),
AND(COUNTA(C670:W670)&gt;0, ISBLANK(A670)),
AND(COUNTA(C671:W671)&gt;0, ISBLANK(A671)),
AND(COUNTA(C672:W672)&gt;0, ISBLANK(A672)), AND(COUNTA(C673:W673)&gt;0, ISBLANK(A673)),
AND(COUNTA(C674:W674)&gt;0, ISBLANK(A674)),),"Certain rows are missing description", "")</f>
        <v/>
      </c>
      <c r="B663" s="10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>
      <c r="A664" s="5" t="s">
        <v>220</v>
      </c>
      <c r="B664" s="10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>
      <c r="A665" s="4"/>
      <c r="B665" s="10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4"/>
      <c r="B666" s="10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4"/>
      <c r="B667" s="10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4"/>
      <c r="B668" s="10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4"/>
      <c r="B669" s="10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4"/>
      <c r="B670" s="10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4"/>
      <c r="B671" s="10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4"/>
      <c r="B672" s="10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4"/>
      <c r="B673" s="10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4"/>
      <c r="B674" s="10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4"/>
      <c r="B675" s="10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>
      <c r="A676" s="5" t="s">
        <v>221</v>
      </c>
      <c r="B676" s="10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>
      <c r="A677" s="107" t="str">
        <f t="shared" ref="A677:A686" si="25">IF(A665="","",A665)</f>
        <v/>
      </c>
      <c r="B677" s="107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</row>
    <row r="678" spans="1:23">
      <c r="A678" s="107" t="str">
        <f t="shared" si="25"/>
        <v/>
      </c>
      <c r="B678" s="107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</row>
    <row r="679" spans="1:23">
      <c r="A679" s="107" t="str">
        <f t="shared" si="25"/>
        <v/>
      </c>
      <c r="B679" s="107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</row>
    <row r="680" spans="1:23">
      <c r="A680" s="107" t="str">
        <f t="shared" si="25"/>
        <v/>
      </c>
      <c r="B680" s="107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</row>
    <row r="681" spans="1:23">
      <c r="A681" s="107" t="str">
        <f t="shared" si="25"/>
        <v/>
      </c>
      <c r="B681" s="107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</row>
    <row r="682" spans="1:23">
      <c r="A682" s="107" t="str">
        <f t="shared" si="25"/>
        <v/>
      </c>
      <c r="B682" s="107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</row>
    <row r="683" spans="1:23">
      <c r="A683" s="107" t="str">
        <f t="shared" si="25"/>
        <v/>
      </c>
      <c r="B683" s="107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</row>
    <row r="684" spans="1:23">
      <c r="A684" s="107" t="str">
        <f t="shared" si="25"/>
        <v/>
      </c>
      <c r="B684" s="107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</row>
    <row r="685" spans="1:23">
      <c r="A685" s="107" t="str">
        <f t="shared" si="25"/>
        <v/>
      </c>
      <c r="B685" s="107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</row>
    <row r="686" spans="1:23">
      <c r="A686" s="107" t="str">
        <f t="shared" si="25"/>
        <v/>
      </c>
      <c r="B686" s="107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</row>
    <row r="687" spans="1:23">
      <c r="A687" s="123" t="str">
        <f>IF(OR(
AND(COUNTA(C689:W689)&gt;0, ISBLANK(A689)),
AND(COUNTA(C690:W690)&gt;0, ISBLANK(A690)),
AND(COUNTA(C691:W691)&gt;0, ISBLANK(A691)),
AND(COUNTA(C692:W692)&gt;0, ISBLANK(A692)), AND(COUNTA(C693:W693)&gt;0, ISBLANK(A693)),
AND(COUNTA(C694:W694)&gt;0, ISBLANK(A694)),
AND(COUNTA(C695:W695)&gt;0, ISBLANK(A695)),
AND(COUNTA(C696:W696)&gt;0, ISBLANK(A696)), AND(COUNTA(C697:W697)&gt;0, ISBLANK(A697)),
AND(COUNTA(C698:W698)&gt;0, ISBLANK(A698)),),"Certain rows are missing description", "")</f>
        <v/>
      </c>
      <c r="B687" s="10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>
      <c r="A688" s="5" t="s">
        <v>222</v>
      </c>
      <c r="B688" s="10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>
      <c r="A689" s="4"/>
      <c r="B689" s="10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4"/>
      <c r="B690" s="10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4"/>
      <c r="B691" s="10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4"/>
      <c r="B692" s="10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4"/>
      <c r="B693" s="10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4"/>
      <c r="B694" s="10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4"/>
      <c r="B695" s="10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4"/>
      <c r="B696" s="10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4"/>
      <c r="B697" s="10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4"/>
      <c r="B698" s="10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4"/>
      <c r="B699" s="10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>
      <c r="A700" s="109" t="str">
        <f>"Probability of "&amp;A688</f>
        <v>Probability of Indirect R&amp;D Cost Allocation</v>
      </c>
      <c r="B700" s="10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>
      <c r="A701" s="107" t="str">
        <f t="shared" ref="A701:A710" si="26">IF(A689="","",A689)</f>
        <v/>
      </c>
      <c r="B701" s="107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</row>
    <row r="702" spans="1:23">
      <c r="A702" s="107" t="str">
        <f t="shared" si="26"/>
        <v/>
      </c>
      <c r="B702" s="107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</row>
    <row r="703" spans="1:23">
      <c r="A703" s="107" t="str">
        <f t="shared" si="26"/>
        <v/>
      </c>
      <c r="B703" s="107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</row>
    <row r="704" spans="1:23">
      <c r="A704" s="107" t="str">
        <f t="shared" si="26"/>
        <v/>
      </c>
      <c r="B704" s="107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</row>
    <row r="705" spans="1:23">
      <c r="A705" s="107" t="str">
        <f t="shared" si="26"/>
        <v/>
      </c>
      <c r="B705" s="107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</row>
    <row r="706" spans="1:23">
      <c r="A706" s="107" t="str">
        <f t="shared" si="26"/>
        <v/>
      </c>
      <c r="B706" s="107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</row>
    <row r="707" spans="1:23">
      <c r="A707" s="107" t="str">
        <f t="shared" si="26"/>
        <v/>
      </c>
      <c r="B707" s="107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</row>
    <row r="708" spans="1:23">
      <c r="A708" s="107" t="str">
        <f t="shared" si="26"/>
        <v/>
      </c>
      <c r="B708" s="107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</row>
    <row r="709" spans="1:23">
      <c r="A709" s="107" t="str">
        <f t="shared" si="26"/>
        <v/>
      </c>
      <c r="B709" s="107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</row>
    <row r="710" spans="1:23">
      <c r="A710" s="107" t="str">
        <f t="shared" si="26"/>
        <v/>
      </c>
      <c r="B710" s="107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</row>
    <row r="711" spans="1:23">
      <c r="A711" s="4"/>
      <c r="B711" s="10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>
      <c r="A712" s="10" t="str">
        <f>"PRODUCT 13: "&amp;$A$21</f>
        <v xml:space="preserve">PRODUCT 13: </v>
      </c>
      <c r="B712" s="10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>
      <c r="A713" s="123" t="str">
        <f>IF(OR(
AND(COUNTA(C715:W715)&gt;0, ISBLANK(A715)),
AND(COUNTA(C716:W716)&gt;0, ISBLANK(A716)),
AND(COUNTA(C717:W717)&gt;0, ISBLANK(A717)),
AND(COUNTA(C718:W718)&gt;0, ISBLANK(A718)), AND(COUNTA(C719:W719)&gt;0, ISBLANK(A719)),
AND(COUNTA(C720:W720)&gt;0, ISBLANK(A720)),
AND(COUNTA(C721:W721)&gt;0, ISBLANK(A721)),
AND(COUNTA(C722:W722)&gt;0, ISBLANK(A722)), AND(COUNTA(C723:W723)&gt;0, ISBLANK(A723)),
AND(COUNTA(C724:W724)&gt;0, ISBLANK(A724)),),"Certain rows are missing description", "")</f>
        <v/>
      </c>
      <c r="B713" s="10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>
      <c r="A714" s="5" t="s">
        <v>220</v>
      </c>
      <c r="B714" s="10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>
      <c r="A715" s="4"/>
      <c r="B715" s="10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4"/>
      <c r="B716" s="10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4"/>
      <c r="B717" s="10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4"/>
      <c r="B718" s="10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4"/>
      <c r="B719" s="10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4"/>
      <c r="B720" s="10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4"/>
      <c r="B721" s="10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4"/>
      <c r="B722" s="10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4"/>
      <c r="B723" s="10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4"/>
      <c r="B724" s="10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4"/>
      <c r="B725" s="10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>
      <c r="A726" s="5" t="s">
        <v>221</v>
      </c>
      <c r="B726" s="10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>
      <c r="A727" s="107" t="str">
        <f t="shared" ref="A727:A736" si="27">IF(A715="","",A715)</f>
        <v/>
      </c>
      <c r="B727" s="107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</row>
    <row r="728" spans="1:23">
      <c r="A728" s="107" t="str">
        <f t="shared" si="27"/>
        <v/>
      </c>
      <c r="B728" s="107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</row>
    <row r="729" spans="1:23">
      <c r="A729" s="107" t="str">
        <f t="shared" si="27"/>
        <v/>
      </c>
      <c r="B729" s="107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</row>
    <row r="730" spans="1:23">
      <c r="A730" s="107" t="str">
        <f t="shared" si="27"/>
        <v/>
      </c>
      <c r="B730" s="107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</row>
    <row r="731" spans="1:23">
      <c r="A731" s="107" t="str">
        <f t="shared" si="27"/>
        <v/>
      </c>
      <c r="B731" s="107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</row>
    <row r="732" spans="1:23">
      <c r="A732" s="107" t="str">
        <f t="shared" si="27"/>
        <v/>
      </c>
      <c r="B732" s="107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</row>
    <row r="733" spans="1:23">
      <c r="A733" s="107" t="str">
        <f t="shared" si="27"/>
        <v/>
      </c>
      <c r="B733" s="107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</row>
    <row r="734" spans="1:23">
      <c r="A734" s="107" t="str">
        <f t="shared" si="27"/>
        <v/>
      </c>
      <c r="B734" s="107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</row>
    <row r="735" spans="1:23">
      <c r="A735" s="107" t="str">
        <f t="shared" si="27"/>
        <v/>
      </c>
      <c r="B735" s="107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</row>
    <row r="736" spans="1:23">
      <c r="A736" s="107" t="str">
        <f t="shared" si="27"/>
        <v/>
      </c>
      <c r="B736" s="107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</row>
    <row r="737" spans="1:23">
      <c r="A737" s="123" t="str">
        <f>IF(OR(
AND(COUNTA(C739:W739)&gt;0, ISBLANK(A739)),
AND(COUNTA(C740:W740)&gt;0, ISBLANK(A740)),
AND(COUNTA(C741:W741)&gt;0, ISBLANK(A741)),
AND(COUNTA(C742:W742)&gt;0, ISBLANK(A742)), AND(COUNTA(C743:W743)&gt;0, ISBLANK(A743)),
AND(COUNTA(C744:W744)&gt;0, ISBLANK(A744)),
AND(COUNTA(C745:W745)&gt;0, ISBLANK(A745)),
AND(COUNTA(C746:W746)&gt;0, ISBLANK(A746)), AND(COUNTA(C747:W747)&gt;0, ISBLANK(A747)),
AND(COUNTA(C748:W748)&gt;0, ISBLANK(A748)),),"Certain rows are missing description", "")</f>
        <v/>
      </c>
      <c r="B737" s="10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>
      <c r="A738" s="5" t="s">
        <v>222</v>
      </c>
      <c r="B738" s="10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>
      <c r="A739" s="4"/>
      <c r="B739" s="10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4"/>
      <c r="B740" s="10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4"/>
      <c r="B741" s="10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4"/>
      <c r="B742" s="10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4"/>
      <c r="B743" s="10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4"/>
      <c r="B744" s="10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4"/>
      <c r="B745" s="10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4"/>
      <c r="B746" s="10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4"/>
      <c r="B747" s="10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4"/>
      <c r="B748" s="10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4"/>
      <c r="B749" s="10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>
      <c r="A750" s="109" t="str">
        <f>"Probability of "&amp;A738</f>
        <v>Probability of Indirect R&amp;D Cost Allocation</v>
      </c>
      <c r="B750" s="10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>
      <c r="A751" s="107" t="str">
        <f t="shared" ref="A751:A760" si="28">IF(A739="","",A739)</f>
        <v/>
      </c>
      <c r="B751" s="107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</row>
    <row r="752" spans="1:23">
      <c r="A752" s="107" t="str">
        <f t="shared" si="28"/>
        <v/>
      </c>
      <c r="B752" s="107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</row>
    <row r="753" spans="1:23">
      <c r="A753" s="107" t="str">
        <f t="shared" si="28"/>
        <v/>
      </c>
      <c r="B753" s="107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</row>
    <row r="754" spans="1:23">
      <c r="A754" s="107" t="str">
        <f t="shared" si="28"/>
        <v/>
      </c>
      <c r="B754" s="107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</row>
    <row r="755" spans="1:23">
      <c r="A755" s="107" t="str">
        <f t="shared" si="28"/>
        <v/>
      </c>
      <c r="B755" s="107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</row>
    <row r="756" spans="1:23">
      <c r="A756" s="107" t="str">
        <f t="shared" si="28"/>
        <v/>
      </c>
      <c r="B756" s="107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</row>
    <row r="757" spans="1:23">
      <c r="A757" s="107" t="str">
        <f t="shared" si="28"/>
        <v/>
      </c>
      <c r="B757" s="107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</row>
    <row r="758" spans="1:23">
      <c r="A758" s="107" t="str">
        <f t="shared" si="28"/>
        <v/>
      </c>
      <c r="B758" s="107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</row>
    <row r="759" spans="1:23">
      <c r="A759" s="107" t="str">
        <f t="shared" si="28"/>
        <v/>
      </c>
      <c r="B759" s="107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</row>
    <row r="760" spans="1:23">
      <c r="A760" s="107" t="str">
        <f t="shared" si="28"/>
        <v/>
      </c>
      <c r="B760" s="107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</row>
    <row r="761" spans="1:23">
      <c r="A761" s="4"/>
      <c r="B761" s="10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>
      <c r="A762" s="10" t="str">
        <f>"PRODUCT 14: "&amp;$A$22</f>
        <v xml:space="preserve">PRODUCT 14: </v>
      </c>
      <c r="B762" s="10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>
      <c r="A763" s="123" t="str">
        <f>IF(OR(
AND(COUNTA(C765:W765)&gt;0, ISBLANK(A765)),
AND(COUNTA(C766:W766)&gt;0, ISBLANK(A766)),
AND(COUNTA(C767:W767)&gt;0, ISBLANK(A767)),
AND(COUNTA(C768:W768)&gt;0, ISBLANK(A768)), AND(COUNTA(C769:W769)&gt;0, ISBLANK(A769)),
AND(COUNTA(C770:W770)&gt;0, ISBLANK(A770)),
AND(COUNTA(C771:W771)&gt;0, ISBLANK(A771)),
AND(COUNTA(C772:W772)&gt;0, ISBLANK(A772)), AND(COUNTA(C773:W773)&gt;0, ISBLANK(A773)),
AND(COUNTA(C774:W774)&gt;0, ISBLANK(A774)),),"Certain rows are missing description", "")</f>
        <v/>
      </c>
      <c r="B763" s="10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>
      <c r="A764" s="5" t="s">
        <v>220</v>
      </c>
      <c r="B764" s="10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>
      <c r="A765" s="4"/>
      <c r="B765" s="10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4"/>
      <c r="B766" s="10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4"/>
      <c r="B767" s="10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4"/>
      <c r="B768" s="10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4"/>
      <c r="B769" s="10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4"/>
      <c r="B770" s="10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4"/>
      <c r="B771" s="10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4"/>
      <c r="B772" s="10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4"/>
      <c r="B773" s="10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4"/>
      <c r="B774" s="10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4"/>
      <c r="B775" s="10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>
      <c r="A776" s="5" t="s">
        <v>221</v>
      </c>
      <c r="B776" s="10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>
      <c r="A777" s="107" t="str">
        <f t="shared" ref="A777:A786" si="29">IF(A765="","",A765)</f>
        <v/>
      </c>
      <c r="B777" s="107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</row>
    <row r="778" spans="1:23">
      <c r="A778" s="107" t="str">
        <f t="shared" si="29"/>
        <v/>
      </c>
      <c r="B778" s="107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</row>
    <row r="779" spans="1:23">
      <c r="A779" s="107" t="str">
        <f t="shared" si="29"/>
        <v/>
      </c>
      <c r="B779" s="107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</row>
    <row r="780" spans="1:23">
      <c r="A780" s="107" t="str">
        <f t="shared" si="29"/>
        <v/>
      </c>
      <c r="B780" s="107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</row>
    <row r="781" spans="1:23">
      <c r="A781" s="107" t="str">
        <f t="shared" si="29"/>
        <v/>
      </c>
      <c r="B781" s="107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</row>
    <row r="782" spans="1:23">
      <c r="A782" s="107" t="str">
        <f t="shared" si="29"/>
        <v/>
      </c>
      <c r="B782" s="107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</row>
    <row r="783" spans="1:23">
      <c r="A783" s="107" t="str">
        <f t="shared" si="29"/>
        <v/>
      </c>
      <c r="B783" s="107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</row>
    <row r="784" spans="1:23">
      <c r="A784" s="107" t="str">
        <f t="shared" si="29"/>
        <v/>
      </c>
      <c r="B784" s="107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</row>
    <row r="785" spans="1:23">
      <c r="A785" s="107" t="str">
        <f t="shared" si="29"/>
        <v/>
      </c>
      <c r="B785" s="107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</row>
    <row r="786" spans="1:23">
      <c r="A786" s="107" t="str">
        <f t="shared" si="29"/>
        <v/>
      </c>
      <c r="B786" s="107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</row>
    <row r="787" spans="1:23">
      <c r="A787" s="123" t="str">
        <f>IF(OR(
AND(COUNTA(C789:W789)&gt;0, ISBLANK(A789)),
AND(COUNTA(C790:W790)&gt;0, ISBLANK(A790)),
AND(COUNTA(C791:W791)&gt;0, ISBLANK(A791)),
AND(COUNTA(C792:W792)&gt;0, ISBLANK(A792)), AND(COUNTA(C793:W793)&gt;0, ISBLANK(A793)),
AND(COUNTA(C794:W794)&gt;0, ISBLANK(A794)),
AND(COUNTA(C795:W795)&gt;0, ISBLANK(A795)),
AND(COUNTA(C796:W796)&gt;0, ISBLANK(A796)), AND(COUNTA(C797:W797)&gt;0, ISBLANK(A797)),
AND(COUNTA(C798:W798)&gt;0, ISBLANK(A798)),),"Certain rows are missing description", "")</f>
        <v/>
      </c>
      <c r="B787" s="10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>
      <c r="A788" s="5" t="s">
        <v>222</v>
      </c>
      <c r="B788" s="10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>
      <c r="A789" s="4"/>
      <c r="B789" s="10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4"/>
      <c r="B790" s="10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4"/>
      <c r="B791" s="10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4"/>
      <c r="B792" s="10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4"/>
      <c r="B793" s="10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4"/>
      <c r="B794" s="10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4"/>
      <c r="B795" s="10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4"/>
      <c r="B796" s="10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4"/>
      <c r="B797" s="10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4"/>
      <c r="B798" s="10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4"/>
      <c r="B799" s="10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>
      <c r="A800" s="109" t="str">
        <f>"Probability of "&amp;A788</f>
        <v>Probability of Indirect R&amp;D Cost Allocation</v>
      </c>
      <c r="B800" s="10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>
      <c r="A801" s="107" t="str">
        <f t="shared" ref="A801:A810" si="30">IF(A789="","",A789)</f>
        <v/>
      </c>
      <c r="B801" s="107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</row>
    <row r="802" spans="1:23">
      <c r="A802" s="107" t="str">
        <f t="shared" si="30"/>
        <v/>
      </c>
      <c r="B802" s="107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</row>
    <row r="803" spans="1:23">
      <c r="A803" s="107" t="str">
        <f t="shared" si="30"/>
        <v/>
      </c>
      <c r="B803" s="107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</row>
    <row r="804" spans="1:23">
      <c r="A804" s="107" t="str">
        <f t="shared" si="30"/>
        <v/>
      </c>
      <c r="B804" s="107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</row>
    <row r="805" spans="1:23">
      <c r="A805" s="107" t="str">
        <f t="shared" si="30"/>
        <v/>
      </c>
      <c r="B805" s="107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</row>
    <row r="806" spans="1:23">
      <c r="A806" s="107" t="str">
        <f t="shared" si="30"/>
        <v/>
      </c>
      <c r="B806" s="107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</row>
    <row r="807" spans="1:23">
      <c r="A807" s="107" t="str">
        <f t="shared" si="30"/>
        <v/>
      </c>
      <c r="B807" s="107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</row>
    <row r="808" spans="1:23">
      <c r="A808" s="107" t="str">
        <f t="shared" si="30"/>
        <v/>
      </c>
      <c r="B808" s="107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</row>
    <row r="809" spans="1:23">
      <c r="A809" s="107" t="str">
        <f t="shared" si="30"/>
        <v/>
      </c>
      <c r="B809" s="107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</row>
    <row r="810" spans="1:23">
      <c r="A810" s="107" t="str">
        <f t="shared" si="30"/>
        <v/>
      </c>
      <c r="B810" s="107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</row>
    <row r="811" spans="1:23">
      <c r="A811" s="4"/>
      <c r="B811" s="10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>
      <c r="A812" s="10" t="str">
        <f>"PRODUCT 15: "&amp;$A$23</f>
        <v xml:space="preserve">PRODUCT 15: </v>
      </c>
      <c r="B812" s="10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>
      <c r="A813" s="123" t="str">
        <f>IF(OR(
AND(COUNTA(C815:W815)&gt;0, ISBLANK(A815)),
AND(COUNTA(C816:W816)&gt;0, ISBLANK(A816)),
AND(COUNTA(C817:W817)&gt;0, ISBLANK(A817)),
AND(COUNTA(C818:W818)&gt;0, ISBLANK(A818)), AND(COUNTA(C819:W819)&gt;0, ISBLANK(A819)),
AND(COUNTA(C820:W820)&gt;0, ISBLANK(A820)),
AND(COUNTA(C821:W821)&gt;0, ISBLANK(A821)),
AND(COUNTA(C822:W822)&gt;0, ISBLANK(A822)), AND(COUNTA(C823:W823)&gt;0, ISBLANK(A823)),
AND(COUNTA(C824:W824)&gt;0, ISBLANK(A824)),),"Certain rows are missing description", "")</f>
        <v/>
      </c>
      <c r="B813" s="10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>
      <c r="A814" s="5" t="s">
        <v>220</v>
      </c>
      <c r="B814" s="10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>
      <c r="A815" s="4"/>
      <c r="B815" s="10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4"/>
      <c r="B816" s="10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4"/>
      <c r="B817" s="10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4"/>
      <c r="B818" s="10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4"/>
      <c r="B819" s="10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4"/>
      <c r="B820" s="10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4"/>
      <c r="B821" s="10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4"/>
      <c r="B822" s="10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4"/>
      <c r="B823" s="10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4"/>
      <c r="B824" s="10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4"/>
      <c r="B825" s="10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>
      <c r="A826" s="5" t="s">
        <v>221</v>
      </c>
      <c r="B826" s="10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>
      <c r="A827" s="107" t="str">
        <f t="shared" ref="A827:A836" si="31">IF(A815="","",A815)</f>
        <v/>
      </c>
      <c r="B827" s="107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</row>
    <row r="828" spans="1:23">
      <c r="A828" s="107" t="str">
        <f t="shared" si="31"/>
        <v/>
      </c>
      <c r="B828" s="107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</row>
    <row r="829" spans="1:23">
      <c r="A829" s="107" t="str">
        <f t="shared" si="31"/>
        <v/>
      </c>
      <c r="B829" s="107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</row>
    <row r="830" spans="1:23">
      <c r="A830" s="107" t="str">
        <f t="shared" si="31"/>
        <v/>
      </c>
      <c r="B830" s="107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</row>
    <row r="831" spans="1:23">
      <c r="A831" s="107" t="str">
        <f t="shared" si="31"/>
        <v/>
      </c>
      <c r="B831" s="107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</row>
    <row r="832" spans="1:23">
      <c r="A832" s="107" t="str">
        <f t="shared" si="31"/>
        <v/>
      </c>
      <c r="B832" s="107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</row>
    <row r="833" spans="1:23">
      <c r="A833" s="107" t="str">
        <f t="shared" si="31"/>
        <v/>
      </c>
      <c r="B833" s="107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</row>
    <row r="834" spans="1:23">
      <c r="A834" s="107" t="str">
        <f t="shared" si="31"/>
        <v/>
      </c>
      <c r="B834" s="107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</row>
    <row r="835" spans="1:23">
      <c r="A835" s="107" t="str">
        <f t="shared" si="31"/>
        <v/>
      </c>
      <c r="B835" s="107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</row>
    <row r="836" spans="1:23">
      <c r="A836" s="107" t="str">
        <f t="shared" si="31"/>
        <v/>
      </c>
      <c r="B836" s="107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</row>
    <row r="837" spans="1:23">
      <c r="A837" s="123" t="str">
        <f>IF(OR(
AND(COUNTA(C839:W839)&gt;0, ISBLANK(A839)),
AND(COUNTA(C840:W840)&gt;0, ISBLANK(A840)),
AND(COUNTA(C841:W841)&gt;0, ISBLANK(A841)),
AND(COUNTA(C842:W842)&gt;0, ISBLANK(A842)), AND(COUNTA(C843:W843)&gt;0, ISBLANK(A843)),
AND(COUNTA(C844:W844)&gt;0, ISBLANK(A844)),
AND(COUNTA(C845:W845)&gt;0, ISBLANK(A845)),
AND(COUNTA(C846:W846)&gt;0, ISBLANK(A846)), AND(COUNTA(C847:W847)&gt;0, ISBLANK(A847)),
AND(COUNTA(C848:W848)&gt;0, ISBLANK(A848)),),"Certain rows are missing description", "")</f>
        <v/>
      </c>
      <c r="B837" s="10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>
      <c r="A838" s="5" t="s">
        <v>222</v>
      </c>
      <c r="B838" s="10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>
      <c r="A839" s="4"/>
      <c r="B839" s="10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4"/>
      <c r="B840" s="10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4"/>
      <c r="B841" s="10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4"/>
      <c r="B842" s="10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4"/>
      <c r="B843" s="10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4"/>
      <c r="B844" s="10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4"/>
      <c r="B845" s="10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4"/>
      <c r="B846" s="10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4"/>
      <c r="B847" s="10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4"/>
      <c r="B848" s="10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4"/>
      <c r="B849" s="10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>
      <c r="A850" s="109" t="str">
        <f>"Probability of "&amp;A838</f>
        <v>Probability of Indirect R&amp;D Cost Allocation</v>
      </c>
      <c r="B850" s="10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>
      <c r="A851" s="107" t="str">
        <f t="shared" ref="A851:A860" si="32">IF(A839="","",A839)</f>
        <v/>
      </c>
      <c r="B851" s="107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</row>
    <row r="852" spans="1:23">
      <c r="A852" s="107" t="str">
        <f t="shared" si="32"/>
        <v/>
      </c>
      <c r="B852" s="107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</row>
    <row r="853" spans="1:23">
      <c r="A853" s="107" t="str">
        <f t="shared" si="32"/>
        <v/>
      </c>
      <c r="B853" s="107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</row>
    <row r="854" spans="1:23">
      <c r="A854" s="107" t="str">
        <f t="shared" si="32"/>
        <v/>
      </c>
      <c r="B854" s="107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</row>
    <row r="855" spans="1:23">
      <c r="A855" s="107" t="str">
        <f t="shared" si="32"/>
        <v/>
      </c>
      <c r="B855" s="107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</row>
    <row r="856" spans="1:23">
      <c r="A856" s="107" t="str">
        <f t="shared" si="32"/>
        <v/>
      </c>
      <c r="B856" s="107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</row>
    <row r="857" spans="1:23">
      <c r="A857" s="107" t="str">
        <f t="shared" si="32"/>
        <v/>
      </c>
      <c r="B857" s="107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</row>
    <row r="858" spans="1:23">
      <c r="A858" s="107" t="str">
        <f t="shared" si="32"/>
        <v/>
      </c>
      <c r="B858" s="107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</row>
    <row r="859" spans="1:23">
      <c r="A859" s="107" t="str">
        <f t="shared" si="32"/>
        <v/>
      </c>
      <c r="B859" s="107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</row>
    <row r="860" spans="1:23">
      <c r="A860" s="107" t="str">
        <f t="shared" si="32"/>
        <v/>
      </c>
      <c r="B860" s="107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</row>
    <row r="861" spans="1:23">
      <c r="A861" s="4"/>
      <c r="B861" s="10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>
      <c r="A862" s="10" t="str">
        <f>"PRODUCT 16: "&amp;$A$24</f>
        <v xml:space="preserve">PRODUCT 16: </v>
      </c>
      <c r="B862" s="10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>
      <c r="A863" s="123" t="str">
        <f>IF(OR(
AND(COUNTA(C865:W865)&gt;0, ISBLANK(A865)),
AND(COUNTA(C866:W866)&gt;0, ISBLANK(A866)),
AND(COUNTA(C867:W867)&gt;0, ISBLANK(A867)),
AND(COUNTA(C868:W868)&gt;0, ISBLANK(A868)), AND(COUNTA(C869:W869)&gt;0, ISBLANK(A869)),
AND(COUNTA(C870:W870)&gt;0, ISBLANK(A870)),
AND(COUNTA(C871:W871)&gt;0, ISBLANK(A871)),
AND(COUNTA(C872:W872)&gt;0, ISBLANK(A872)), AND(COUNTA(C873:W873)&gt;0, ISBLANK(A873)),
AND(COUNTA(C874:W874)&gt;0, ISBLANK(A874)),),"Certain rows are missing description", "")</f>
        <v/>
      </c>
      <c r="B863" s="10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>
      <c r="A864" s="5" t="s">
        <v>220</v>
      </c>
      <c r="B864" s="10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>
      <c r="A865" s="4"/>
      <c r="B865" s="10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4"/>
      <c r="B866" s="10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4"/>
      <c r="B867" s="10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4"/>
      <c r="B868" s="10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4"/>
      <c r="B869" s="10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4"/>
      <c r="B870" s="10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4"/>
      <c r="B871" s="10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4"/>
      <c r="B872" s="10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4"/>
      <c r="B873" s="10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4"/>
      <c r="B874" s="10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4"/>
      <c r="B875" s="10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>
      <c r="A876" s="5" t="s">
        <v>221</v>
      </c>
      <c r="B876" s="10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>
      <c r="A877" s="107" t="str">
        <f t="shared" ref="A877:A886" si="33">IF(A865="","",A865)</f>
        <v/>
      </c>
      <c r="B877" s="107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</row>
    <row r="878" spans="1:23">
      <c r="A878" s="107" t="str">
        <f t="shared" si="33"/>
        <v/>
      </c>
      <c r="B878" s="107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</row>
    <row r="879" spans="1:23">
      <c r="A879" s="107" t="str">
        <f t="shared" si="33"/>
        <v/>
      </c>
      <c r="B879" s="107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</row>
    <row r="880" spans="1:23">
      <c r="A880" s="107" t="str">
        <f t="shared" si="33"/>
        <v/>
      </c>
      <c r="B880" s="107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</row>
    <row r="881" spans="1:23">
      <c r="A881" s="107" t="str">
        <f t="shared" si="33"/>
        <v/>
      </c>
      <c r="B881" s="107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</row>
    <row r="882" spans="1:23">
      <c r="A882" s="107" t="str">
        <f t="shared" si="33"/>
        <v/>
      </c>
      <c r="B882" s="107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</row>
    <row r="883" spans="1:23">
      <c r="A883" s="107" t="str">
        <f t="shared" si="33"/>
        <v/>
      </c>
      <c r="B883" s="107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</row>
    <row r="884" spans="1:23">
      <c r="A884" s="107" t="str">
        <f t="shared" si="33"/>
        <v/>
      </c>
      <c r="B884" s="107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</row>
    <row r="885" spans="1:23">
      <c r="A885" s="107" t="str">
        <f t="shared" si="33"/>
        <v/>
      </c>
      <c r="B885" s="107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</row>
    <row r="886" spans="1:23">
      <c r="A886" s="107" t="str">
        <f t="shared" si="33"/>
        <v/>
      </c>
      <c r="B886" s="107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</row>
    <row r="887" spans="1:23">
      <c r="A887" s="123" t="str">
        <f>IF(OR(
AND(COUNTA(C889:W889)&gt;0, ISBLANK(A889)),
AND(COUNTA(C890:W890)&gt;0, ISBLANK(A890)),
AND(COUNTA(C891:W891)&gt;0, ISBLANK(A891)),
AND(COUNTA(C892:W892)&gt;0, ISBLANK(A892)), AND(COUNTA(C893:W893)&gt;0, ISBLANK(A893)),
AND(COUNTA(C894:W894)&gt;0, ISBLANK(A894)),
AND(COUNTA(C895:W895)&gt;0, ISBLANK(A895)),
AND(COUNTA(C896:W896)&gt;0, ISBLANK(A896)), AND(COUNTA(C897:W897)&gt;0, ISBLANK(A897)),
AND(COUNTA(C898:W898)&gt;0, ISBLANK(A898)),),"Certain rows are missing description", "")</f>
        <v/>
      </c>
      <c r="B887" s="10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>
      <c r="A888" s="5" t="s">
        <v>222</v>
      </c>
      <c r="B888" s="10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>
      <c r="A889" s="4"/>
      <c r="B889" s="10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4"/>
      <c r="B890" s="10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4"/>
      <c r="B891" s="10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4"/>
      <c r="B892" s="10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4"/>
      <c r="B893" s="10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4"/>
      <c r="B894" s="10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4"/>
      <c r="B895" s="10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4"/>
      <c r="B896" s="10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4"/>
      <c r="B897" s="10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4"/>
      <c r="B898" s="10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4"/>
      <c r="B899" s="10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>
      <c r="A900" s="109" t="str">
        <f>"Probability of "&amp;A888</f>
        <v>Probability of Indirect R&amp;D Cost Allocation</v>
      </c>
      <c r="B900" s="10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>
      <c r="A901" s="107" t="str">
        <f t="shared" ref="A901:A910" si="34">IF(A889="","",A889)</f>
        <v/>
      </c>
      <c r="B901" s="107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</row>
    <row r="902" spans="1:23">
      <c r="A902" s="107" t="str">
        <f t="shared" si="34"/>
        <v/>
      </c>
      <c r="B902" s="107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</row>
    <row r="903" spans="1:23">
      <c r="A903" s="107" t="str">
        <f t="shared" si="34"/>
        <v/>
      </c>
      <c r="B903" s="107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</row>
    <row r="904" spans="1:23">
      <c r="A904" s="107" t="str">
        <f t="shared" si="34"/>
        <v/>
      </c>
      <c r="B904" s="107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</row>
    <row r="905" spans="1:23">
      <c r="A905" s="107" t="str">
        <f t="shared" si="34"/>
        <v/>
      </c>
      <c r="B905" s="107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</row>
    <row r="906" spans="1:23">
      <c r="A906" s="107" t="str">
        <f t="shared" si="34"/>
        <v/>
      </c>
      <c r="B906" s="107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</row>
    <row r="907" spans="1:23">
      <c r="A907" s="107" t="str">
        <f t="shared" si="34"/>
        <v/>
      </c>
      <c r="B907" s="107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</row>
    <row r="908" spans="1:23">
      <c r="A908" s="107" t="str">
        <f t="shared" si="34"/>
        <v/>
      </c>
      <c r="B908" s="107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</row>
    <row r="909" spans="1:23">
      <c r="A909" s="107" t="str">
        <f t="shared" si="34"/>
        <v/>
      </c>
      <c r="B909" s="107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</row>
    <row r="910" spans="1:23">
      <c r="A910" s="107" t="str">
        <f t="shared" si="34"/>
        <v/>
      </c>
      <c r="B910" s="107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</row>
    <row r="911" spans="1:23">
      <c r="A911" s="4"/>
      <c r="B911" s="10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>
      <c r="A912" s="10" t="str">
        <f>"PRODUCT 17: "&amp;$A$25</f>
        <v xml:space="preserve">PRODUCT 17: </v>
      </c>
      <c r="B912" s="10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>
      <c r="A913" s="123" t="str">
        <f>IF(OR(
AND(COUNTA(C915:W915)&gt;0, ISBLANK(A915)),
AND(COUNTA(C916:W916)&gt;0, ISBLANK(A916)),
AND(COUNTA(C917:W917)&gt;0, ISBLANK(A917)),
AND(COUNTA(C918:W918)&gt;0, ISBLANK(A918)), AND(COUNTA(C919:W919)&gt;0, ISBLANK(A919)),
AND(COUNTA(C920:W920)&gt;0, ISBLANK(A920)),
AND(COUNTA(C921:W921)&gt;0, ISBLANK(A921)),
AND(COUNTA(C922:W922)&gt;0, ISBLANK(A922)), AND(COUNTA(C923:W923)&gt;0, ISBLANK(A923)),
AND(COUNTA(C924:W924)&gt;0, ISBLANK(A924)),),"Certain rows are missing description", "")</f>
        <v/>
      </c>
      <c r="B913" s="10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>
      <c r="A914" s="5" t="s">
        <v>220</v>
      </c>
      <c r="B914" s="10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>
      <c r="A915" s="4"/>
      <c r="B915" s="10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4"/>
      <c r="B916" s="10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4"/>
      <c r="B917" s="10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4"/>
      <c r="B918" s="10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4"/>
      <c r="B919" s="10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4"/>
      <c r="B920" s="10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4"/>
      <c r="B921" s="10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4"/>
      <c r="B922" s="10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4"/>
      <c r="B923" s="10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4"/>
      <c r="B924" s="10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4"/>
      <c r="B925" s="10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>
      <c r="A926" s="5" t="s">
        <v>221</v>
      </c>
      <c r="B926" s="10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>
      <c r="A927" s="107" t="str">
        <f t="shared" ref="A927:A936" si="35">IF(A915="","",A915)</f>
        <v/>
      </c>
      <c r="B927" s="107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</row>
    <row r="928" spans="1:23">
      <c r="A928" s="107" t="str">
        <f t="shared" si="35"/>
        <v/>
      </c>
      <c r="B928" s="107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</row>
    <row r="929" spans="1:23">
      <c r="A929" s="107" t="str">
        <f t="shared" si="35"/>
        <v/>
      </c>
      <c r="B929" s="107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</row>
    <row r="930" spans="1:23">
      <c r="A930" s="107" t="str">
        <f t="shared" si="35"/>
        <v/>
      </c>
      <c r="B930" s="107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</row>
    <row r="931" spans="1:23">
      <c r="A931" s="107" t="str">
        <f t="shared" si="35"/>
        <v/>
      </c>
      <c r="B931" s="107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</row>
    <row r="932" spans="1:23">
      <c r="A932" s="107" t="str">
        <f t="shared" si="35"/>
        <v/>
      </c>
      <c r="B932" s="107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</row>
    <row r="933" spans="1:23">
      <c r="A933" s="107" t="str">
        <f t="shared" si="35"/>
        <v/>
      </c>
      <c r="B933" s="107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</row>
    <row r="934" spans="1:23">
      <c r="A934" s="107" t="str">
        <f t="shared" si="35"/>
        <v/>
      </c>
      <c r="B934" s="107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</row>
    <row r="935" spans="1:23">
      <c r="A935" s="107" t="str">
        <f t="shared" si="35"/>
        <v/>
      </c>
      <c r="B935" s="107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</row>
    <row r="936" spans="1:23">
      <c r="A936" s="107" t="str">
        <f t="shared" si="35"/>
        <v/>
      </c>
      <c r="B936" s="107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</row>
    <row r="937" spans="1:23">
      <c r="A937" s="123" t="str">
        <f>IF(OR(
AND(COUNTA(C939:W939)&gt;0, ISBLANK(A939)),
AND(COUNTA(C940:W940)&gt;0, ISBLANK(A940)),
AND(COUNTA(C941:W941)&gt;0, ISBLANK(A941)),
AND(COUNTA(C942:W942)&gt;0, ISBLANK(A942)), AND(COUNTA(C943:W943)&gt;0, ISBLANK(A943)),
AND(COUNTA(C944:W944)&gt;0, ISBLANK(A944)),
AND(COUNTA(C945:W945)&gt;0, ISBLANK(A945)),
AND(COUNTA(C946:W946)&gt;0, ISBLANK(A946)), AND(COUNTA(C947:W947)&gt;0, ISBLANK(A947)),
AND(COUNTA(C948:W948)&gt;0, ISBLANK(A948)),),"Certain rows are missing description", "")</f>
        <v/>
      </c>
      <c r="B937" s="10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>
      <c r="A938" s="5" t="s">
        <v>222</v>
      </c>
      <c r="B938" s="10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>
      <c r="A939" s="4"/>
      <c r="B939" s="10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4"/>
      <c r="B940" s="10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4"/>
      <c r="B941" s="10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4"/>
      <c r="B942" s="10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4"/>
      <c r="B943" s="10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4"/>
      <c r="B944" s="10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4"/>
      <c r="B945" s="10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4"/>
      <c r="B946" s="10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4"/>
      <c r="B947" s="10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4"/>
      <c r="B948" s="10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4"/>
      <c r="B949" s="10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>
      <c r="A950" s="109" t="str">
        <f>"Probability of "&amp;A938</f>
        <v>Probability of Indirect R&amp;D Cost Allocation</v>
      </c>
      <c r="B950" s="10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>
      <c r="A951" s="107" t="str">
        <f t="shared" ref="A951:A960" si="36">IF(A939="","",A939)</f>
        <v/>
      </c>
      <c r="B951" s="107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</row>
    <row r="952" spans="1:23">
      <c r="A952" s="107" t="str">
        <f t="shared" si="36"/>
        <v/>
      </c>
      <c r="B952" s="107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</row>
    <row r="953" spans="1:23">
      <c r="A953" s="107" t="str">
        <f t="shared" si="36"/>
        <v/>
      </c>
      <c r="B953" s="107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</row>
    <row r="954" spans="1:23">
      <c r="A954" s="107" t="str">
        <f t="shared" si="36"/>
        <v/>
      </c>
      <c r="B954" s="107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</row>
    <row r="955" spans="1:23">
      <c r="A955" s="107" t="str">
        <f t="shared" si="36"/>
        <v/>
      </c>
      <c r="B955" s="107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</row>
    <row r="956" spans="1:23">
      <c r="A956" s="107" t="str">
        <f t="shared" si="36"/>
        <v/>
      </c>
      <c r="B956" s="107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</row>
    <row r="957" spans="1:23">
      <c r="A957" s="107" t="str">
        <f t="shared" si="36"/>
        <v/>
      </c>
      <c r="B957" s="107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</row>
    <row r="958" spans="1:23">
      <c r="A958" s="107" t="str">
        <f t="shared" si="36"/>
        <v/>
      </c>
      <c r="B958" s="107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</row>
    <row r="959" spans="1:23">
      <c r="A959" s="107" t="str">
        <f t="shared" si="36"/>
        <v/>
      </c>
      <c r="B959" s="107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</row>
    <row r="960" spans="1:23">
      <c r="A960" s="107" t="str">
        <f t="shared" si="36"/>
        <v/>
      </c>
      <c r="B960" s="107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</row>
    <row r="961" spans="1:23">
      <c r="A961" s="4"/>
      <c r="B961" s="10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>
      <c r="A962" s="10" t="str">
        <f>"PRODUCT 18: "&amp;$A$26</f>
        <v xml:space="preserve">PRODUCT 18: </v>
      </c>
      <c r="B962" s="10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>
      <c r="A963" s="123" t="str">
        <f>IF(OR(
AND(COUNTA(C965:W965)&gt;0, ISBLANK(A965)),
AND(COUNTA(C966:W966)&gt;0, ISBLANK(A966)),
AND(COUNTA(C967:W967)&gt;0, ISBLANK(A967)),
AND(COUNTA(C968:W968)&gt;0, ISBLANK(A968)), AND(COUNTA(C969:W969)&gt;0, ISBLANK(A969)),
AND(COUNTA(C970:W970)&gt;0, ISBLANK(A970)),
AND(COUNTA(C971:W971)&gt;0, ISBLANK(A971)),
AND(COUNTA(C972:W972)&gt;0, ISBLANK(A972)), AND(COUNTA(C973:W973)&gt;0, ISBLANK(A973)),
AND(COUNTA(C974:W974)&gt;0, ISBLANK(A974)),),"Certain rows are missing description", "")</f>
        <v/>
      </c>
      <c r="B963" s="10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>
      <c r="A964" s="5" t="s">
        <v>220</v>
      </c>
      <c r="B964" s="10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>
      <c r="A965" s="4"/>
      <c r="B965" s="10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4"/>
      <c r="B966" s="10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4"/>
      <c r="B967" s="10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4"/>
      <c r="B968" s="10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4"/>
      <c r="B969" s="10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4"/>
      <c r="B970" s="10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4"/>
      <c r="B971" s="10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4"/>
      <c r="B972" s="10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4"/>
      <c r="B973" s="10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4"/>
      <c r="B974" s="10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4"/>
      <c r="B975" s="10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>
      <c r="A976" s="5" t="s">
        <v>221</v>
      </c>
      <c r="B976" s="10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>
      <c r="A977" s="107" t="str">
        <f t="shared" ref="A977:A986" si="37">IF(A965="","",A965)</f>
        <v/>
      </c>
      <c r="B977" s="107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</row>
    <row r="978" spans="1:23">
      <c r="A978" s="107" t="str">
        <f t="shared" si="37"/>
        <v/>
      </c>
      <c r="B978" s="107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</row>
    <row r="979" spans="1:23">
      <c r="A979" s="107" t="str">
        <f t="shared" si="37"/>
        <v/>
      </c>
      <c r="B979" s="107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</row>
    <row r="980" spans="1:23">
      <c r="A980" s="107" t="str">
        <f t="shared" si="37"/>
        <v/>
      </c>
      <c r="B980" s="107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</row>
    <row r="981" spans="1:23">
      <c r="A981" s="107" t="str">
        <f t="shared" si="37"/>
        <v/>
      </c>
      <c r="B981" s="107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</row>
    <row r="982" spans="1:23">
      <c r="A982" s="107" t="str">
        <f t="shared" si="37"/>
        <v/>
      </c>
      <c r="B982" s="107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</row>
    <row r="983" spans="1:23">
      <c r="A983" s="107" t="str">
        <f t="shared" si="37"/>
        <v/>
      </c>
      <c r="B983" s="107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</row>
    <row r="984" spans="1:23">
      <c r="A984" s="107" t="str">
        <f t="shared" si="37"/>
        <v/>
      </c>
      <c r="B984" s="107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</row>
    <row r="985" spans="1:23">
      <c r="A985" s="107" t="str">
        <f t="shared" si="37"/>
        <v/>
      </c>
      <c r="B985" s="107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</row>
    <row r="986" spans="1:23">
      <c r="A986" s="107" t="str">
        <f t="shared" si="37"/>
        <v/>
      </c>
      <c r="B986" s="107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</row>
    <row r="987" spans="1:23">
      <c r="A987" s="123" t="str">
        <f>IF(OR(
AND(COUNTA(C989:W989)&gt;0, ISBLANK(A989)),
AND(COUNTA(C990:W990)&gt;0, ISBLANK(A990)),
AND(COUNTA(C991:W991)&gt;0, ISBLANK(A991)),
AND(COUNTA(C992:W992)&gt;0, ISBLANK(A992)), AND(COUNTA(C993:W993)&gt;0, ISBLANK(A993)),
AND(COUNTA(C994:W994)&gt;0, ISBLANK(A994)),
AND(COUNTA(C995:W995)&gt;0, ISBLANK(A995)),
AND(COUNTA(C996:W996)&gt;0, ISBLANK(A996)), AND(COUNTA(C997:W997)&gt;0, ISBLANK(A997)),
AND(COUNTA(C998:W998)&gt;0, ISBLANK(A998)),),"Certain rows are missing description", "")</f>
        <v/>
      </c>
      <c r="B987" s="10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>
      <c r="A988" s="5" t="s">
        <v>222</v>
      </c>
      <c r="B988" s="10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>
      <c r="A989" s="4"/>
      <c r="B989" s="10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4"/>
      <c r="B990" s="10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4"/>
      <c r="B991" s="10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4"/>
      <c r="B992" s="10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4"/>
      <c r="B993" s="10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4"/>
      <c r="B994" s="10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4"/>
      <c r="B995" s="10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4"/>
      <c r="B996" s="10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4"/>
      <c r="B997" s="10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4"/>
      <c r="B998" s="10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4"/>
      <c r="B999" s="10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>
      <c r="A1000" s="109" t="str">
        <f>"Probability of "&amp;A988</f>
        <v>Probability of Indirect R&amp;D Cost Allocation</v>
      </c>
      <c r="B1000" s="10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spans="1:23">
      <c r="A1001" s="107" t="str">
        <f t="shared" ref="A1001:A1010" si="38">IF(A989="","",A989)</f>
        <v/>
      </c>
      <c r="B1001" s="107"/>
      <c r="C1001" s="140"/>
      <c r="D1001" s="140"/>
      <c r="E1001" s="140"/>
      <c r="F1001" s="140"/>
      <c r="G1001" s="140"/>
      <c r="H1001" s="140"/>
      <c r="I1001" s="140"/>
      <c r="J1001" s="140"/>
      <c r="K1001" s="140"/>
      <c r="L1001" s="140"/>
      <c r="M1001" s="140"/>
      <c r="N1001" s="140"/>
      <c r="O1001" s="140"/>
      <c r="P1001" s="140"/>
      <c r="Q1001" s="140"/>
      <c r="R1001" s="140"/>
      <c r="S1001" s="140"/>
      <c r="T1001" s="140"/>
      <c r="U1001" s="140"/>
      <c r="V1001" s="140"/>
      <c r="W1001" s="140"/>
    </row>
    <row r="1002" spans="1:23">
      <c r="A1002" s="107" t="str">
        <f t="shared" si="38"/>
        <v/>
      </c>
      <c r="B1002" s="107"/>
      <c r="C1002" s="140"/>
      <c r="D1002" s="140"/>
      <c r="E1002" s="140"/>
      <c r="F1002" s="140"/>
      <c r="G1002" s="140"/>
      <c r="H1002" s="140"/>
      <c r="I1002" s="140"/>
      <c r="J1002" s="140"/>
      <c r="K1002" s="140"/>
      <c r="L1002" s="140"/>
      <c r="M1002" s="140"/>
      <c r="N1002" s="140"/>
      <c r="O1002" s="140"/>
      <c r="P1002" s="140"/>
      <c r="Q1002" s="140"/>
      <c r="R1002" s="140"/>
      <c r="S1002" s="140"/>
      <c r="T1002" s="140"/>
      <c r="U1002" s="140"/>
      <c r="V1002" s="140"/>
      <c r="W1002" s="140"/>
    </row>
    <row r="1003" spans="1:23">
      <c r="A1003" s="107" t="str">
        <f t="shared" si="38"/>
        <v/>
      </c>
      <c r="B1003" s="107"/>
      <c r="C1003" s="140"/>
      <c r="D1003" s="140"/>
      <c r="E1003" s="140"/>
      <c r="F1003" s="140"/>
      <c r="G1003" s="140"/>
      <c r="H1003" s="140"/>
      <c r="I1003" s="140"/>
      <c r="J1003" s="140"/>
      <c r="K1003" s="140"/>
      <c r="L1003" s="140"/>
      <c r="M1003" s="140"/>
      <c r="N1003" s="140"/>
      <c r="O1003" s="140"/>
      <c r="P1003" s="140"/>
      <c r="Q1003" s="140"/>
      <c r="R1003" s="140"/>
      <c r="S1003" s="140"/>
      <c r="T1003" s="140"/>
      <c r="U1003" s="140"/>
      <c r="V1003" s="140"/>
      <c r="W1003" s="140"/>
    </row>
    <row r="1004" spans="1:23">
      <c r="A1004" s="107" t="str">
        <f t="shared" si="38"/>
        <v/>
      </c>
      <c r="B1004" s="107"/>
      <c r="C1004" s="140"/>
      <c r="D1004" s="140"/>
      <c r="E1004" s="140"/>
      <c r="F1004" s="140"/>
      <c r="G1004" s="140"/>
      <c r="H1004" s="140"/>
      <c r="I1004" s="140"/>
      <c r="J1004" s="140"/>
      <c r="K1004" s="140"/>
      <c r="L1004" s="140"/>
      <c r="M1004" s="140"/>
      <c r="N1004" s="140"/>
      <c r="O1004" s="140"/>
      <c r="P1004" s="140"/>
      <c r="Q1004" s="140"/>
      <c r="R1004" s="140"/>
      <c r="S1004" s="140"/>
      <c r="T1004" s="140"/>
      <c r="U1004" s="140"/>
      <c r="V1004" s="140"/>
      <c r="W1004" s="140"/>
    </row>
    <row r="1005" spans="1:23">
      <c r="A1005" s="107" t="str">
        <f t="shared" si="38"/>
        <v/>
      </c>
      <c r="B1005" s="107"/>
      <c r="C1005" s="140"/>
      <c r="D1005" s="140"/>
      <c r="E1005" s="140"/>
      <c r="F1005" s="140"/>
      <c r="G1005" s="140"/>
      <c r="H1005" s="140"/>
      <c r="I1005" s="140"/>
      <c r="J1005" s="140"/>
      <c r="K1005" s="140"/>
      <c r="L1005" s="140"/>
      <c r="M1005" s="140"/>
      <c r="N1005" s="140"/>
      <c r="O1005" s="140"/>
      <c r="P1005" s="140"/>
      <c r="Q1005" s="140"/>
      <c r="R1005" s="140"/>
      <c r="S1005" s="140"/>
      <c r="T1005" s="140"/>
      <c r="U1005" s="140"/>
      <c r="V1005" s="140"/>
      <c r="W1005" s="140"/>
    </row>
    <row r="1006" spans="1:23">
      <c r="A1006" s="107" t="str">
        <f t="shared" si="38"/>
        <v/>
      </c>
      <c r="B1006" s="107"/>
      <c r="C1006" s="140"/>
      <c r="D1006" s="140"/>
      <c r="E1006" s="140"/>
      <c r="F1006" s="140"/>
      <c r="G1006" s="140"/>
      <c r="H1006" s="140"/>
      <c r="I1006" s="140"/>
      <c r="J1006" s="140"/>
      <c r="K1006" s="140"/>
      <c r="L1006" s="140"/>
      <c r="M1006" s="140"/>
      <c r="N1006" s="140"/>
      <c r="O1006" s="140"/>
      <c r="P1006" s="140"/>
      <c r="Q1006" s="140"/>
      <c r="R1006" s="140"/>
      <c r="S1006" s="140"/>
      <c r="T1006" s="140"/>
      <c r="U1006" s="140"/>
      <c r="V1006" s="140"/>
      <c r="W1006" s="140"/>
    </row>
    <row r="1007" spans="1:23">
      <c r="A1007" s="107" t="str">
        <f t="shared" si="38"/>
        <v/>
      </c>
      <c r="B1007" s="107"/>
      <c r="C1007" s="140"/>
      <c r="D1007" s="140"/>
      <c r="E1007" s="140"/>
      <c r="F1007" s="140"/>
      <c r="G1007" s="140"/>
      <c r="H1007" s="140"/>
      <c r="I1007" s="140"/>
      <c r="J1007" s="140"/>
      <c r="K1007" s="140"/>
      <c r="L1007" s="140"/>
      <c r="M1007" s="140"/>
      <c r="N1007" s="140"/>
      <c r="O1007" s="140"/>
      <c r="P1007" s="140"/>
      <c r="Q1007" s="140"/>
      <c r="R1007" s="140"/>
      <c r="S1007" s="140"/>
      <c r="T1007" s="140"/>
      <c r="U1007" s="140"/>
      <c r="V1007" s="140"/>
      <c r="W1007" s="140"/>
    </row>
    <row r="1008" spans="1:23">
      <c r="A1008" s="107" t="str">
        <f t="shared" si="38"/>
        <v/>
      </c>
      <c r="B1008" s="107"/>
      <c r="C1008" s="140"/>
      <c r="D1008" s="140"/>
      <c r="E1008" s="140"/>
      <c r="F1008" s="140"/>
      <c r="G1008" s="140"/>
      <c r="H1008" s="140"/>
      <c r="I1008" s="140"/>
      <c r="J1008" s="140"/>
      <c r="K1008" s="140"/>
      <c r="L1008" s="140"/>
      <c r="M1008" s="140"/>
      <c r="N1008" s="140"/>
      <c r="O1008" s="140"/>
      <c r="P1008" s="140"/>
      <c r="Q1008" s="140"/>
      <c r="R1008" s="140"/>
      <c r="S1008" s="140"/>
      <c r="T1008" s="140"/>
      <c r="U1008" s="140"/>
      <c r="V1008" s="140"/>
      <c r="W1008" s="140"/>
    </row>
    <row r="1009" spans="1:23">
      <c r="A1009" s="107" t="str">
        <f t="shared" si="38"/>
        <v/>
      </c>
      <c r="B1009" s="107"/>
      <c r="C1009" s="140"/>
      <c r="D1009" s="140"/>
      <c r="E1009" s="140"/>
      <c r="F1009" s="140"/>
      <c r="G1009" s="140"/>
      <c r="H1009" s="140"/>
      <c r="I1009" s="140"/>
      <c r="J1009" s="140"/>
      <c r="K1009" s="140"/>
      <c r="L1009" s="140"/>
      <c r="M1009" s="140"/>
      <c r="N1009" s="140"/>
      <c r="O1009" s="140"/>
      <c r="P1009" s="140"/>
      <c r="Q1009" s="140"/>
      <c r="R1009" s="140"/>
      <c r="S1009" s="140"/>
      <c r="T1009" s="140"/>
      <c r="U1009" s="140"/>
      <c r="V1009" s="140"/>
      <c r="W1009" s="140"/>
    </row>
    <row r="1010" spans="1:23">
      <c r="A1010" s="107" t="str">
        <f t="shared" si="38"/>
        <v/>
      </c>
      <c r="B1010" s="107"/>
      <c r="C1010" s="140"/>
      <c r="D1010" s="140"/>
      <c r="E1010" s="140"/>
      <c r="F1010" s="140"/>
      <c r="G1010" s="140"/>
      <c r="H1010" s="140"/>
      <c r="I1010" s="140"/>
      <c r="J1010" s="140"/>
      <c r="K1010" s="140"/>
      <c r="L1010" s="140"/>
      <c r="M1010" s="140"/>
      <c r="N1010" s="140"/>
      <c r="O1010" s="140"/>
      <c r="P1010" s="140"/>
      <c r="Q1010" s="140"/>
      <c r="R1010" s="140"/>
      <c r="S1010" s="140"/>
      <c r="T1010" s="140"/>
      <c r="U1010" s="140"/>
      <c r="V1010" s="140"/>
      <c r="W1010" s="140"/>
    </row>
    <row r="1011" spans="1:23">
      <c r="A1011" s="4"/>
      <c r="B1011" s="107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 spans="1:23">
      <c r="A1012" s="10" t="str">
        <f>"PRODUCT 19: "&amp;$A$27</f>
        <v xml:space="preserve">PRODUCT 19: </v>
      </c>
      <c r="B1012" s="107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 spans="1:23">
      <c r="A1013" s="123" t="str">
        <f>IF(OR(
AND(COUNTA(C1015:W1015)&gt;0, ISBLANK(A1015)),
AND(COUNTA(C1016:W1016)&gt;0, ISBLANK(A1016)),
AND(COUNTA(C1017:W1017)&gt;0, ISBLANK(A1017)),
AND(COUNTA(C1018:W1018)&gt;0, ISBLANK(A1018)), AND(COUNTA(C1019:W1019)&gt;0, ISBLANK(A1019)),
AND(COUNTA(C1020:W1020)&gt;0, ISBLANK(A1020)),
AND(COUNTA(C1021:W1021)&gt;0, ISBLANK(A1021)),
AND(COUNTA(C1022:W1022)&gt;0, ISBLANK(A1022)), AND(COUNTA(C1023:W1023)&gt;0, ISBLANK(A1023)),
AND(COUNTA(C1024:W1024)&gt;0, ISBLANK(A1024)),),"Certain rows are missing description", "")</f>
        <v/>
      </c>
      <c r="B1013" s="107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 spans="1:23">
      <c r="A1014" s="5" t="s">
        <v>220</v>
      </c>
      <c r="B1014" s="107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 spans="1:23">
      <c r="A1015" s="4"/>
      <c r="B1015" s="107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>
      <c r="A1016" s="4"/>
      <c r="B1016" s="107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>
      <c r="A1017" s="4"/>
      <c r="B1017" s="107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:23">
      <c r="A1018" s="4"/>
      <c r="B1018" s="107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>
      <c r="A1019" s="4"/>
      <c r="B1019" s="107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:23">
      <c r="A1020" s="4"/>
      <c r="B1020" s="107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>
      <c r="A1021" s="4"/>
      <c r="B1021" s="107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>
      <c r="A1022" s="4"/>
      <c r="B1022" s="107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:23">
      <c r="A1023" s="4"/>
      <c r="B1023" s="107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:23">
      <c r="A1024" s="4"/>
      <c r="B1024" s="107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:23">
      <c r="A1025" s="4"/>
      <c r="B1025" s="107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 spans="1:23">
      <c r="A1026" s="5" t="s">
        <v>221</v>
      </c>
      <c r="B1026" s="107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 spans="1:23">
      <c r="A1027" s="107" t="str">
        <f t="shared" ref="A1027:A1036" si="39">IF(A1015="","",A1015)</f>
        <v/>
      </c>
      <c r="B1027" s="107"/>
      <c r="C1027" s="140"/>
      <c r="D1027" s="140"/>
      <c r="E1027" s="140"/>
      <c r="F1027" s="140"/>
      <c r="G1027" s="140"/>
      <c r="H1027" s="140"/>
      <c r="I1027" s="140"/>
      <c r="J1027" s="140"/>
      <c r="K1027" s="140"/>
      <c r="L1027" s="140"/>
      <c r="M1027" s="140"/>
      <c r="N1027" s="140"/>
      <c r="O1027" s="140"/>
      <c r="P1027" s="140"/>
      <c r="Q1027" s="140"/>
      <c r="R1027" s="140"/>
      <c r="S1027" s="140"/>
      <c r="T1027" s="140"/>
      <c r="U1027" s="140"/>
      <c r="V1027" s="140"/>
      <c r="W1027" s="140"/>
    </row>
    <row r="1028" spans="1:23">
      <c r="A1028" s="107" t="str">
        <f t="shared" si="39"/>
        <v/>
      </c>
      <c r="B1028" s="107"/>
      <c r="C1028" s="140"/>
      <c r="D1028" s="140"/>
      <c r="E1028" s="140"/>
      <c r="F1028" s="140"/>
      <c r="G1028" s="140"/>
      <c r="H1028" s="140"/>
      <c r="I1028" s="140"/>
      <c r="J1028" s="140"/>
      <c r="K1028" s="140"/>
      <c r="L1028" s="140"/>
      <c r="M1028" s="140"/>
      <c r="N1028" s="140"/>
      <c r="O1028" s="140"/>
      <c r="P1028" s="140"/>
      <c r="Q1028" s="140"/>
      <c r="R1028" s="140"/>
      <c r="S1028" s="140"/>
      <c r="T1028" s="140"/>
      <c r="U1028" s="140"/>
      <c r="V1028" s="140"/>
      <c r="W1028" s="140"/>
    </row>
    <row r="1029" spans="1:23">
      <c r="A1029" s="107" t="str">
        <f t="shared" si="39"/>
        <v/>
      </c>
      <c r="B1029" s="107"/>
      <c r="C1029" s="140"/>
      <c r="D1029" s="140"/>
      <c r="E1029" s="140"/>
      <c r="F1029" s="140"/>
      <c r="G1029" s="140"/>
      <c r="H1029" s="140"/>
      <c r="I1029" s="140"/>
      <c r="J1029" s="140"/>
      <c r="K1029" s="140"/>
      <c r="L1029" s="140"/>
      <c r="M1029" s="140"/>
      <c r="N1029" s="140"/>
      <c r="O1029" s="140"/>
      <c r="P1029" s="140"/>
      <c r="Q1029" s="140"/>
      <c r="R1029" s="140"/>
      <c r="S1029" s="140"/>
      <c r="T1029" s="140"/>
      <c r="U1029" s="140"/>
      <c r="V1029" s="140"/>
      <c r="W1029" s="140"/>
    </row>
    <row r="1030" spans="1:23">
      <c r="A1030" s="107" t="str">
        <f t="shared" si="39"/>
        <v/>
      </c>
      <c r="B1030" s="107"/>
      <c r="C1030" s="140"/>
      <c r="D1030" s="140"/>
      <c r="E1030" s="140"/>
      <c r="F1030" s="140"/>
      <c r="G1030" s="140"/>
      <c r="H1030" s="140"/>
      <c r="I1030" s="140"/>
      <c r="J1030" s="140"/>
      <c r="K1030" s="140"/>
      <c r="L1030" s="140"/>
      <c r="M1030" s="140"/>
      <c r="N1030" s="140"/>
      <c r="O1030" s="140"/>
      <c r="P1030" s="140"/>
      <c r="Q1030" s="140"/>
      <c r="R1030" s="140"/>
      <c r="S1030" s="140"/>
      <c r="T1030" s="140"/>
      <c r="U1030" s="140"/>
      <c r="V1030" s="140"/>
      <c r="W1030" s="140"/>
    </row>
    <row r="1031" spans="1:23">
      <c r="A1031" s="107" t="str">
        <f t="shared" si="39"/>
        <v/>
      </c>
      <c r="B1031" s="107"/>
      <c r="C1031" s="140"/>
      <c r="D1031" s="140"/>
      <c r="E1031" s="140"/>
      <c r="F1031" s="140"/>
      <c r="G1031" s="140"/>
      <c r="H1031" s="140"/>
      <c r="I1031" s="140"/>
      <c r="J1031" s="140"/>
      <c r="K1031" s="140"/>
      <c r="L1031" s="140"/>
      <c r="M1031" s="140"/>
      <c r="N1031" s="140"/>
      <c r="O1031" s="140"/>
      <c r="P1031" s="140"/>
      <c r="Q1031" s="140"/>
      <c r="R1031" s="140"/>
      <c r="S1031" s="140"/>
      <c r="T1031" s="140"/>
      <c r="U1031" s="140"/>
      <c r="V1031" s="140"/>
      <c r="W1031" s="140"/>
    </row>
    <row r="1032" spans="1:23">
      <c r="A1032" s="107" t="str">
        <f t="shared" si="39"/>
        <v/>
      </c>
      <c r="B1032" s="107"/>
      <c r="C1032" s="140"/>
      <c r="D1032" s="140"/>
      <c r="E1032" s="140"/>
      <c r="F1032" s="140"/>
      <c r="G1032" s="140"/>
      <c r="H1032" s="140"/>
      <c r="I1032" s="140"/>
      <c r="J1032" s="140"/>
      <c r="K1032" s="140"/>
      <c r="L1032" s="140"/>
      <c r="M1032" s="140"/>
      <c r="N1032" s="140"/>
      <c r="O1032" s="140"/>
      <c r="P1032" s="140"/>
      <c r="Q1032" s="140"/>
      <c r="R1032" s="140"/>
      <c r="S1032" s="140"/>
      <c r="T1032" s="140"/>
      <c r="U1032" s="140"/>
      <c r="V1032" s="140"/>
      <c r="W1032" s="140"/>
    </row>
    <row r="1033" spans="1:23">
      <c r="A1033" s="107" t="str">
        <f t="shared" si="39"/>
        <v/>
      </c>
      <c r="B1033" s="107"/>
      <c r="C1033" s="140"/>
      <c r="D1033" s="140"/>
      <c r="E1033" s="140"/>
      <c r="F1033" s="140"/>
      <c r="G1033" s="140"/>
      <c r="H1033" s="140"/>
      <c r="I1033" s="140"/>
      <c r="J1033" s="140"/>
      <c r="K1033" s="140"/>
      <c r="L1033" s="140"/>
      <c r="M1033" s="140"/>
      <c r="N1033" s="140"/>
      <c r="O1033" s="140"/>
      <c r="P1033" s="140"/>
      <c r="Q1033" s="140"/>
      <c r="R1033" s="140"/>
      <c r="S1033" s="140"/>
      <c r="T1033" s="140"/>
      <c r="U1033" s="140"/>
      <c r="V1033" s="140"/>
      <c r="W1033" s="140"/>
    </row>
    <row r="1034" spans="1:23">
      <c r="A1034" s="107" t="str">
        <f t="shared" si="39"/>
        <v/>
      </c>
      <c r="B1034" s="107"/>
      <c r="C1034" s="140"/>
      <c r="D1034" s="140"/>
      <c r="E1034" s="140"/>
      <c r="F1034" s="140"/>
      <c r="G1034" s="140"/>
      <c r="H1034" s="140"/>
      <c r="I1034" s="140"/>
      <c r="J1034" s="140"/>
      <c r="K1034" s="140"/>
      <c r="L1034" s="140"/>
      <c r="M1034" s="140"/>
      <c r="N1034" s="140"/>
      <c r="O1034" s="140"/>
      <c r="P1034" s="140"/>
      <c r="Q1034" s="140"/>
      <c r="R1034" s="140"/>
      <c r="S1034" s="140"/>
      <c r="T1034" s="140"/>
      <c r="U1034" s="140"/>
      <c r="V1034" s="140"/>
      <c r="W1034" s="140"/>
    </row>
    <row r="1035" spans="1:23">
      <c r="A1035" s="107" t="str">
        <f t="shared" si="39"/>
        <v/>
      </c>
      <c r="B1035" s="107"/>
      <c r="C1035" s="140"/>
      <c r="D1035" s="140"/>
      <c r="E1035" s="140"/>
      <c r="F1035" s="140"/>
      <c r="G1035" s="140"/>
      <c r="H1035" s="140"/>
      <c r="I1035" s="140"/>
      <c r="J1035" s="140"/>
      <c r="K1035" s="140"/>
      <c r="L1035" s="140"/>
      <c r="M1035" s="140"/>
      <c r="N1035" s="140"/>
      <c r="O1035" s="140"/>
      <c r="P1035" s="140"/>
      <c r="Q1035" s="140"/>
      <c r="R1035" s="140"/>
      <c r="S1035" s="140"/>
      <c r="T1035" s="140"/>
      <c r="U1035" s="140"/>
      <c r="V1035" s="140"/>
      <c r="W1035" s="140"/>
    </row>
    <row r="1036" spans="1:23">
      <c r="A1036" s="107" t="str">
        <f t="shared" si="39"/>
        <v/>
      </c>
      <c r="B1036" s="107"/>
      <c r="C1036" s="140"/>
      <c r="D1036" s="140"/>
      <c r="E1036" s="140"/>
      <c r="F1036" s="140"/>
      <c r="G1036" s="140"/>
      <c r="H1036" s="140"/>
      <c r="I1036" s="140"/>
      <c r="J1036" s="140"/>
      <c r="K1036" s="140"/>
      <c r="L1036" s="140"/>
      <c r="M1036" s="140"/>
      <c r="N1036" s="140"/>
      <c r="O1036" s="140"/>
      <c r="P1036" s="140"/>
      <c r="Q1036" s="140"/>
      <c r="R1036" s="140"/>
      <c r="S1036" s="140"/>
      <c r="T1036" s="140"/>
      <c r="U1036" s="140"/>
      <c r="V1036" s="140"/>
      <c r="W1036" s="140"/>
    </row>
    <row r="1037" spans="1:23">
      <c r="A1037" s="123" t="str">
        <f>IF(OR(
AND(COUNTA(C1039:W1039)&gt;0, ISBLANK(A1039)),
AND(COUNTA(C1040:W1040)&gt;0, ISBLANK(A1040)),
AND(COUNTA(C1041:W1041)&gt;0, ISBLANK(A1041)),
AND(COUNTA(C1042:W1042)&gt;0, ISBLANK(A1042)), AND(COUNTA(C1043:W1043)&gt;0, ISBLANK(A1043)),
AND(COUNTA(C1044:W1044)&gt;0, ISBLANK(A1044)),
AND(COUNTA(C1045:W1045)&gt;0, ISBLANK(A1045)),
AND(COUNTA(C1046:W1046)&gt;0, ISBLANK(A1046)), AND(COUNTA(C1047:W1047)&gt;0, ISBLANK(A1047)),
AND(COUNTA(C1048:W1048)&gt;0, ISBLANK(A1048)),),"Certain rows are missing description", "")</f>
        <v/>
      </c>
      <c r="B1037" s="107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 spans="1:23">
      <c r="A1038" s="5" t="s">
        <v>222</v>
      </c>
      <c r="B1038" s="107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 spans="1:23">
      <c r="A1039" s="4"/>
      <c r="B1039" s="107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1:23">
      <c r="A1040" s="4"/>
      <c r="B1040" s="107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1:23">
      <c r="A1041" s="4"/>
      <c r="B1041" s="107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1:23">
      <c r="A1042" s="4"/>
      <c r="B1042" s="107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1:23">
      <c r="A1043" s="4"/>
      <c r="B1043" s="107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1:23">
      <c r="A1044" s="4"/>
      <c r="B1044" s="107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1:23">
      <c r="A1045" s="4"/>
      <c r="B1045" s="107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1:23">
      <c r="A1046" s="4"/>
      <c r="B1046" s="107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1:23">
      <c r="A1047" s="4"/>
      <c r="B1047" s="107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1:23">
      <c r="A1048" s="4"/>
      <c r="B1048" s="107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1:23">
      <c r="A1049" s="4"/>
      <c r="B1049" s="107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 spans="1:23">
      <c r="A1050" s="109" t="str">
        <f>"Probability of "&amp;A1038</f>
        <v>Probability of Indirect R&amp;D Cost Allocation</v>
      </c>
      <c r="B1050" s="107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 spans="1:23">
      <c r="A1051" s="107" t="str">
        <f t="shared" ref="A1051:A1060" si="40">IF(A1039="","",A1039)</f>
        <v/>
      </c>
      <c r="B1051" s="107"/>
      <c r="C1051" s="140"/>
      <c r="D1051" s="140"/>
      <c r="E1051" s="140"/>
      <c r="F1051" s="140"/>
      <c r="G1051" s="140"/>
      <c r="H1051" s="140"/>
      <c r="I1051" s="140"/>
      <c r="J1051" s="140"/>
      <c r="K1051" s="140"/>
      <c r="L1051" s="140"/>
      <c r="M1051" s="140"/>
      <c r="N1051" s="140"/>
      <c r="O1051" s="140"/>
      <c r="P1051" s="140"/>
      <c r="Q1051" s="140"/>
      <c r="R1051" s="140"/>
      <c r="S1051" s="140"/>
      <c r="T1051" s="140"/>
      <c r="U1051" s="140"/>
      <c r="V1051" s="140"/>
      <c r="W1051" s="140"/>
    </row>
    <row r="1052" spans="1:23">
      <c r="A1052" s="107" t="str">
        <f t="shared" si="40"/>
        <v/>
      </c>
      <c r="B1052" s="107"/>
      <c r="C1052" s="140"/>
      <c r="D1052" s="140"/>
      <c r="E1052" s="140"/>
      <c r="F1052" s="140"/>
      <c r="G1052" s="140"/>
      <c r="H1052" s="140"/>
      <c r="I1052" s="140"/>
      <c r="J1052" s="140"/>
      <c r="K1052" s="140"/>
      <c r="L1052" s="140"/>
      <c r="M1052" s="140"/>
      <c r="N1052" s="140"/>
      <c r="O1052" s="140"/>
      <c r="P1052" s="140"/>
      <c r="Q1052" s="140"/>
      <c r="R1052" s="140"/>
      <c r="S1052" s="140"/>
      <c r="T1052" s="140"/>
      <c r="U1052" s="140"/>
      <c r="V1052" s="140"/>
      <c r="W1052" s="140"/>
    </row>
    <row r="1053" spans="1:23">
      <c r="A1053" s="107" t="str">
        <f t="shared" si="40"/>
        <v/>
      </c>
      <c r="B1053" s="107"/>
      <c r="C1053" s="140"/>
      <c r="D1053" s="140"/>
      <c r="E1053" s="140"/>
      <c r="F1053" s="140"/>
      <c r="G1053" s="140"/>
      <c r="H1053" s="140"/>
      <c r="I1053" s="140"/>
      <c r="J1053" s="140"/>
      <c r="K1053" s="140"/>
      <c r="L1053" s="140"/>
      <c r="M1053" s="140"/>
      <c r="N1053" s="140"/>
      <c r="O1053" s="140"/>
      <c r="P1053" s="140"/>
      <c r="Q1053" s="140"/>
      <c r="R1053" s="140"/>
      <c r="S1053" s="140"/>
      <c r="T1053" s="140"/>
      <c r="U1053" s="140"/>
      <c r="V1053" s="140"/>
      <c r="W1053" s="140"/>
    </row>
    <row r="1054" spans="1:23">
      <c r="A1054" s="107" t="str">
        <f t="shared" si="40"/>
        <v/>
      </c>
      <c r="B1054" s="107"/>
      <c r="C1054" s="140"/>
      <c r="D1054" s="140"/>
      <c r="E1054" s="140"/>
      <c r="F1054" s="140"/>
      <c r="G1054" s="140"/>
      <c r="H1054" s="140"/>
      <c r="I1054" s="140"/>
      <c r="J1054" s="140"/>
      <c r="K1054" s="140"/>
      <c r="L1054" s="140"/>
      <c r="M1054" s="140"/>
      <c r="N1054" s="140"/>
      <c r="O1054" s="140"/>
      <c r="P1054" s="140"/>
      <c r="Q1054" s="140"/>
      <c r="R1054" s="140"/>
      <c r="S1054" s="140"/>
      <c r="T1054" s="140"/>
      <c r="U1054" s="140"/>
      <c r="V1054" s="140"/>
      <c r="W1054" s="140"/>
    </row>
    <row r="1055" spans="1:23">
      <c r="A1055" s="107" t="str">
        <f t="shared" si="40"/>
        <v/>
      </c>
      <c r="B1055" s="107"/>
      <c r="C1055" s="140"/>
      <c r="D1055" s="140"/>
      <c r="E1055" s="140"/>
      <c r="F1055" s="140"/>
      <c r="G1055" s="140"/>
      <c r="H1055" s="140"/>
      <c r="I1055" s="140"/>
      <c r="J1055" s="140"/>
      <c r="K1055" s="140"/>
      <c r="L1055" s="140"/>
      <c r="M1055" s="140"/>
      <c r="N1055" s="140"/>
      <c r="O1055" s="140"/>
      <c r="P1055" s="140"/>
      <c r="Q1055" s="140"/>
      <c r="R1055" s="140"/>
      <c r="S1055" s="140"/>
      <c r="T1055" s="140"/>
      <c r="U1055" s="140"/>
      <c r="V1055" s="140"/>
      <c r="W1055" s="140"/>
    </row>
    <row r="1056" spans="1:23">
      <c r="A1056" s="107" t="str">
        <f t="shared" si="40"/>
        <v/>
      </c>
      <c r="B1056" s="107"/>
      <c r="C1056" s="140"/>
      <c r="D1056" s="140"/>
      <c r="E1056" s="140"/>
      <c r="F1056" s="140"/>
      <c r="G1056" s="140"/>
      <c r="H1056" s="140"/>
      <c r="I1056" s="140"/>
      <c r="J1056" s="140"/>
      <c r="K1056" s="140"/>
      <c r="L1056" s="140"/>
      <c r="M1056" s="140"/>
      <c r="N1056" s="140"/>
      <c r="O1056" s="140"/>
      <c r="P1056" s="140"/>
      <c r="Q1056" s="140"/>
      <c r="R1056" s="140"/>
      <c r="S1056" s="140"/>
      <c r="T1056" s="140"/>
      <c r="U1056" s="140"/>
      <c r="V1056" s="140"/>
      <c r="W1056" s="140"/>
    </row>
    <row r="1057" spans="1:23">
      <c r="A1057" s="107" t="str">
        <f t="shared" si="40"/>
        <v/>
      </c>
      <c r="B1057" s="107"/>
      <c r="C1057" s="140"/>
      <c r="D1057" s="140"/>
      <c r="E1057" s="140"/>
      <c r="F1057" s="140"/>
      <c r="G1057" s="140"/>
      <c r="H1057" s="140"/>
      <c r="I1057" s="140"/>
      <c r="J1057" s="140"/>
      <c r="K1057" s="140"/>
      <c r="L1057" s="140"/>
      <c r="M1057" s="140"/>
      <c r="N1057" s="140"/>
      <c r="O1057" s="140"/>
      <c r="P1057" s="140"/>
      <c r="Q1057" s="140"/>
      <c r="R1057" s="140"/>
      <c r="S1057" s="140"/>
      <c r="T1057" s="140"/>
      <c r="U1057" s="140"/>
      <c r="V1057" s="140"/>
      <c r="W1057" s="140"/>
    </row>
    <row r="1058" spans="1:23">
      <c r="A1058" s="107" t="str">
        <f t="shared" si="40"/>
        <v/>
      </c>
      <c r="B1058" s="107"/>
      <c r="C1058" s="140"/>
      <c r="D1058" s="140"/>
      <c r="E1058" s="140"/>
      <c r="F1058" s="140"/>
      <c r="G1058" s="140"/>
      <c r="H1058" s="140"/>
      <c r="I1058" s="140"/>
      <c r="J1058" s="140"/>
      <c r="K1058" s="140"/>
      <c r="L1058" s="140"/>
      <c r="M1058" s="140"/>
      <c r="N1058" s="140"/>
      <c r="O1058" s="140"/>
      <c r="P1058" s="140"/>
      <c r="Q1058" s="140"/>
      <c r="R1058" s="140"/>
      <c r="S1058" s="140"/>
      <c r="T1058" s="140"/>
      <c r="U1058" s="140"/>
      <c r="V1058" s="140"/>
      <c r="W1058" s="140"/>
    </row>
    <row r="1059" spans="1:23">
      <c r="A1059" s="107" t="str">
        <f t="shared" si="40"/>
        <v/>
      </c>
      <c r="B1059" s="107"/>
      <c r="C1059" s="140"/>
      <c r="D1059" s="140"/>
      <c r="E1059" s="140"/>
      <c r="F1059" s="140"/>
      <c r="G1059" s="140"/>
      <c r="H1059" s="140"/>
      <c r="I1059" s="140"/>
      <c r="J1059" s="140"/>
      <c r="K1059" s="140"/>
      <c r="L1059" s="140"/>
      <c r="M1059" s="140"/>
      <c r="N1059" s="140"/>
      <c r="O1059" s="140"/>
      <c r="P1059" s="140"/>
      <c r="Q1059" s="140"/>
      <c r="R1059" s="140"/>
      <c r="S1059" s="140"/>
      <c r="T1059" s="140"/>
      <c r="U1059" s="140"/>
      <c r="V1059" s="140"/>
      <c r="W1059" s="140"/>
    </row>
    <row r="1060" spans="1:23">
      <c r="A1060" s="107" t="str">
        <f t="shared" si="40"/>
        <v/>
      </c>
      <c r="B1060" s="107"/>
      <c r="C1060" s="140"/>
      <c r="D1060" s="140"/>
      <c r="E1060" s="140"/>
      <c r="F1060" s="140"/>
      <c r="G1060" s="140"/>
      <c r="H1060" s="140"/>
      <c r="I1060" s="140"/>
      <c r="J1060" s="140"/>
      <c r="K1060" s="140"/>
      <c r="L1060" s="140"/>
      <c r="M1060" s="140"/>
      <c r="N1060" s="140"/>
      <c r="O1060" s="140"/>
      <c r="P1060" s="140"/>
      <c r="Q1060" s="140"/>
      <c r="R1060" s="140"/>
      <c r="S1060" s="140"/>
      <c r="T1060" s="140"/>
      <c r="U1060" s="140"/>
      <c r="V1060" s="140"/>
      <c r="W1060" s="140"/>
    </row>
    <row r="1061" spans="1:23">
      <c r="A1061" s="4"/>
      <c r="B1061" s="107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 spans="1:23">
      <c r="A1062" s="10" t="str">
        <f>"PRODUCT 20: "&amp;$A$28</f>
        <v xml:space="preserve">PRODUCT 20: </v>
      </c>
      <c r="B1062" s="107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 spans="1:23">
      <c r="A1063" s="123" t="str">
        <f>IF(OR(
AND(COUNTA(C1065:W1065)&gt;0, ISBLANK(A1065)),
AND(COUNTA(C1066:W1066)&gt;0, ISBLANK(A1066)),
AND(COUNTA(C1067:W1067)&gt;0, ISBLANK(A1067)),
AND(COUNTA(C1068:W1068)&gt;0, ISBLANK(A1068)), AND(COUNTA(C1069:W1069)&gt;0, ISBLANK(A1069)),
AND(COUNTA(C1070:W1070)&gt;0, ISBLANK(A1070)),
AND(COUNTA(C1071:W1071)&gt;0, ISBLANK(A1071)),
AND(COUNTA(C1072:W1072)&gt;0, ISBLANK(A1072)), AND(COUNTA(C1073:W1073)&gt;0, ISBLANK(A1073)),
AND(COUNTA(C1074:W1074)&gt;0, ISBLANK(A1074)),),"Certain rows are missing description", "")</f>
        <v/>
      </c>
      <c r="B1063" s="107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 spans="1:23">
      <c r="A1064" s="5" t="s">
        <v>220</v>
      </c>
      <c r="B1064" s="107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 spans="1:23">
      <c r="A1065" s="4"/>
      <c r="B1065" s="107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1:23">
      <c r="A1066" s="4"/>
      <c r="B1066" s="107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1:23">
      <c r="A1067" s="4"/>
      <c r="B1067" s="107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1:23">
      <c r="A1068" s="4"/>
      <c r="B1068" s="107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1:23">
      <c r="A1069" s="4"/>
      <c r="B1069" s="107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1:23">
      <c r="A1070" s="4"/>
      <c r="B1070" s="107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1:23">
      <c r="A1071" s="4"/>
      <c r="B1071" s="107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1:23">
      <c r="A1072" s="4"/>
      <c r="B1072" s="107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1:23">
      <c r="A1073" s="4"/>
      <c r="B1073" s="107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1:23">
      <c r="A1074" s="4"/>
      <c r="B1074" s="107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1:23">
      <c r="A1075" s="4"/>
      <c r="B1075" s="107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 spans="1:23">
      <c r="A1076" s="5" t="s">
        <v>221</v>
      </c>
      <c r="B1076" s="107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 spans="1:23">
      <c r="A1077" s="107" t="str">
        <f t="shared" ref="A1077:A1086" si="41">IF(A1065="","",A1065)</f>
        <v/>
      </c>
      <c r="B1077" s="107"/>
      <c r="C1077" s="140"/>
      <c r="D1077" s="140"/>
      <c r="E1077" s="140"/>
      <c r="F1077" s="140"/>
      <c r="G1077" s="140"/>
      <c r="H1077" s="140"/>
      <c r="I1077" s="140"/>
      <c r="J1077" s="140"/>
      <c r="K1077" s="140"/>
      <c r="L1077" s="140"/>
      <c r="M1077" s="140"/>
      <c r="N1077" s="140"/>
      <c r="O1077" s="140"/>
      <c r="P1077" s="140"/>
      <c r="Q1077" s="140"/>
      <c r="R1077" s="140"/>
      <c r="S1077" s="140"/>
      <c r="T1077" s="140"/>
      <c r="U1077" s="140"/>
      <c r="V1077" s="140"/>
      <c r="W1077" s="140"/>
    </row>
    <row r="1078" spans="1:23">
      <c r="A1078" s="107" t="str">
        <f t="shared" si="41"/>
        <v/>
      </c>
      <c r="B1078" s="107"/>
      <c r="C1078" s="140"/>
      <c r="D1078" s="140"/>
      <c r="E1078" s="140"/>
      <c r="F1078" s="140"/>
      <c r="G1078" s="140"/>
      <c r="H1078" s="140"/>
      <c r="I1078" s="140"/>
      <c r="J1078" s="140"/>
      <c r="K1078" s="140"/>
      <c r="L1078" s="140"/>
      <c r="M1078" s="140"/>
      <c r="N1078" s="140"/>
      <c r="O1078" s="140"/>
      <c r="P1078" s="140"/>
      <c r="Q1078" s="140"/>
      <c r="R1078" s="140"/>
      <c r="S1078" s="140"/>
      <c r="T1078" s="140"/>
      <c r="U1078" s="140"/>
      <c r="V1078" s="140"/>
      <c r="W1078" s="140"/>
    </row>
    <row r="1079" spans="1:23">
      <c r="A1079" s="107" t="str">
        <f t="shared" si="41"/>
        <v/>
      </c>
      <c r="B1079" s="107"/>
      <c r="C1079" s="140"/>
      <c r="D1079" s="140"/>
      <c r="E1079" s="140"/>
      <c r="F1079" s="140"/>
      <c r="G1079" s="140"/>
      <c r="H1079" s="140"/>
      <c r="I1079" s="140"/>
      <c r="J1079" s="140"/>
      <c r="K1079" s="140"/>
      <c r="L1079" s="140"/>
      <c r="M1079" s="140"/>
      <c r="N1079" s="140"/>
      <c r="O1079" s="140"/>
      <c r="P1079" s="140"/>
      <c r="Q1079" s="140"/>
      <c r="R1079" s="140"/>
      <c r="S1079" s="140"/>
      <c r="T1079" s="140"/>
      <c r="U1079" s="140"/>
      <c r="V1079" s="140"/>
      <c r="W1079" s="140"/>
    </row>
    <row r="1080" spans="1:23">
      <c r="A1080" s="107" t="str">
        <f t="shared" si="41"/>
        <v/>
      </c>
      <c r="B1080" s="107"/>
      <c r="C1080" s="140"/>
      <c r="D1080" s="140"/>
      <c r="E1080" s="140"/>
      <c r="F1080" s="140"/>
      <c r="G1080" s="140"/>
      <c r="H1080" s="140"/>
      <c r="I1080" s="140"/>
      <c r="J1080" s="140"/>
      <c r="K1080" s="140"/>
      <c r="L1080" s="140"/>
      <c r="M1080" s="140"/>
      <c r="N1080" s="140"/>
      <c r="O1080" s="140"/>
      <c r="P1080" s="140"/>
      <c r="Q1080" s="140"/>
      <c r="R1080" s="140"/>
      <c r="S1080" s="140"/>
      <c r="T1080" s="140"/>
      <c r="U1080" s="140"/>
      <c r="V1080" s="140"/>
      <c r="W1080" s="140"/>
    </row>
    <row r="1081" spans="1:23">
      <c r="A1081" s="107" t="str">
        <f t="shared" si="41"/>
        <v/>
      </c>
      <c r="B1081" s="107"/>
      <c r="C1081" s="140"/>
      <c r="D1081" s="140"/>
      <c r="E1081" s="140"/>
      <c r="F1081" s="140"/>
      <c r="G1081" s="140"/>
      <c r="H1081" s="140"/>
      <c r="I1081" s="140"/>
      <c r="J1081" s="140"/>
      <c r="K1081" s="140"/>
      <c r="L1081" s="140"/>
      <c r="M1081" s="140"/>
      <c r="N1081" s="140"/>
      <c r="O1081" s="140"/>
      <c r="P1081" s="140"/>
      <c r="Q1081" s="140"/>
      <c r="R1081" s="140"/>
      <c r="S1081" s="140"/>
      <c r="T1081" s="140"/>
      <c r="U1081" s="140"/>
      <c r="V1081" s="140"/>
      <c r="W1081" s="140"/>
    </row>
    <row r="1082" spans="1:23">
      <c r="A1082" s="107" t="str">
        <f t="shared" si="41"/>
        <v/>
      </c>
      <c r="B1082" s="107"/>
      <c r="C1082" s="140"/>
      <c r="D1082" s="140"/>
      <c r="E1082" s="140"/>
      <c r="F1082" s="140"/>
      <c r="G1082" s="140"/>
      <c r="H1082" s="140"/>
      <c r="I1082" s="140"/>
      <c r="J1082" s="140"/>
      <c r="K1082" s="140"/>
      <c r="L1082" s="140"/>
      <c r="M1082" s="140"/>
      <c r="N1082" s="140"/>
      <c r="O1082" s="140"/>
      <c r="P1082" s="140"/>
      <c r="Q1082" s="140"/>
      <c r="R1082" s="140"/>
      <c r="S1082" s="140"/>
      <c r="T1082" s="140"/>
      <c r="U1082" s="140"/>
      <c r="V1082" s="140"/>
      <c r="W1082" s="140"/>
    </row>
    <row r="1083" spans="1:23">
      <c r="A1083" s="107" t="str">
        <f t="shared" si="41"/>
        <v/>
      </c>
      <c r="B1083" s="107"/>
      <c r="C1083" s="140"/>
      <c r="D1083" s="140"/>
      <c r="E1083" s="140"/>
      <c r="F1083" s="140"/>
      <c r="G1083" s="140"/>
      <c r="H1083" s="140"/>
      <c r="I1083" s="140"/>
      <c r="J1083" s="140"/>
      <c r="K1083" s="140"/>
      <c r="L1083" s="140"/>
      <c r="M1083" s="140"/>
      <c r="N1083" s="140"/>
      <c r="O1083" s="140"/>
      <c r="P1083" s="140"/>
      <c r="Q1083" s="140"/>
      <c r="R1083" s="140"/>
      <c r="S1083" s="140"/>
      <c r="T1083" s="140"/>
      <c r="U1083" s="140"/>
      <c r="V1083" s="140"/>
      <c r="W1083" s="140"/>
    </row>
    <row r="1084" spans="1:23">
      <c r="A1084" s="107" t="str">
        <f t="shared" si="41"/>
        <v/>
      </c>
      <c r="B1084" s="107"/>
      <c r="C1084" s="140"/>
      <c r="D1084" s="140"/>
      <c r="E1084" s="140"/>
      <c r="F1084" s="140"/>
      <c r="G1084" s="140"/>
      <c r="H1084" s="140"/>
      <c r="I1084" s="140"/>
      <c r="J1084" s="140"/>
      <c r="K1084" s="140"/>
      <c r="L1084" s="140"/>
      <c r="M1084" s="140"/>
      <c r="N1084" s="140"/>
      <c r="O1084" s="140"/>
      <c r="P1084" s="140"/>
      <c r="Q1084" s="140"/>
      <c r="R1084" s="140"/>
      <c r="S1084" s="140"/>
      <c r="T1084" s="140"/>
      <c r="U1084" s="140"/>
      <c r="V1084" s="140"/>
      <c r="W1084" s="140"/>
    </row>
    <row r="1085" spans="1:23">
      <c r="A1085" s="107" t="str">
        <f t="shared" si="41"/>
        <v/>
      </c>
      <c r="B1085" s="107"/>
      <c r="C1085" s="140"/>
      <c r="D1085" s="140"/>
      <c r="E1085" s="140"/>
      <c r="F1085" s="140"/>
      <c r="G1085" s="140"/>
      <c r="H1085" s="140"/>
      <c r="I1085" s="140"/>
      <c r="J1085" s="140"/>
      <c r="K1085" s="140"/>
      <c r="L1085" s="140"/>
      <c r="M1085" s="140"/>
      <c r="N1085" s="140"/>
      <c r="O1085" s="140"/>
      <c r="P1085" s="140"/>
      <c r="Q1085" s="140"/>
      <c r="R1085" s="140"/>
      <c r="S1085" s="140"/>
      <c r="T1085" s="140"/>
      <c r="U1085" s="140"/>
      <c r="V1085" s="140"/>
      <c r="W1085" s="140"/>
    </row>
    <row r="1086" spans="1:23">
      <c r="A1086" s="107" t="str">
        <f t="shared" si="41"/>
        <v/>
      </c>
      <c r="B1086" s="107"/>
      <c r="C1086" s="140"/>
      <c r="D1086" s="140"/>
      <c r="E1086" s="140"/>
      <c r="F1086" s="140"/>
      <c r="G1086" s="140"/>
      <c r="H1086" s="140"/>
      <c r="I1086" s="140"/>
      <c r="J1086" s="140"/>
      <c r="K1086" s="140"/>
      <c r="L1086" s="140"/>
      <c r="M1086" s="140"/>
      <c r="N1086" s="140"/>
      <c r="O1086" s="140"/>
      <c r="P1086" s="140"/>
      <c r="Q1086" s="140"/>
      <c r="R1086" s="140"/>
      <c r="S1086" s="140"/>
      <c r="T1086" s="140"/>
      <c r="U1086" s="140"/>
      <c r="V1086" s="140"/>
      <c r="W1086" s="140"/>
    </row>
    <row r="1087" spans="1:23">
      <c r="A1087" s="123" t="str">
        <f>IF(OR(
AND(COUNTA(C1089:W1089)&gt;0, ISBLANK(A1089)),
AND(COUNTA(C1090:W1090)&gt;0, ISBLANK(A1090)),
AND(COUNTA(C1091:W1091)&gt;0, ISBLANK(A1091)),
AND(COUNTA(C1092:W1092)&gt;0, ISBLANK(A1092)), AND(COUNTA(C1093:W1093)&gt;0, ISBLANK(A1093)),
AND(COUNTA(C1094:W1094)&gt;0, ISBLANK(A1094)),
AND(COUNTA(C1095:W1095)&gt;0, ISBLANK(A1095)),
AND(COUNTA(C1096:W1096)&gt;0, ISBLANK(A1096)), AND(COUNTA(C1097:W1097)&gt;0, ISBLANK(A1097)),
AND(COUNTA(C1098:W1098)&gt;0, ISBLANK(A1098)),),"Certain rows are missing description", "")</f>
        <v/>
      </c>
      <c r="B1087" s="107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 spans="1:23">
      <c r="A1088" s="5" t="s">
        <v>222</v>
      </c>
      <c r="B1088" s="107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 spans="1:23">
      <c r="A1089" s="4"/>
      <c r="B1089" s="107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 spans="1:23">
      <c r="A1090" s="4"/>
      <c r="B1090" s="107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 spans="1:23">
      <c r="A1091" s="4"/>
      <c r="B1091" s="107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1:23">
      <c r="A1092" s="4"/>
      <c r="B1092" s="107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</row>
    <row r="1093" spans="1:23">
      <c r="A1093" s="4"/>
      <c r="B1093" s="107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</row>
    <row r="1094" spans="1:23">
      <c r="A1094" s="4"/>
      <c r="B1094" s="107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</row>
    <row r="1095" spans="1:23">
      <c r="A1095" s="4"/>
      <c r="B1095" s="107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</row>
    <row r="1096" spans="1:23">
      <c r="A1096" s="4"/>
      <c r="B1096" s="107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 spans="1:23">
      <c r="A1097" s="4"/>
      <c r="B1097" s="107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 spans="1:23">
      <c r="A1098" s="4"/>
      <c r="B1098" s="107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</row>
    <row r="1099" spans="1:23">
      <c r="A1099" s="4"/>
      <c r="B1099" s="107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 spans="1:23">
      <c r="A1100" s="109" t="str">
        <f>"Probability of "&amp;A1088</f>
        <v>Probability of Indirect R&amp;D Cost Allocation</v>
      </c>
      <c r="B1100" s="107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 spans="1:23">
      <c r="A1101" s="107" t="str">
        <f t="shared" ref="A1101:A1110" si="42">IF(A1089="","",A1089)</f>
        <v/>
      </c>
      <c r="B1101" s="107"/>
      <c r="C1101" s="140"/>
      <c r="D1101" s="140"/>
      <c r="E1101" s="140"/>
      <c r="F1101" s="140"/>
      <c r="G1101" s="140"/>
      <c r="H1101" s="140"/>
      <c r="I1101" s="140"/>
      <c r="J1101" s="140"/>
      <c r="K1101" s="140"/>
      <c r="L1101" s="140"/>
      <c r="M1101" s="140"/>
      <c r="N1101" s="140"/>
      <c r="O1101" s="140"/>
      <c r="P1101" s="140"/>
      <c r="Q1101" s="140"/>
      <c r="R1101" s="140"/>
      <c r="S1101" s="140"/>
      <c r="T1101" s="140"/>
      <c r="U1101" s="140"/>
      <c r="V1101" s="140"/>
      <c r="W1101" s="140"/>
    </row>
    <row r="1102" spans="1:23">
      <c r="A1102" s="107" t="str">
        <f t="shared" si="42"/>
        <v/>
      </c>
      <c r="B1102" s="107"/>
      <c r="C1102" s="140"/>
      <c r="D1102" s="140"/>
      <c r="E1102" s="140"/>
      <c r="F1102" s="140"/>
      <c r="G1102" s="140"/>
      <c r="H1102" s="140"/>
      <c r="I1102" s="140"/>
      <c r="J1102" s="140"/>
      <c r="K1102" s="140"/>
      <c r="L1102" s="140"/>
      <c r="M1102" s="140"/>
      <c r="N1102" s="140"/>
      <c r="O1102" s="140"/>
      <c r="P1102" s="140"/>
      <c r="Q1102" s="140"/>
      <c r="R1102" s="140"/>
      <c r="S1102" s="140"/>
      <c r="T1102" s="140"/>
      <c r="U1102" s="140"/>
      <c r="V1102" s="140"/>
      <c r="W1102" s="140"/>
    </row>
    <row r="1103" spans="1:23">
      <c r="A1103" s="107" t="str">
        <f t="shared" si="42"/>
        <v/>
      </c>
      <c r="B1103" s="107"/>
      <c r="C1103" s="140"/>
      <c r="D1103" s="140"/>
      <c r="E1103" s="140"/>
      <c r="F1103" s="140"/>
      <c r="G1103" s="140"/>
      <c r="H1103" s="140"/>
      <c r="I1103" s="140"/>
      <c r="J1103" s="140"/>
      <c r="K1103" s="140"/>
      <c r="L1103" s="140"/>
      <c r="M1103" s="140"/>
      <c r="N1103" s="140"/>
      <c r="O1103" s="140"/>
      <c r="P1103" s="140"/>
      <c r="Q1103" s="140"/>
      <c r="R1103" s="140"/>
      <c r="S1103" s="140"/>
      <c r="T1103" s="140"/>
      <c r="U1103" s="140"/>
      <c r="V1103" s="140"/>
      <c r="W1103" s="140"/>
    </row>
    <row r="1104" spans="1:23">
      <c r="A1104" s="107" t="str">
        <f t="shared" si="42"/>
        <v/>
      </c>
      <c r="B1104" s="107"/>
      <c r="C1104" s="140"/>
      <c r="D1104" s="140"/>
      <c r="E1104" s="140"/>
      <c r="F1104" s="140"/>
      <c r="G1104" s="140"/>
      <c r="H1104" s="140"/>
      <c r="I1104" s="140"/>
      <c r="J1104" s="140"/>
      <c r="K1104" s="140"/>
      <c r="L1104" s="140"/>
      <c r="M1104" s="140"/>
      <c r="N1104" s="140"/>
      <c r="O1104" s="140"/>
      <c r="P1104" s="140"/>
      <c r="Q1104" s="140"/>
      <c r="R1104" s="140"/>
      <c r="S1104" s="140"/>
      <c r="T1104" s="140"/>
      <c r="U1104" s="140"/>
      <c r="V1104" s="140"/>
      <c r="W1104" s="140"/>
    </row>
    <row r="1105" spans="1:23">
      <c r="A1105" s="107" t="str">
        <f t="shared" si="42"/>
        <v/>
      </c>
      <c r="B1105" s="107"/>
      <c r="C1105" s="140"/>
      <c r="D1105" s="140"/>
      <c r="E1105" s="140"/>
      <c r="F1105" s="140"/>
      <c r="G1105" s="140"/>
      <c r="H1105" s="140"/>
      <c r="I1105" s="140"/>
      <c r="J1105" s="140"/>
      <c r="K1105" s="140"/>
      <c r="L1105" s="140"/>
      <c r="M1105" s="140"/>
      <c r="N1105" s="140"/>
      <c r="O1105" s="140"/>
      <c r="P1105" s="140"/>
      <c r="Q1105" s="140"/>
      <c r="R1105" s="140"/>
      <c r="S1105" s="140"/>
      <c r="T1105" s="140"/>
      <c r="U1105" s="140"/>
      <c r="V1105" s="140"/>
      <c r="W1105" s="140"/>
    </row>
    <row r="1106" spans="1:23">
      <c r="A1106" s="107" t="str">
        <f t="shared" si="42"/>
        <v/>
      </c>
      <c r="B1106" s="107"/>
      <c r="C1106" s="140"/>
      <c r="D1106" s="140"/>
      <c r="E1106" s="140"/>
      <c r="F1106" s="140"/>
      <c r="G1106" s="140"/>
      <c r="H1106" s="140"/>
      <c r="I1106" s="140"/>
      <c r="J1106" s="140"/>
      <c r="K1106" s="140"/>
      <c r="L1106" s="140"/>
      <c r="M1106" s="140"/>
      <c r="N1106" s="140"/>
      <c r="O1106" s="140"/>
      <c r="P1106" s="140"/>
      <c r="Q1106" s="140"/>
      <c r="R1106" s="140"/>
      <c r="S1106" s="140"/>
      <c r="T1106" s="140"/>
      <c r="U1106" s="140"/>
      <c r="V1106" s="140"/>
      <c r="W1106" s="140"/>
    </row>
    <row r="1107" spans="1:23">
      <c r="A1107" s="107" t="str">
        <f t="shared" si="42"/>
        <v/>
      </c>
      <c r="B1107" s="107"/>
      <c r="C1107" s="140"/>
      <c r="D1107" s="140"/>
      <c r="E1107" s="140"/>
      <c r="F1107" s="140"/>
      <c r="G1107" s="140"/>
      <c r="H1107" s="140"/>
      <c r="I1107" s="140"/>
      <c r="J1107" s="140"/>
      <c r="K1107" s="140"/>
      <c r="L1107" s="140"/>
      <c r="M1107" s="140"/>
      <c r="N1107" s="140"/>
      <c r="O1107" s="140"/>
      <c r="P1107" s="140"/>
      <c r="Q1107" s="140"/>
      <c r="R1107" s="140"/>
      <c r="S1107" s="140"/>
      <c r="T1107" s="140"/>
      <c r="U1107" s="140"/>
      <c r="V1107" s="140"/>
      <c r="W1107" s="140"/>
    </row>
    <row r="1108" spans="1:23">
      <c r="A1108" s="107" t="str">
        <f t="shared" si="42"/>
        <v/>
      </c>
      <c r="B1108" s="107"/>
      <c r="C1108" s="140"/>
      <c r="D1108" s="140"/>
      <c r="E1108" s="140"/>
      <c r="F1108" s="140"/>
      <c r="G1108" s="140"/>
      <c r="H1108" s="140"/>
      <c r="I1108" s="140"/>
      <c r="J1108" s="140"/>
      <c r="K1108" s="140"/>
      <c r="L1108" s="140"/>
      <c r="M1108" s="140"/>
      <c r="N1108" s="140"/>
      <c r="O1108" s="140"/>
      <c r="P1108" s="140"/>
      <c r="Q1108" s="140"/>
      <c r="R1108" s="140"/>
      <c r="S1108" s="140"/>
      <c r="T1108" s="140"/>
      <c r="U1108" s="140"/>
      <c r="V1108" s="140"/>
      <c r="W1108" s="140"/>
    </row>
    <row r="1109" spans="1:23">
      <c r="A1109" s="107" t="str">
        <f t="shared" si="42"/>
        <v/>
      </c>
      <c r="B1109" s="107"/>
      <c r="C1109" s="140"/>
      <c r="D1109" s="140"/>
      <c r="E1109" s="140"/>
      <c r="F1109" s="140"/>
      <c r="G1109" s="140"/>
      <c r="H1109" s="140"/>
      <c r="I1109" s="140"/>
      <c r="J1109" s="140"/>
      <c r="K1109" s="140"/>
      <c r="L1109" s="140"/>
      <c r="M1109" s="140"/>
      <c r="N1109" s="140"/>
      <c r="O1109" s="140"/>
      <c r="P1109" s="140"/>
      <c r="Q1109" s="140"/>
      <c r="R1109" s="140"/>
      <c r="S1109" s="140"/>
      <c r="T1109" s="140"/>
      <c r="U1109" s="140"/>
      <c r="V1109" s="140"/>
      <c r="W1109" s="140"/>
    </row>
    <row r="1110" spans="1:23">
      <c r="A1110" s="107" t="str">
        <f t="shared" si="42"/>
        <v/>
      </c>
      <c r="B1110" s="107"/>
      <c r="C1110" s="140"/>
      <c r="D1110" s="140"/>
      <c r="E1110" s="140"/>
      <c r="F1110" s="140"/>
      <c r="G1110" s="140"/>
      <c r="H1110" s="140"/>
      <c r="I1110" s="140"/>
      <c r="J1110" s="140"/>
      <c r="K1110" s="140"/>
      <c r="L1110" s="140"/>
      <c r="M1110" s="140"/>
      <c r="N1110" s="140"/>
      <c r="O1110" s="140"/>
      <c r="P1110" s="140"/>
      <c r="Q1110" s="140"/>
      <c r="R1110" s="140"/>
      <c r="S1110" s="140"/>
      <c r="T1110" s="140"/>
      <c r="U1110" s="140"/>
      <c r="V1110" s="140"/>
      <c r="W1110" s="140"/>
    </row>
    <row r="1111" spans="1:23">
      <c r="A1111" s="4"/>
      <c r="B1111" s="107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 spans="1:23">
      <c r="A1112" s="10" t="str">
        <f>"PRODUCT 21: "&amp;$A$29</f>
        <v xml:space="preserve">PRODUCT 21: </v>
      </c>
      <c r="B1112" s="107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 spans="1:23">
      <c r="A1113" s="123" t="str">
        <f>IF(OR(
AND(COUNTA(C1115:W1115)&gt;0, ISBLANK(A1115)),
AND(COUNTA(C1116:W1116)&gt;0, ISBLANK(A1116)),
AND(COUNTA(C1117:W1117)&gt;0, ISBLANK(A1117)),
AND(COUNTA(C1118:W1118)&gt;0, ISBLANK(A1118)), AND(COUNTA(C1119:W1119)&gt;0, ISBLANK(A1119)),
AND(COUNTA(C1120:W1120)&gt;0, ISBLANK(A1120)),
AND(COUNTA(C1121:W1121)&gt;0, ISBLANK(A1121)),
AND(COUNTA(C1122:W1122)&gt;0, ISBLANK(A1122)), AND(COUNTA(C1123:W1123)&gt;0, ISBLANK(A1123)),
AND(COUNTA(C1124:W1124)&gt;0, ISBLANK(A1124)),),"Certain rows are missing description", "")</f>
        <v/>
      </c>
      <c r="B1113" s="107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 spans="1:23">
      <c r="A1114" s="5" t="s">
        <v>220</v>
      </c>
      <c r="B1114" s="107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 spans="1:23">
      <c r="A1115" s="4"/>
      <c r="B1115" s="107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1:23">
      <c r="A1116" s="4"/>
      <c r="B1116" s="107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 spans="1:23">
      <c r="A1117" s="4"/>
      <c r="B1117" s="107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</row>
    <row r="1118" spans="1:23">
      <c r="A1118" s="4"/>
      <c r="B1118" s="107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</row>
    <row r="1119" spans="1:23">
      <c r="A1119" s="4"/>
      <c r="B1119" s="107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 spans="1:23">
      <c r="A1120" s="4"/>
      <c r="B1120" s="107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</row>
    <row r="1121" spans="1:23">
      <c r="A1121" s="4"/>
      <c r="B1121" s="107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 spans="1:23">
      <c r="A1122" s="4"/>
      <c r="B1122" s="107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 spans="1:23">
      <c r="A1123" s="4"/>
      <c r="B1123" s="107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 spans="1:23">
      <c r="A1124" s="4"/>
      <c r="B1124" s="107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 spans="1:23">
      <c r="A1125" s="4"/>
      <c r="B1125" s="107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 spans="1:23">
      <c r="A1126" s="5" t="s">
        <v>221</v>
      </c>
      <c r="B1126" s="107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 spans="1:23">
      <c r="A1127" s="107" t="str">
        <f t="shared" ref="A1127:A1136" si="43">IF(A1115="","",A1115)</f>
        <v/>
      </c>
      <c r="B1127" s="107"/>
      <c r="C1127" s="140"/>
      <c r="D1127" s="140"/>
      <c r="E1127" s="140"/>
      <c r="F1127" s="140"/>
      <c r="G1127" s="140"/>
      <c r="H1127" s="140"/>
      <c r="I1127" s="140"/>
      <c r="J1127" s="140"/>
      <c r="K1127" s="140"/>
      <c r="L1127" s="140"/>
      <c r="M1127" s="140"/>
      <c r="N1127" s="140"/>
      <c r="O1127" s="140"/>
      <c r="P1127" s="140"/>
      <c r="Q1127" s="140"/>
      <c r="R1127" s="140"/>
      <c r="S1127" s="140"/>
      <c r="T1127" s="140"/>
      <c r="U1127" s="140"/>
      <c r="V1127" s="140"/>
      <c r="W1127" s="140"/>
    </row>
    <row r="1128" spans="1:23">
      <c r="A1128" s="107" t="str">
        <f t="shared" si="43"/>
        <v/>
      </c>
      <c r="B1128" s="107"/>
      <c r="C1128" s="140"/>
      <c r="D1128" s="140"/>
      <c r="E1128" s="140"/>
      <c r="F1128" s="140"/>
      <c r="G1128" s="140"/>
      <c r="H1128" s="140"/>
      <c r="I1128" s="140"/>
      <c r="J1128" s="140"/>
      <c r="K1128" s="140"/>
      <c r="L1128" s="140"/>
      <c r="M1128" s="140"/>
      <c r="N1128" s="140"/>
      <c r="O1128" s="140"/>
      <c r="P1128" s="140"/>
      <c r="Q1128" s="140"/>
      <c r="R1128" s="140"/>
      <c r="S1128" s="140"/>
      <c r="T1128" s="140"/>
      <c r="U1128" s="140"/>
      <c r="V1128" s="140"/>
      <c r="W1128" s="140"/>
    </row>
    <row r="1129" spans="1:23">
      <c r="A1129" s="107" t="str">
        <f t="shared" si="43"/>
        <v/>
      </c>
      <c r="B1129" s="107"/>
      <c r="C1129" s="140"/>
      <c r="D1129" s="140"/>
      <c r="E1129" s="140"/>
      <c r="F1129" s="140"/>
      <c r="G1129" s="140"/>
      <c r="H1129" s="140"/>
      <c r="I1129" s="140"/>
      <c r="J1129" s="140"/>
      <c r="K1129" s="140"/>
      <c r="L1129" s="140"/>
      <c r="M1129" s="140"/>
      <c r="N1129" s="140"/>
      <c r="O1129" s="140"/>
      <c r="P1129" s="140"/>
      <c r="Q1129" s="140"/>
      <c r="R1129" s="140"/>
      <c r="S1129" s="140"/>
      <c r="T1129" s="140"/>
      <c r="U1129" s="140"/>
      <c r="V1129" s="140"/>
      <c r="W1129" s="140"/>
    </row>
    <row r="1130" spans="1:23">
      <c r="A1130" s="107" t="str">
        <f t="shared" si="43"/>
        <v/>
      </c>
      <c r="B1130" s="107"/>
      <c r="C1130" s="140"/>
      <c r="D1130" s="140"/>
      <c r="E1130" s="140"/>
      <c r="F1130" s="140"/>
      <c r="G1130" s="140"/>
      <c r="H1130" s="140"/>
      <c r="I1130" s="140"/>
      <c r="J1130" s="140"/>
      <c r="K1130" s="140"/>
      <c r="L1130" s="140"/>
      <c r="M1130" s="140"/>
      <c r="N1130" s="140"/>
      <c r="O1130" s="140"/>
      <c r="P1130" s="140"/>
      <c r="Q1130" s="140"/>
      <c r="R1130" s="140"/>
      <c r="S1130" s="140"/>
      <c r="T1130" s="140"/>
      <c r="U1130" s="140"/>
      <c r="V1130" s="140"/>
      <c r="W1130" s="140"/>
    </row>
    <row r="1131" spans="1:23">
      <c r="A1131" s="107" t="str">
        <f t="shared" si="43"/>
        <v/>
      </c>
      <c r="B1131" s="107"/>
      <c r="C1131" s="140"/>
      <c r="D1131" s="140"/>
      <c r="E1131" s="140"/>
      <c r="F1131" s="140"/>
      <c r="G1131" s="140"/>
      <c r="H1131" s="140"/>
      <c r="I1131" s="140"/>
      <c r="J1131" s="140"/>
      <c r="K1131" s="140"/>
      <c r="L1131" s="140"/>
      <c r="M1131" s="140"/>
      <c r="N1131" s="140"/>
      <c r="O1131" s="140"/>
      <c r="P1131" s="140"/>
      <c r="Q1131" s="140"/>
      <c r="R1131" s="140"/>
      <c r="S1131" s="140"/>
      <c r="T1131" s="140"/>
      <c r="U1131" s="140"/>
      <c r="V1131" s="140"/>
      <c r="W1131" s="140"/>
    </row>
    <row r="1132" spans="1:23">
      <c r="A1132" s="107" t="str">
        <f t="shared" si="43"/>
        <v/>
      </c>
      <c r="B1132" s="107"/>
      <c r="C1132" s="140"/>
      <c r="D1132" s="140"/>
      <c r="E1132" s="140"/>
      <c r="F1132" s="140"/>
      <c r="G1132" s="140"/>
      <c r="H1132" s="140"/>
      <c r="I1132" s="140"/>
      <c r="J1132" s="140"/>
      <c r="K1132" s="140"/>
      <c r="L1132" s="140"/>
      <c r="M1132" s="140"/>
      <c r="N1132" s="140"/>
      <c r="O1132" s="140"/>
      <c r="P1132" s="140"/>
      <c r="Q1132" s="140"/>
      <c r="R1132" s="140"/>
      <c r="S1132" s="140"/>
      <c r="T1132" s="140"/>
      <c r="U1132" s="140"/>
      <c r="V1132" s="140"/>
      <c r="W1132" s="140"/>
    </row>
    <row r="1133" spans="1:23">
      <c r="A1133" s="107" t="str">
        <f t="shared" si="43"/>
        <v/>
      </c>
      <c r="B1133" s="107"/>
      <c r="C1133" s="140"/>
      <c r="D1133" s="140"/>
      <c r="E1133" s="140"/>
      <c r="F1133" s="140"/>
      <c r="G1133" s="140"/>
      <c r="H1133" s="140"/>
      <c r="I1133" s="140"/>
      <c r="J1133" s="140"/>
      <c r="K1133" s="140"/>
      <c r="L1133" s="140"/>
      <c r="M1133" s="140"/>
      <c r="N1133" s="140"/>
      <c r="O1133" s="140"/>
      <c r="P1133" s="140"/>
      <c r="Q1133" s="140"/>
      <c r="R1133" s="140"/>
      <c r="S1133" s="140"/>
      <c r="T1133" s="140"/>
      <c r="U1133" s="140"/>
      <c r="V1133" s="140"/>
      <c r="W1133" s="140"/>
    </row>
    <row r="1134" spans="1:23">
      <c r="A1134" s="107" t="str">
        <f t="shared" si="43"/>
        <v/>
      </c>
      <c r="B1134" s="107"/>
      <c r="C1134" s="140"/>
      <c r="D1134" s="140"/>
      <c r="E1134" s="140"/>
      <c r="F1134" s="140"/>
      <c r="G1134" s="140"/>
      <c r="H1134" s="140"/>
      <c r="I1134" s="140"/>
      <c r="J1134" s="140"/>
      <c r="K1134" s="140"/>
      <c r="L1134" s="140"/>
      <c r="M1134" s="140"/>
      <c r="N1134" s="140"/>
      <c r="O1134" s="140"/>
      <c r="P1134" s="140"/>
      <c r="Q1134" s="140"/>
      <c r="R1134" s="140"/>
      <c r="S1134" s="140"/>
      <c r="T1134" s="140"/>
      <c r="U1134" s="140"/>
      <c r="V1134" s="140"/>
      <c r="W1134" s="140"/>
    </row>
    <row r="1135" spans="1:23">
      <c r="A1135" s="107" t="str">
        <f t="shared" si="43"/>
        <v/>
      </c>
      <c r="B1135" s="107"/>
      <c r="C1135" s="140"/>
      <c r="D1135" s="140"/>
      <c r="E1135" s="140"/>
      <c r="F1135" s="140"/>
      <c r="G1135" s="140"/>
      <c r="H1135" s="140"/>
      <c r="I1135" s="140"/>
      <c r="J1135" s="140"/>
      <c r="K1135" s="140"/>
      <c r="L1135" s="140"/>
      <c r="M1135" s="140"/>
      <c r="N1135" s="140"/>
      <c r="O1135" s="140"/>
      <c r="P1135" s="140"/>
      <c r="Q1135" s="140"/>
      <c r="R1135" s="140"/>
      <c r="S1135" s="140"/>
      <c r="T1135" s="140"/>
      <c r="U1135" s="140"/>
      <c r="V1135" s="140"/>
      <c r="W1135" s="140"/>
    </row>
    <row r="1136" spans="1:23">
      <c r="A1136" s="107" t="str">
        <f t="shared" si="43"/>
        <v/>
      </c>
      <c r="B1136" s="107"/>
      <c r="C1136" s="140"/>
      <c r="D1136" s="140"/>
      <c r="E1136" s="140"/>
      <c r="F1136" s="140"/>
      <c r="G1136" s="140"/>
      <c r="H1136" s="140"/>
      <c r="I1136" s="140"/>
      <c r="J1136" s="140"/>
      <c r="K1136" s="140"/>
      <c r="L1136" s="140"/>
      <c r="M1136" s="140"/>
      <c r="N1136" s="140"/>
      <c r="O1136" s="140"/>
      <c r="P1136" s="140"/>
      <c r="Q1136" s="140"/>
      <c r="R1136" s="140"/>
      <c r="S1136" s="140"/>
      <c r="T1136" s="140"/>
      <c r="U1136" s="140"/>
      <c r="V1136" s="140"/>
      <c r="W1136" s="140"/>
    </row>
    <row r="1137" spans="1:23">
      <c r="A1137" s="123" t="str">
        <f>IF(OR(
AND(COUNTA(C1139:W1139)&gt;0, ISBLANK(A1139)),
AND(COUNTA(C1140:W1140)&gt;0, ISBLANK(A1140)),
AND(COUNTA(C1141:W1141)&gt;0, ISBLANK(A1141)),
AND(COUNTA(C1142:W1142)&gt;0, ISBLANK(A1142)), AND(COUNTA(C1143:W1143)&gt;0, ISBLANK(A1143)),
AND(COUNTA(C1144:W1144)&gt;0, ISBLANK(A1144)),
AND(COUNTA(C1145:W1145)&gt;0, ISBLANK(A1145)),
AND(COUNTA(C1146:W1146)&gt;0, ISBLANK(A1146)), AND(COUNTA(C1147:W1147)&gt;0, ISBLANK(A1147)),
AND(COUNTA(C1148:W1148)&gt;0, ISBLANK(A1148)),),"Certain rows are missing description", "")</f>
        <v/>
      </c>
      <c r="B1137" s="107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 spans="1:23">
      <c r="A1138" s="5" t="s">
        <v>222</v>
      </c>
      <c r="B1138" s="107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 spans="1:23">
      <c r="A1139" s="4"/>
      <c r="B1139" s="107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1:23">
      <c r="A1140" s="4"/>
      <c r="B1140" s="107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</row>
    <row r="1141" spans="1:23">
      <c r="A1141" s="4"/>
      <c r="B1141" s="107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</row>
    <row r="1142" spans="1:23">
      <c r="A1142" s="4"/>
      <c r="B1142" s="107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</row>
    <row r="1143" spans="1:23">
      <c r="A1143" s="4"/>
      <c r="B1143" s="107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</row>
    <row r="1144" spans="1:23">
      <c r="A1144" s="4"/>
      <c r="B1144" s="107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</row>
    <row r="1145" spans="1:23">
      <c r="A1145" s="4"/>
      <c r="B1145" s="107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</row>
    <row r="1146" spans="1:23">
      <c r="A1146" s="4"/>
      <c r="B1146" s="107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1:23">
      <c r="A1147" s="4"/>
      <c r="B1147" s="107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</row>
    <row r="1148" spans="1:23">
      <c r="A1148" s="4"/>
      <c r="B1148" s="107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</row>
    <row r="1149" spans="1:23">
      <c r="A1149" s="4"/>
      <c r="B1149" s="107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 spans="1:23">
      <c r="A1150" s="109" t="str">
        <f>"Probability of "&amp;A1138</f>
        <v>Probability of Indirect R&amp;D Cost Allocation</v>
      </c>
      <c r="B1150" s="107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 spans="1:23">
      <c r="A1151" s="107" t="str">
        <f t="shared" ref="A1151:A1160" si="44">IF(A1139="","",A1139)</f>
        <v/>
      </c>
      <c r="B1151" s="107"/>
      <c r="C1151" s="140"/>
      <c r="D1151" s="140"/>
      <c r="E1151" s="140"/>
      <c r="F1151" s="140"/>
      <c r="G1151" s="140"/>
      <c r="H1151" s="140"/>
      <c r="I1151" s="140"/>
      <c r="J1151" s="140"/>
      <c r="K1151" s="140"/>
      <c r="L1151" s="140"/>
      <c r="M1151" s="140"/>
      <c r="N1151" s="140"/>
      <c r="O1151" s="140"/>
      <c r="P1151" s="140"/>
      <c r="Q1151" s="140"/>
      <c r="R1151" s="140"/>
      <c r="S1151" s="140"/>
      <c r="T1151" s="140"/>
      <c r="U1151" s="140"/>
      <c r="V1151" s="140"/>
      <c r="W1151" s="140"/>
    </row>
    <row r="1152" spans="1:23">
      <c r="A1152" s="107" t="str">
        <f t="shared" si="44"/>
        <v/>
      </c>
      <c r="B1152" s="107"/>
      <c r="C1152" s="140"/>
      <c r="D1152" s="140"/>
      <c r="E1152" s="140"/>
      <c r="F1152" s="140"/>
      <c r="G1152" s="140"/>
      <c r="H1152" s="140"/>
      <c r="I1152" s="140"/>
      <c r="J1152" s="140"/>
      <c r="K1152" s="140"/>
      <c r="L1152" s="140"/>
      <c r="M1152" s="140"/>
      <c r="N1152" s="140"/>
      <c r="O1152" s="140"/>
      <c r="P1152" s="140"/>
      <c r="Q1152" s="140"/>
      <c r="R1152" s="140"/>
      <c r="S1152" s="140"/>
      <c r="T1152" s="140"/>
      <c r="U1152" s="140"/>
      <c r="V1152" s="140"/>
      <c r="W1152" s="140"/>
    </row>
    <row r="1153" spans="1:23">
      <c r="A1153" s="107" t="str">
        <f t="shared" si="44"/>
        <v/>
      </c>
      <c r="B1153" s="107"/>
      <c r="C1153" s="140"/>
      <c r="D1153" s="140"/>
      <c r="E1153" s="140"/>
      <c r="F1153" s="140"/>
      <c r="G1153" s="140"/>
      <c r="H1153" s="140"/>
      <c r="I1153" s="140"/>
      <c r="J1153" s="140"/>
      <c r="K1153" s="140"/>
      <c r="L1153" s="140"/>
      <c r="M1153" s="140"/>
      <c r="N1153" s="140"/>
      <c r="O1153" s="140"/>
      <c r="P1153" s="140"/>
      <c r="Q1153" s="140"/>
      <c r="R1153" s="140"/>
      <c r="S1153" s="140"/>
      <c r="T1153" s="140"/>
      <c r="U1153" s="140"/>
      <c r="V1153" s="140"/>
      <c r="W1153" s="140"/>
    </row>
    <row r="1154" spans="1:23">
      <c r="A1154" s="107" t="str">
        <f t="shared" si="44"/>
        <v/>
      </c>
      <c r="B1154" s="107"/>
      <c r="C1154" s="140"/>
      <c r="D1154" s="140"/>
      <c r="E1154" s="140"/>
      <c r="F1154" s="140"/>
      <c r="G1154" s="140"/>
      <c r="H1154" s="140"/>
      <c r="I1154" s="140"/>
      <c r="J1154" s="140"/>
      <c r="K1154" s="140"/>
      <c r="L1154" s="140"/>
      <c r="M1154" s="140"/>
      <c r="N1154" s="140"/>
      <c r="O1154" s="140"/>
      <c r="P1154" s="140"/>
      <c r="Q1154" s="140"/>
      <c r="R1154" s="140"/>
      <c r="S1154" s="140"/>
      <c r="T1154" s="140"/>
      <c r="U1154" s="140"/>
      <c r="V1154" s="140"/>
      <c r="W1154" s="140"/>
    </row>
    <row r="1155" spans="1:23">
      <c r="A1155" s="107" t="str">
        <f t="shared" si="44"/>
        <v/>
      </c>
      <c r="B1155" s="107"/>
      <c r="C1155" s="140"/>
      <c r="D1155" s="140"/>
      <c r="E1155" s="140"/>
      <c r="F1155" s="140"/>
      <c r="G1155" s="140"/>
      <c r="H1155" s="140"/>
      <c r="I1155" s="140"/>
      <c r="J1155" s="140"/>
      <c r="K1155" s="140"/>
      <c r="L1155" s="140"/>
      <c r="M1155" s="140"/>
      <c r="N1155" s="140"/>
      <c r="O1155" s="140"/>
      <c r="P1155" s="140"/>
      <c r="Q1155" s="140"/>
      <c r="R1155" s="140"/>
      <c r="S1155" s="140"/>
      <c r="T1155" s="140"/>
      <c r="U1155" s="140"/>
      <c r="V1155" s="140"/>
      <c r="W1155" s="140"/>
    </row>
    <row r="1156" spans="1:23">
      <c r="A1156" s="107" t="str">
        <f t="shared" si="44"/>
        <v/>
      </c>
      <c r="B1156" s="107"/>
      <c r="C1156" s="140"/>
      <c r="D1156" s="140"/>
      <c r="E1156" s="140"/>
      <c r="F1156" s="140"/>
      <c r="G1156" s="140"/>
      <c r="H1156" s="140"/>
      <c r="I1156" s="140"/>
      <c r="J1156" s="140"/>
      <c r="K1156" s="140"/>
      <c r="L1156" s="140"/>
      <c r="M1156" s="140"/>
      <c r="N1156" s="140"/>
      <c r="O1156" s="140"/>
      <c r="P1156" s="140"/>
      <c r="Q1156" s="140"/>
      <c r="R1156" s="140"/>
      <c r="S1156" s="140"/>
      <c r="T1156" s="140"/>
      <c r="U1156" s="140"/>
      <c r="V1156" s="140"/>
      <c r="W1156" s="140"/>
    </row>
    <row r="1157" spans="1:23">
      <c r="A1157" s="107" t="str">
        <f t="shared" si="44"/>
        <v/>
      </c>
      <c r="B1157" s="107"/>
      <c r="C1157" s="140"/>
      <c r="D1157" s="140"/>
      <c r="E1157" s="140"/>
      <c r="F1157" s="140"/>
      <c r="G1157" s="140"/>
      <c r="H1157" s="140"/>
      <c r="I1157" s="140"/>
      <c r="J1157" s="140"/>
      <c r="K1157" s="140"/>
      <c r="L1157" s="140"/>
      <c r="M1157" s="140"/>
      <c r="N1157" s="140"/>
      <c r="O1157" s="140"/>
      <c r="P1157" s="140"/>
      <c r="Q1157" s="140"/>
      <c r="R1157" s="140"/>
      <c r="S1157" s="140"/>
      <c r="T1157" s="140"/>
      <c r="U1157" s="140"/>
      <c r="V1157" s="140"/>
      <c r="W1157" s="140"/>
    </row>
    <row r="1158" spans="1:23">
      <c r="A1158" s="107" t="str">
        <f t="shared" si="44"/>
        <v/>
      </c>
      <c r="B1158" s="107"/>
      <c r="C1158" s="140"/>
      <c r="D1158" s="140"/>
      <c r="E1158" s="140"/>
      <c r="F1158" s="140"/>
      <c r="G1158" s="140"/>
      <c r="H1158" s="140"/>
      <c r="I1158" s="140"/>
      <c r="J1158" s="140"/>
      <c r="K1158" s="140"/>
      <c r="L1158" s="140"/>
      <c r="M1158" s="140"/>
      <c r="N1158" s="140"/>
      <c r="O1158" s="140"/>
      <c r="P1158" s="140"/>
      <c r="Q1158" s="140"/>
      <c r="R1158" s="140"/>
      <c r="S1158" s="140"/>
      <c r="T1158" s="140"/>
      <c r="U1158" s="140"/>
      <c r="V1158" s="140"/>
      <c r="W1158" s="140"/>
    </row>
    <row r="1159" spans="1:23">
      <c r="A1159" s="107" t="str">
        <f t="shared" si="44"/>
        <v/>
      </c>
      <c r="B1159" s="107"/>
      <c r="C1159" s="140"/>
      <c r="D1159" s="140"/>
      <c r="E1159" s="140"/>
      <c r="F1159" s="140"/>
      <c r="G1159" s="140"/>
      <c r="H1159" s="140"/>
      <c r="I1159" s="140"/>
      <c r="J1159" s="140"/>
      <c r="K1159" s="140"/>
      <c r="L1159" s="140"/>
      <c r="M1159" s="140"/>
      <c r="N1159" s="140"/>
      <c r="O1159" s="140"/>
      <c r="P1159" s="140"/>
      <c r="Q1159" s="140"/>
      <c r="R1159" s="140"/>
      <c r="S1159" s="140"/>
      <c r="T1159" s="140"/>
      <c r="U1159" s="140"/>
      <c r="V1159" s="140"/>
      <c r="W1159" s="140"/>
    </row>
    <row r="1160" spans="1:23">
      <c r="A1160" s="107" t="str">
        <f t="shared" si="44"/>
        <v/>
      </c>
      <c r="B1160" s="107"/>
      <c r="C1160" s="140"/>
      <c r="D1160" s="140"/>
      <c r="E1160" s="140"/>
      <c r="F1160" s="140"/>
      <c r="G1160" s="140"/>
      <c r="H1160" s="140"/>
      <c r="I1160" s="140"/>
      <c r="J1160" s="140"/>
      <c r="K1160" s="140"/>
      <c r="L1160" s="140"/>
      <c r="M1160" s="140"/>
      <c r="N1160" s="140"/>
      <c r="O1160" s="140"/>
      <c r="P1160" s="140"/>
      <c r="Q1160" s="140"/>
      <c r="R1160" s="140"/>
      <c r="S1160" s="140"/>
      <c r="T1160" s="140"/>
      <c r="U1160" s="140"/>
      <c r="V1160" s="140"/>
      <c r="W1160" s="140"/>
    </row>
    <row r="1161" spans="1:23">
      <c r="A1161" s="4"/>
      <c r="B1161" s="107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 spans="1:23">
      <c r="A1162" s="10" t="str">
        <f>"PRODUCT 22: "&amp;$A$30</f>
        <v xml:space="preserve">PRODUCT 22: </v>
      </c>
      <c r="B1162" s="107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 spans="1:23">
      <c r="A1163" s="123" t="str">
        <f>IF(OR(
AND(COUNTA(C1165:W1165)&gt;0, ISBLANK(A1165)),
AND(COUNTA(C1166:W1166)&gt;0, ISBLANK(A1166)),
AND(COUNTA(C1167:W1167)&gt;0, ISBLANK(A1167)),
AND(COUNTA(C1168:W1168)&gt;0, ISBLANK(A1168)), AND(COUNTA(C1169:W1169)&gt;0, ISBLANK(A1169)),
AND(COUNTA(C1170:W1170)&gt;0, ISBLANK(A1170)),
AND(COUNTA(C1171:W1171)&gt;0, ISBLANK(A1171)),
AND(COUNTA(C1172:W1172)&gt;0, ISBLANK(A1172)), AND(COUNTA(C1173:W1173)&gt;0, ISBLANK(A1173)),
AND(COUNTA(C1174:W1174)&gt;0, ISBLANK(A1174)),),"Certain rows are missing description", "")</f>
        <v/>
      </c>
      <c r="B1163" s="107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 spans="1:23">
      <c r="A1164" s="5" t="s">
        <v>220</v>
      </c>
      <c r="B1164" s="107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 spans="1:23">
      <c r="A1165" s="4"/>
      <c r="B1165" s="107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</row>
    <row r="1166" spans="1:23">
      <c r="A1166" s="4"/>
      <c r="B1166" s="107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</row>
    <row r="1167" spans="1:23">
      <c r="A1167" s="4"/>
      <c r="B1167" s="107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1:23">
      <c r="A1168" s="4"/>
      <c r="B1168" s="107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1:23">
      <c r="A1169" s="4"/>
      <c r="B1169" s="107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1:23">
      <c r="A1170" s="4"/>
      <c r="B1170" s="107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</row>
    <row r="1171" spans="1:23">
      <c r="A1171" s="4"/>
      <c r="B1171" s="107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1:23">
      <c r="A1172" s="4"/>
      <c r="B1172" s="107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</row>
    <row r="1173" spans="1:23">
      <c r="A1173" s="4"/>
      <c r="B1173" s="107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1:23">
      <c r="A1174" s="4"/>
      <c r="B1174" s="107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</row>
    <row r="1175" spans="1:23">
      <c r="A1175" s="4"/>
      <c r="B1175" s="107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 spans="1:23">
      <c r="A1176" s="5" t="s">
        <v>221</v>
      </c>
      <c r="B1176" s="107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 spans="1:23">
      <c r="A1177" s="107" t="str">
        <f t="shared" ref="A1177:A1186" si="45">IF(A1165="","",A1165)</f>
        <v/>
      </c>
      <c r="B1177" s="107"/>
      <c r="C1177" s="140"/>
      <c r="D1177" s="140"/>
      <c r="E1177" s="140"/>
      <c r="F1177" s="140"/>
      <c r="G1177" s="140"/>
      <c r="H1177" s="140"/>
      <c r="I1177" s="140"/>
      <c r="J1177" s="140"/>
      <c r="K1177" s="140"/>
      <c r="L1177" s="140"/>
      <c r="M1177" s="140"/>
      <c r="N1177" s="140"/>
      <c r="O1177" s="140"/>
      <c r="P1177" s="140"/>
      <c r="Q1177" s="140"/>
      <c r="R1177" s="140"/>
      <c r="S1177" s="140"/>
      <c r="T1177" s="140"/>
      <c r="U1177" s="140"/>
      <c r="V1177" s="140"/>
      <c r="W1177" s="140"/>
    </row>
    <row r="1178" spans="1:23">
      <c r="A1178" s="107" t="str">
        <f t="shared" si="45"/>
        <v/>
      </c>
      <c r="B1178" s="107"/>
      <c r="C1178" s="140"/>
      <c r="D1178" s="140"/>
      <c r="E1178" s="140"/>
      <c r="F1178" s="140"/>
      <c r="G1178" s="140"/>
      <c r="H1178" s="140"/>
      <c r="I1178" s="140"/>
      <c r="J1178" s="140"/>
      <c r="K1178" s="140"/>
      <c r="L1178" s="140"/>
      <c r="M1178" s="140"/>
      <c r="N1178" s="140"/>
      <c r="O1178" s="140"/>
      <c r="P1178" s="140"/>
      <c r="Q1178" s="140"/>
      <c r="R1178" s="140"/>
      <c r="S1178" s="140"/>
      <c r="T1178" s="140"/>
      <c r="U1178" s="140"/>
      <c r="V1178" s="140"/>
      <c r="W1178" s="140"/>
    </row>
    <row r="1179" spans="1:23">
      <c r="A1179" s="107" t="str">
        <f t="shared" si="45"/>
        <v/>
      </c>
      <c r="B1179" s="107"/>
      <c r="C1179" s="140"/>
      <c r="D1179" s="140"/>
      <c r="E1179" s="140"/>
      <c r="F1179" s="140"/>
      <c r="G1179" s="140"/>
      <c r="H1179" s="140"/>
      <c r="I1179" s="140"/>
      <c r="J1179" s="140"/>
      <c r="K1179" s="140"/>
      <c r="L1179" s="140"/>
      <c r="M1179" s="140"/>
      <c r="N1179" s="140"/>
      <c r="O1179" s="140"/>
      <c r="P1179" s="140"/>
      <c r="Q1179" s="140"/>
      <c r="R1179" s="140"/>
      <c r="S1179" s="140"/>
      <c r="T1179" s="140"/>
      <c r="U1179" s="140"/>
      <c r="V1179" s="140"/>
      <c r="W1179" s="140"/>
    </row>
    <row r="1180" spans="1:23">
      <c r="A1180" s="107" t="str">
        <f t="shared" si="45"/>
        <v/>
      </c>
      <c r="B1180" s="107"/>
      <c r="C1180" s="140"/>
      <c r="D1180" s="140"/>
      <c r="E1180" s="140"/>
      <c r="F1180" s="140"/>
      <c r="G1180" s="140"/>
      <c r="H1180" s="140"/>
      <c r="I1180" s="140"/>
      <c r="J1180" s="140"/>
      <c r="K1180" s="140"/>
      <c r="L1180" s="140"/>
      <c r="M1180" s="140"/>
      <c r="N1180" s="140"/>
      <c r="O1180" s="140"/>
      <c r="P1180" s="140"/>
      <c r="Q1180" s="140"/>
      <c r="R1180" s="140"/>
      <c r="S1180" s="140"/>
      <c r="T1180" s="140"/>
      <c r="U1180" s="140"/>
      <c r="V1180" s="140"/>
      <c r="W1180" s="140"/>
    </row>
    <row r="1181" spans="1:23">
      <c r="A1181" s="107" t="str">
        <f t="shared" si="45"/>
        <v/>
      </c>
      <c r="B1181" s="107"/>
      <c r="C1181" s="140"/>
      <c r="D1181" s="140"/>
      <c r="E1181" s="140"/>
      <c r="F1181" s="140"/>
      <c r="G1181" s="140"/>
      <c r="H1181" s="140"/>
      <c r="I1181" s="140"/>
      <c r="J1181" s="140"/>
      <c r="K1181" s="140"/>
      <c r="L1181" s="140"/>
      <c r="M1181" s="140"/>
      <c r="N1181" s="140"/>
      <c r="O1181" s="140"/>
      <c r="P1181" s="140"/>
      <c r="Q1181" s="140"/>
      <c r="R1181" s="140"/>
      <c r="S1181" s="140"/>
      <c r="T1181" s="140"/>
      <c r="U1181" s="140"/>
      <c r="V1181" s="140"/>
      <c r="W1181" s="140"/>
    </row>
    <row r="1182" spans="1:23">
      <c r="A1182" s="107" t="str">
        <f t="shared" si="45"/>
        <v/>
      </c>
      <c r="B1182" s="107"/>
      <c r="C1182" s="140"/>
      <c r="D1182" s="140"/>
      <c r="E1182" s="140"/>
      <c r="F1182" s="140"/>
      <c r="G1182" s="140"/>
      <c r="H1182" s="140"/>
      <c r="I1182" s="140"/>
      <c r="J1182" s="140"/>
      <c r="K1182" s="140"/>
      <c r="L1182" s="140"/>
      <c r="M1182" s="140"/>
      <c r="N1182" s="140"/>
      <c r="O1182" s="140"/>
      <c r="P1182" s="140"/>
      <c r="Q1182" s="140"/>
      <c r="R1182" s="140"/>
      <c r="S1182" s="140"/>
      <c r="T1182" s="140"/>
      <c r="U1182" s="140"/>
      <c r="V1182" s="140"/>
      <c r="W1182" s="140"/>
    </row>
    <row r="1183" spans="1:23">
      <c r="A1183" s="107" t="str">
        <f t="shared" si="45"/>
        <v/>
      </c>
      <c r="B1183" s="107"/>
      <c r="C1183" s="140"/>
      <c r="D1183" s="140"/>
      <c r="E1183" s="140"/>
      <c r="F1183" s="140"/>
      <c r="G1183" s="140"/>
      <c r="H1183" s="140"/>
      <c r="I1183" s="140"/>
      <c r="J1183" s="140"/>
      <c r="K1183" s="140"/>
      <c r="L1183" s="140"/>
      <c r="M1183" s="140"/>
      <c r="N1183" s="140"/>
      <c r="O1183" s="140"/>
      <c r="P1183" s="140"/>
      <c r="Q1183" s="140"/>
      <c r="R1183" s="140"/>
      <c r="S1183" s="140"/>
      <c r="T1183" s="140"/>
      <c r="U1183" s="140"/>
      <c r="V1183" s="140"/>
      <c r="W1183" s="140"/>
    </row>
    <row r="1184" spans="1:23">
      <c r="A1184" s="107" t="str">
        <f t="shared" si="45"/>
        <v/>
      </c>
      <c r="B1184" s="107"/>
      <c r="C1184" s="140"/>
      <c r="D1184" s="140"/>
      <c r="E1184" s="140"/>
      <c r="F1184" s="140"/>
      <c r="G1184" s="140"/>
      <c r="H1184" s="140"/>
      <c r="I1184" s="140"/>
      <c r="J1184" s="140"/>
      <c r="K1184" s="140"/>
      <c r="L1184" s="140"/>
      <c r="M1184" s="140"/>
      <c r="N1184" s="140"/>
      <c r="O1184" s="140"/>
      <c r="P1184" s="140"/>
      <c r="Q1184" s="140"/>
      <c r="R1184" s="140"/>
      <c r="S1184" s="140"/>
      <c r="T1184" s="140"/>
      <c r="U1184" s="140"/>
      <c r="V1184" s="140"/>
      <c r="W1184" s="140"/>
    </row>
    <row r="1185" spans="1:23">
      <c r="A1185" s="107" t="str">
        <f t="shared" si="45"/>
        <v/>
      </c>
      <c r="B1185" s="107"/>
      <c r="C1185" s="140"/>
      <c r="D1185" s="140"/>
      <c r="E1185" s="140"/>
      <c r="F1185" s="140"/>
      <c r="G1185" s="140"/>
      <c r="H1185" s="140"/>
      <c r="I1185" s="140"/>
      <c r="J1185" s="140"/>
      <c r="K1185" s="140"/>
      <c r="L1185" s="140"/>
      <c r="M1185" s="140"/>
      <c r="N1185" s="140"/>
      <c r="O1185" s="140"/>
      <c r="P1185" s="140"/>
      <c r="Q1185" s="140"/>
      <c r="R1185" s="140"/>
      <c r="S1185" s="140"/>
      <c r="T1185" s="140"/>
      <c r="U1185" s="140"/>
      <c r="V1185" s="140"/>
      <c r="W1185" s="140"/>
    </row>
    <row r="1186" spans="1:23">
      <c r="A1186" s="107" t="str">
        <f t="shared" si="45"/>
        <v/>
      </c>
      <c r="B1186" s="107"/>
      <c r="C1186" s="140"/>
      <c r="D1186" s="140"/>
      <c r="E1186" s="140"/>
      <c r="F1186" s="140"/>
      <c r="G1186" s="140"/>
      <c r="H1186" s="140"/>
      <c r="I1186" s="140"/>
      <c r="J1186" s="140"/>
      <c r="K1186" s="140"/>
      <c r="L1186" s="140"/>
      <c r="M1186" s="140"/>
      <c r="N1186" s="140"/>
      <c r="O1186" s="140"/>
      <c r="P1186" s="140"/>
      <c r="Q1186" s="140"/>
      <c r="R1186" s="140"/>
      <c r="S1186" s="140"/>
      <c r="T1186" s="140"/>
      <c r="U1186" s="140"/>
      <c r="V1186" s="140"/>
      <c r="W1186" s="140"/>
    </row>
    <row r="1187" spans="1:23">
      <c r="A1187" s="123" t="str">
        <f>IF(OR(
AND(COUNTA(C1189:W1189)&gt;0, ISBLANK(A1189)),
AND(COUNTA(C1190:W1190)&gt;0, ISBLANK(A1190)),
AND(COUNTA(C1191:W1191)&gt;0, ISBLANK(A1191)),
AND(COUNTA(C1192:W1192)&gt;0, ISBLANK(A1192)), AND(COUNTA(C1193:W1193)&gt;0, ISBLANK(A1193)),
AND(COUNTA(C1194:W1194)&gt;0, ISBLANK(A1194)),
AND(COUNTA(C1195:W1195)&gt;0, ISBLANK(A1195)),
AND(COUNTA(C1196:W1196)&gt;0, ISBLANK(A1196)), AND(COUNTA(C1197:W1197)&gt;0, ISBLANK(A1197)),
AND(COUNTA(C1198:W1198)&gt;0, ISBLANK(A1198)),),"Certain rows are missing description", "")</f>
        <v/>
      </c>
      <c r="B1187" s="107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 spans="1:23">
      <c r="A1188" s="5" t="s">
        <v>222</v>
      </c>
      <c r="B1188" s="107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 spans="1:23">
      <c r="A1189" s="4"/>
      <c r="B1189" s="107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</row>
    <row r="1190" spans="1:23">
      <c r="A1190" s="4"/>
      <c r="B1190" s="107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</row>
    <row r="1191" spans="1:23">
      <c r="A1191" s="4"/>
      <c r="B1191" s="107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</row>
    <row r="1192" spans="1:23">
      <c r="A1192" s="4"/>
      <c r="B1192" s="107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</row>
    <row r="1193" spans="1:23">
      <c r="A1193" s="4"/>
      <c r="B1193" s="107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</row>
    <row r="1194" spans="1:23">
      <c r="A1194" s="4"/>
      <c r="B1194" s="107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</row>
    <row r="1195" spans="1:23">
      <c r="A1195" s="4"/>
      <c r="B1195" s="107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</row>
    <row r="1196" spans="1:23">
      <c r="A1196" s="4"/>
      <c r="B1196" s="107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</row>
    <row r="1197" spans="1:23">
      <c r="A1197" s="4"/>
      <c r="B1197" s="107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</row>
    <row r="1198" spans="1:23">
      <c r="A1198" s="4"/>
      <c r="B1198" s="107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</row>
    <row r="1199" spans="1:23">
      <c r="A1199" s="4"/>
      <c r="B1199" s="107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 spans="1:23">
      <c r="A1200" s="109" t="str">
        <f>"Probability of "&amp;A1188</f>
        <v>Probability of Indirect R&amp;D Cost Allocation</v>
      </c>
      <c r="B1200" s="107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 spans="1:23">
      <c r="A1201" s="107" t="str">
        <f t="shared" ref="A1201:A1210" si="46">IF(A1189="","",A1189)</f>
        <v/>
      </c>
      <c r="B1201" s="107"/>
      <c r="C1201" s="140"/>
      <c r="D1201" s="140"/>
      <c r="E1201" s="140"/>
      <c r="F1201" s="140"/>
      <c r="G1201" s="140"/>
      <c r="H1201" s="140"/>
      <c r="I1201" s="140"/>
      <c r="J1201" s="140"/>
      <c r="K1201" s="140"/>
      <c r="L1201" s="140"/>
      <c r="M1201" s="140"/>
      <c r="N1201" s="140"/>
      <c r="O1201" s="140"/>
      <c r="P1201" s="140"/>
      <c r="Q1201" s="140"/>
      <c r="R1201" s="140"/>
      <c r="S1201" s="140"/>
      <c r="T1201" s="140"/>
      <c r="U1201" s="140"/>
      <c r="V1201" s="140"/>
      <c r="W1201" s="140"/>
    </row>
    <row r="1202" spans="1:23">
      <c r="A1202" s="107" t="str">
        <f t="shared" si="46"/>
        <v/>
      </c>
      <c r="B1202" s="107"/>
      <c r="C1202" s="140"/>
      <c r="D1202" s="140"/>
      <c r="E1202" s="140"/>
      <c r="F1202" s="140"/>
      <c r="G1202" s="140"/>
      <c r="H1202" s="140"/>
      <c r="I1202" s="140"/>
      <c r="J1202" s="140"/>
      <c r="K1202" s="140"/>
      <c r="L1202" s="140"/>
      <c r="M1202" s="140"/>
      <c r="N1202" s="140"/>
      <c r="O1202" s="140"/>
      <c r="P1202" s="140"/>
      <c r="Q1202" s="140"/>
      <c r="R1202" s="140"/>
      <c r="S1202" s="140"/>
      <c r="T1202" s="140"/>
      <c r="U1202" s="140"/>
      <c r="V1202" s="140"/>
      <c r="W1202" s="140"/>
    </row>
    <row r="1203" spans="1:23">
      <c r="A1203" s="107" t="str">
        <f t="shared" si="46"/>
        <v/>
      </c>
      <c r="B1203" s="107"/>
      <c r="C1203" s="140"/>
      <c r="D1203" s="140"/>
      <c r="E1203" s="140"/>
      <c r="F1203" s="140"/>
      <c r="G1203" s="140"/>
      <c r="H1203" s="140"/>
      <c r="I1203" s="140"/>
      <c r="J1203" s="140"/>
      <c r="K1203" s="140"/>
      <c r="L1203" s="140"/>
      <c r="M1203" s="140"/>
      <c r="N1203" s="140"/>
      <c r="O1203" s="140"/>
      <c r="P1203" s="140"/>
      <c r="Q1203" s="140"/>
      <c r="R1203" s="140"/>
      <c r="S1203" s="140"/>
      <c r="T1203" s="140"/>
      <c r="U1203" s="140"/>
      <c r="V1203" s="140"/>
      <c r="W1203" s="140"/>
    </row>
    <row r="1204" spans="1:23">
      <c r="A1204" s="107" t="str">
        <f t="shared" si="46"/>
        <v/>
      </c>
      <c r="B1204" s="107"/>
      <c r="C1204" s="140"/>
      <c r="D1204" s="140"/>
      <c r="E1204" s="140"/>
      <c r="F1204" s="140"/>
      <c r="G1204" s="140"/>
      <c r="H1204" s="140"/>
      <c r="I1204" s="140"/>
      <c r="J1204" s="140"/>
      <c r="K1204" s="140"/>
      <c r="L1204" s="140"/>
      <c r="M1204" s="140"/>
      <c r="N1204" s="140"/>
      <c r="O1204" s="140"/>
      <c r="P1204" s="140"/>
      <c r="Q1204" s="140"/>
      <c r="R1204" s="140"/>
      <c r="S1204" s="140"/>
      <c r="T1204" s="140"/>
      <c r="U1204" s="140"/>
      <c r="V1204" s="140"/>
      <c r="W1204" s="140"/>
    </row>
    <row r="1205" spans="1:23">
      <c r="A1205" s="107" t="str">
        <f t="shared" si="46"/>
        <v/>
      </c>
      <c r="B1205" s="107"/>
      <c r="C1205" s="140"/>
      <c r="D1205" s="140"/>
      <c r="E1205" s="140"/>
      <c r="F1205" s="140"/>
      <c r="G1205" s="140"/>
      <c r="H1205" s="140"/>
      <c r="I1205" s="140"/>
      <c r="J1205" s="140"/>
      <c r="K1205" s="140"/>
      <c r="L1205" s="140"/>
      <c r="M1205" s="140"/>
      <c r="N1205" s="140"/>
      <c r="O1205" s="140"/>
      <c r="P1205" s="140"/>
      <c r="Q1205" s="140"/>
      <c r="R1205" s="140"/>
      <c r="S1205" s="140"/>
      <c r="T1205" s="140"/>
      <c r="U1205" s="140"/>
      <c r="V1205" s="140"/>
      <c r="W1205" s="140"/>
    </row>
    <row r="1206" spans="1:23">
      <c r="A1206" s="107" t="str">
        <f t="shared" si="46"/>
        <v/>
      </c>
      <c r="B1206" s="107"/>
      <c r="C1206" s="140"/>
      <c r="D1206" s="140"/>
      <c r="E1206" s="140"/>
      <c r="F1206" s="140"/>
      <c r="G1206" s="140"/>
      <c r="H1206" s="140"/>
      <c r="I1206" s="140"/>
      <c r="J1206" s="140"/>
      <c r="K1206" s="140"/>
      <c r="L1206" s="140"/>
      <c r="M1206" s="140"/>
      <c r="N1206" s="140"/>
      <c r="O1206" s="140"/>
      <c r="P1206" s="140"/>
      <c r="Q1206" s="140"/>
      <c r="R1206" s="140"/>
      <c r="S1206" s="140"/>
      <c r="T1206" s="140"/>
      <c r="U1206" s="140"/>
      <c r="V1206" s="140"/>
      <c r="W1206" s="140"/>
    </row>
    <row r="1207" spans="1:23">
      <c r="A1207" s="107" t="str">
        <f t="shared" si="46"/>
        <v/>
      </c>
      <c r="B1207" s="107"/>
      <c r="C1207" s="140"/>
      <c r="D1207" s="140"/>
      <c r="E1207" s="140"/>
      <c r="F1207" s="140"/>
      <c r="G1207" s="140"/>
      <c r="H1207" s="140"/>
      <c r="I1207" s="140"/>
      <c r="J1207" s="140"/>
      <c r="K1207" s="140"/>
      <c r="L1207" s="140"/>
      <c r="M1207" s="140"/>
      <c r="N1207" s="140"/>
      <c r="O1207" s="140"/>
      <c r="P1207" s="140"/>
      <c r="Q1207" s="140"/>
      <c r="R1207" s="140"/>
      <c r="S1207" s="140"/>
      <c r="T1207" s="140"/>
      <c r="U1207" s="140"/>
      <c r="V1207" s="140"/>
      <c r="W1207" s="140"/>
    </row>
    <row r="1208" spans="1:23">
      <c r="A1208" s="107" t="str">
        <f t="shared" si="46"/>
        <v/>
      </c>
      <c r="B1208" s="107"/>
      <c r="C1208" s="140"/>
      <c r="D1208" s="140"/>
      <c r="E1208" s="140"/>
      <c r="F1208" s="140"/>
      <c r="G1208" s="140"/>
      <c r="H1208" s="140"/>
      <c r="I1208" s="140"/>
      <c r="J1208" s="140"/>
      <c r="K1208" s="140"/>
      <c r="L1208" s="140"/>
      <c r="M1208" s="140"/>
      <c r="N1208" s="140"/>
      <c r="O1208" s="140"/>
      <c r="P1208" s="140"/>
      <c r="Q1208" s="140"/>
      <c r="R1208" s="140"/>
      <c r="S1208" s="140"/>
      <c r="T1208" s="140"/>
      <c r="U1208" s="140"/>
      <c r="V1208" s="140"/>
      <c r="W1208" s="140"/>
    </row>
    <row r="1209" spans="1:23">
      <c r="A1209" s="107" t="str">
        <f t="shared" si="46"/>
        <v/>
      </c>
      <c r="B1209" s="107"/>
      <c r="C1209" s="140"/>
      <c r="D1209" s="140"/>
      <c r="E1209" s="140"/>
      <c r="F1209" s="140"/>
      <c r="G1209" s="140"/>
      <c r="H1209" s="140"/>
      <c r="I1209" s="140"/>
      <c r="J1209" s="140"/>
      <c r="K1209" s="140"/>
      <c r="L1209" s="140"/>
      <c r="M1209" s="140"/>
      <c r="N1209" s="140"/>
      <c r="O1209" s="140"/>
      <c r="P1209" s="140"/>
      <c r="Q1209" s="140"/>
      <c r="R1209" s="140"/>
      <c r="S1209" s="140"/>
      <c r="T1209" s="140"/>
      <c r="U1209" s="140"/>
      <c r="V1209" s="140"/>
      <c r="W1209" s="140"/>
    </row>
    <row r="1210" spans="1:23">
      <c r="A1210" s="107" t="str">
        <f t="shared" si="46"/>
        <v/>
      </c>
      <c r="B1210" s="107"/>
      <c r="C1210" s="140"/>
      <c r="D1210" s="140"/>
      <c r="E1210" s="140"/>
      <c r="F1210" s="140"/>
      <c r="G1210" s="140"/>
      <c r="H1210" s="140"/>
      <c r="I1210" s="140"/>
      <c r="J1210" s="140"/>
      <c r="K1210" s="140"/>
      <c r="L1210" s="140"/>
      <c r="M1210" s="140"/>
      <c r="N1210" s="140"/>
      <c r="O1210" s="140"/>
      <c r="P1210" s="140"/>
      <c r="Q1210" s="140"/>
      <c r="R1210" s="140"/>
      <c r="S1210" s="140"/>
      <c r="T1210" s="140"/>
      <c r="U1210" s="140"/>
      <c r="V1210" s="140"/>
      <c r="W1210" s="140"/>
    </row>
    <row r="1211" spans="1:23">
      <c r="A1211" s="4"/>
      <c r="B1211" s="107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 spans="1:23">
      <c r="A1212" s="10" t="str">
        <f>"PRODUCT 23: "&amp;$A$31</f>
        <v xml:space="preserve">PRODUCT 23: </v>
      </c>
      <c r="B1212" s="107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 spans="1:23">
      <c r="A1213" s="123" t="str">
        <f>IF(OR(
AND(COUNTA(C1215:W1215)&gt;0, ISBLANK(A1215)),
AND(COUNTA(C1216:W1216)&gt;0, ISBLANK(A1216)),
AND(COUNTA(C1217:W1217)&gt;0, ISBLANK(A1217)),
AND(COUNTA(C1218:W1218)&gt;0, ISBLANK(A1218)), AND(COUNTA(C1219:W1219)&gt;0, ISBLANK(A1219)),
AND(COUNTA(C1220:W1220)&gt;0, ISBLANK(A1220)),
AND(COUNTA(C1221:W1221)&gt;0, ISBLANK(A1221)),
AND(COUNTA(C1222:W1222)&gt;0, ISBLANK(A1222)), AND(COUNTA(C1223:W1223)&gt;0, ISBLANK(A1223)),
AND(COUNTA(C1224:W1224)&gt;0, ISBLANK(A1224)),),"Certain rows are missing description", "")</f>
        <v/>
      </c>
      <c r="B1213" s="107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 spans="1:23">
      <c r="A1214" s="5" t="s">
        <v>220</v>
      </c>
      <c r="B1214" s="107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 spans="1:23">
      <c r="A1215" s="4"/>
      <c r="B1215" s="107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1:23">
      <c r="A1216" s="4"/>
      <c r="B1216" s="107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1:23">
      <c r="A1217" s="4"/>
      <c r="B1217" s="107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1:23">
      <c r="A1218" s="4"/>
      <c r="B1218" s="107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1:23">
      <c r="A1219" s="4"/>
      <c r="B1219" s="107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</row>
    <row r="1220" spans="1:23">
      <c r="A1220" s="4"/>
      <c r="B1220" s="107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</row>
    <row r="1221" spans="1:23">
      <c r="A1221" s="4"/>
      <c r="B1221" s="107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</row>
    <row r="1222" spans="1:23">
      <c r="A1222" s="4"/>
      <c r="B1222" s="107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</row>
    <row r="1223" spans="1:23">
      <c r="A1223" s="4"/>
      <c r="B1223" s="107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</row>
    <row r="1224" spans="1:23">
      <c r="A1224" s="4"/>
      <c r="B1224" s="107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</row>
    <row r="1225" spans="1:23">
      <c r="A1225" s="4"/>
      <c r="B1225" s="107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 spans="1:23">
      <c r="A1226" s="5" t="s">
        <v>221</v>
      </c>
      <c r="B1226" s="107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 spans="1:23">
      <c r="A1227" s="107" t="str">
        <f t="shared" ref="A1227:A1236" si="47">IF(A1215="","",A1215)</f>
        <v/>
      </c>
      <c r="B1227" s="107"/>
      <c r="C1227" s="140"/>
      <c r="D1227" s="140"/>
      <c r="E1227" s="140"/>
      <c r="F1227" s="140"/>
      <c r="G1227" s="140"/>
      <c r="H1227" s="140"/>
      <c r="I1227" s="140"/>
      <c r="J1227" s="140"/>
      <c r="K1227" s="140"/>
      <c r="L1227" s="140"/>
      <c r="M1227" s="140"/>
      <c r="N1227" s="140"/>
      <c r="O1227" s="140"/>
      <c r="P1227" s="140"/>
      <c r="Q1227" s="140"/>
      <c r="R1227" s="140"/>
      <c r="S1227" s="140"/>
      <c r="T1227" s="140"/>
      <c r="U1227" s="140"/>
      <c r="V1227" s="140"/>
      <c r="W1227" s="140"/>
    </row>
    <row r="1228" spans="1:23">
      <c r="A1228" s="107" t="str">
        <f t="shared" si="47"/>
        <v/>
      </c>
      <c r="B1228" s="107"/>
      <c r="C1228" s="140"/>
      <c r="D1228" s="140"/>
      <c r="E1228" s="140"/>
      <c r="F1228" s="140"/>
      <c r="G1228" s="140"/>
      <c r="H1228" s="140"/>
      <c r="I1228" s="140"/>
      <c r="J1228" s="140"/>
      <c r="K1228" s="140"/>
      <c r="L1228" s="140"/>
      <c r="M1228" s="140"/>
      <c r="N1228" s="140"/>
      <c r="O1228" s="140"/>
      <c r="P1228" s="140"/>
      <c r="Q1228" s="140"/>
      <c r="R1228" s="140"/>
      <c r="S1228" s="140"/>
      <c r="T1228" s="140"/>
      <c r="U1228" s="140"/>
      <c r="V1228" s="140"/>
      <c r="W1228" s="140"/>
    </row>
    <row r="1229" spans="1:23">
      <c r="A1229" s="107" t="str">
        <f t="shared" si="47"/>
        <v/>
      </c>
      <c r="B1229" s="107"/>
      <c r="C1229" s="140"/>
      <c r="D1229" s="140"/>
      <c r="E1229" s="140"/>
      <c r="F1229" s="140"/>
      <c r="G1229" s="140"/>
      <c r="H1229" s="140"/>
      <c r="I1229" s="140"/>
      <c r="J1229" s="140"/>
      <c r="K1229" s="140"/>
      <c r="L1229" s="140"/>
      <c r="M1229" s="140"/>
      <c r="N1229" s="140"/>
      <c r="O1229" s="140"/>
      <c r="P1229" s="140"/>
      <c r="Q1229" s="140"/>
      <c r="R1229" s="140"/>
      <c r="S1229" s="140"/>
      <c r="T1229" s="140"/>
      <c r="U1229" s="140"/>
      <c r="V1229" s="140"/>
      <c r="W1229" s="140"/>
    </row>
    <row r="1230" spans="1:23">
      <c r="A1230" s="107" t="str">
        <f t="shared" si="47"/>
        <v/>
      </c>
      <c r="B1230" s="107"/>
      <c r="C1230" s="140"/>
      <c r="D1230" s="140"/>
      <c r="E1230" s="140"/>
      <c r="F1230" s="140"/>
      <c r="G1230" s="140"/>
      <c r="H1230" s="140"/>
      <c r="I1230" s="140"/>
      <c r="J1230" s="140"/>
      <c r="K1230" s="140"/>
      <c r="L1230" s="140"/>
      <c r="M1230" s="140"/>
      <c r="N1230" s="140"/>
      <c r="O1230" s="140"/>
      <c r="P1230" s="140"/>
      <c r="Q1230" s="140"/>
      <c r="R1230" s="140"/>
      <c r="S1230" s="140"/>
      <c r="T1230" s="140"/>
      <c r="U1230" s="140"/>
      <c r="V1230" s="140"/>
      <c r="W1230" s="140"/>
    </row>
    <row r="1231" spans="1:23">
      <c r="A1231" s="107" t="str">
        <f t="shared" si="47"/>
        <v/>
      </c>
      <c r="B1231" s="107"/>
      <c r="C1231" s="140"/>
      <c r="D1231" s="140"/>
      <c r="E1231" s="140"/>
      <c r="F1231" s="140"/>
      <c r="G1231" s="140"/>
      <c r="H1231" s="140"/>
      <c r="I1231" s="140"/>
      <c r="J1231" s="140"/>
      <c r="K1231" s="140"/>
      <c r="L1231" s="140"/>
      <c r="M1231" s="140"/>
      <c r="N1231" s="140"/>
      <c r="O1231" s="140"/>
      <c r="P1231" s="140"/>
      <c r="Q1231" s="140"/>
      <c r="R1231" s="140"/>
      <c r="S1231" s="140"/>
      <c r="T1231" s="140"/>
      <c r="U1231" s="140"/>
      <c r="V1231" s="140"/>
      <c r="W1231" s="140"/>
    </row>
    <row r="1232" spans="1:23">
      <c r="A1232" s="107" t="str">
        <f t="shared" si="47"/>
        <v/>
      </c>
      <c r="B1232" s="107"/>
      <c r="C1232" s="140"/>
      <c r="D1232" s="140"/>
      <c r="E1232" s="140"/>
      <c r="F1232" s="140"/>
      <c r="G1232" s="140"/>
      <c r="H1232" s="140"/>
      <c r="I1232" s="140"/>
      <c r="J1232" s="140"/>
      <c r="K1232" s="140"/>
      <c r="L1232" s="140"/>
      <c r="M1232" s="140"/>
      <c r="N1232" s="140"/>
      <c r="O1232" s="140"/>
      <c r="P1232" s="140"/>
      <c r="Q1232" s="140"/>
      <c r="R1232" s="140"/>
      <c r="S1232" s="140"/>
      <c r="T1232" s="140"/>
      <c r="U1232" s="140"/>
      <c r="V1232" s="140"/>
      <c r="W1232" s="140"/>
    </row>
    <row r="1233" spans="1:23">
      <c r="A1233" s="107" t="str">
        <f t="shared" si="47"/>
        <v/>
      </c>
      <c r="B1233" s="107"/>
      <c r="C1233" s="140"/>
      <c r="D1233" s="140"/>
      <c r="E1233" s="140"/>
      <c r="F1233" s="140"/>
      <c r="G1233" s="140"/>
      <c r="H1233" s="140"/>
      <c r="I1233" s="140"/>
      <c r="J1233" s="140"/>
      <c r="K1233" s="140"/>
      <c r="L1233" s="140"/>
      <c r="M1233" s="140"/>
      <c r="N1233" s="140"/>
      <c r="O1233" s="140"/>
      <c r="P1233" s="140"/>
      <c r="Q1233" s="140"/>
      <c r="R1233" s="140"/>
      <c r="S1233" s="140"/>
      <c r="T1233" s="140"/>
      <c r="U1233" s="140"/>
      <c r="V1233" s="140"/>
      <c r="W1233" s="140"/>
    </row>
    <row r="1234" spans="1:23">
      <c r="A1234" s="107" t="str">
        <f t="shared" si="47"/>
        <v/>
      </c>
      <c r="B1234" s="107"/>
      <c r="C1234" s="140"/>
      <c r="D1234" s="140"/>
      <c r="E1234" s="140"/>
      <c r="F1234" s="140"/>
      <c r="G1234" s="140"/>
      <c r="H1234" s="140"/>
      <c r="I1234" s="140"/>
      <c r="J1234" s="140"/>
      <c r="K1234" s="140"/>
      <c r="L1234" s="140"/>
      <c r="M1234" s="140"/>
      <c r="N1234" s="140"/>
      <c r="O1234" s="140"/>
      <c r="P1234" s="140"/>
      <c r="Q1234" s="140"/>
      <c r="R1234" s="140"/>
      <c r="S1234" s="140"/>
      <c r="T1234" s="140"/>
      <c r="U1234" s="140"/>
      <c r="V1234" s="140"/>
      <c r="W1234" s="140"/>
    </row>
    <row r="1235" spans="1:23">
      <c r="A1235" s="107" t="str">
        <f t="shared" si="47"/>
        <v/>
      </c>
      <c r="B1235" s="107"/>
      <c r="C1235" s="140"/>
      <c r="D1235" s="140"/>
      <c r="E1235" s="140"/>
      <c r="F1235" s="140"/>
      <c r="G1235" s="140"/>
      <c r="H1235" s="140"/>
      <c r="I1235" s="140"/>
      <c r="J1235" s="140"/>
      <c r="K1235" s="140"/>
      <c r="L1235" s="140"/>
      <c r="M1235" s="140"/>
      <c r="N1235" s="140"/>
      <c r="O1235" s="140"/>
      <c r="P1235" s="140"/>
      <c r="Q1235" s="140"/>
      <c r="R1235" s="140"/>
      <c r="S1235" s="140"/>
      <c r="T1235" s="140"/>
      <c r="U1235" s="140"/>
      <c r="V1235" s="140"/>
      <c r="W1235" s="140"/>
    </row>
    <row r="1236" spans="1:23">
      <c r="A1236" s="107" t="str">
        <f t="shared" si="47"/>
        <v/>
      </c>
      <c r="B1236" s="107"/>
      <c r="C1236" s="140"/>
      <c r="D1236" s="140"/>
      <c r="E1236" s="140"/>
      <c r="F1236" s="140"/>
      <c r="G1236" s="140"/>
      <c r="H1236" s="140"/>
      <c r="I1236" s="140"/>
      <c r="J1236" s="140"/>
      <c r="K1236" s="140"/>
      <c r="L1236" s="140"/>
      <c r="M1236" s="140"/>
      <c r="N1236" s="140"/>
      <c r="O1236" s="140"/>
      <c r="P1236" s="140"/>
      <c r="Q1236" s="140"/>
      <c r="R1236" s="140"/>
      <c r="S1236" s="140"/>
      <c r="T1236" s="140"/>
      <c r="U1236" s="140"/>
      <c r="V1236" s="140"/>
      <c r="W1236" s="140"/>
    </row>
    <row r="1237" spans="1:23">
      <c r="A1237" s="123" t="str">
        <f>IF(OR(
AND(COUNTA(C1239:W1239)&gt;0, ISBLANK(A1239)),
AND(COUNTA(C1240:W1240)&gt;0, ISBLANK(A1240)),
AND(COUNTA(C1241:W1241)&gt;0, ISBLANK(A1241)),
AND(COUNTA(C1242:W1242)&gt;0, ISBLANK(A1242)), AND(COUNTA(C1243:W1243)&gt;0, ISBLANK(A1243)),
AND(COUNTA(C1244:W1244)&gt;0, ISBLANK(A1244)),
AND(COUNTA(C1245:W1245)&gt;0, ISBLANK(A1245)),
AND(COUNTA(C1246:W1246)&gt;0, ISBLANK(A1246)), AND(COUNTA(C1247:W1247)&gt;0, ISBLANK(A1247)),
AND(COUNTA(C1248:W1248)&gt;0, ISBLANK(A1248)),),"Certain rows are missing description", "")</f>
        <v/>
      </c>
      <c r="B1237" s="107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 spans="1:23">
      <c r="A1238" s="5" t="s">
        <v>222</v>
      </c>
      <c r="B1238" s="107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 spans="1:23">
      <c r="A1239" s="4"/>
      <c r="B1239" s="107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</row>
    <row r="1240" spans="1:23">
      <c r="A1240" s="4"/>
      <c r="B1240" s="107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</row>
    <row r="1241" spans="1:23">
      <c r="A1241" s="4"/>
      <c r="B1241" s="107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</row>
    <row r="1242" spans="1:23">
      <c r="A1242" s="4"/>
      <c r="B1242" s="107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</row>
    <row r="1243" spans="1:23">
      <c r="A1243" s="4"/>
      <c r="B1243" s="107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</row>
    <row r="1244" spans="1:23">
      <c r="A1244" s="4"/>
      <c r="B1244" s="107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</row>
    <row r="1245" spans="1:23">
      <c r="A1245" s="4"/>
      <c r="B1245" s="107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</row>
    <row r="1246" spans="1:23">
      <c r="A1246" s="4"/>
      <c r="B1246" s="107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</row>
    <row r="1247" spans="1:23">
      <c r="A1247" s="4"/>
      <c r="B1247" s="107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</row>
    <row r="1248" spans="1:23">
      <c r="A1248" s="4"/>
      <c r="B1248" s="107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</row>
    <row r="1249" spans="1:23">
      <c r="A1249" s="4"/>
      <c r="B1249" s="107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 spans="1:23">
      <c r="A1250" s="109" t="str">
        <f>"Probability of "&amp;A1238</f>
        <v>Probability of Indirect R&amp;D Cost Allocation</v>
      </c>
      <c r="B1250" s="107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 spans="1:23">
      <c r="A1251" s="107" t="str">
        <f t="shared" ref="A1251:A1260" si="48">IF(A1239="","",A1239)</f>
        <v/>
      </c>
      <c r="B1251" s="107"/>
      <c r="C1251" s="140"/>
      <c r="D1251" s="140"/>
      <c r="E1251" s="140"/>
      <c r="F1251" s="140"/>
      <c r="G1251" s="140"/>
      <c r="H1251" s="140"/>
      <c r="I1251" s="140"/>
      <c r="J1251" s="140"/>
      <c r="K1251" s="140"/>
      <c r="L1251" s="140"/>
      <c r="M1251" s="140"/>
      <c r="N1251" s="140"/>
      <c r="O1251" s="140"/>
      <c r="P1251" s="140"/>
      <c r="Q1251" s="140"/>
      <c r="R1251" s="140"/>
      <c r="S1251" s="140"/>
      <c r="T1251" s="140"/>
      <c r="U1251" s="140"/>
      <c r="V1251" s="140"/>
      <c r="W1251" s="140"/>
    </row>
    <row r="1252" spans="1:23">
      <c r="A1252" s="107" t="str">
        <f t="shared" si="48"/>
        <v/>
      </c>
      <c r="B1252" s="107"/>
      <c r="C1252" s="140"/>
      <c r="D1252" s="140"/>
      <c r="E1252" s="140"/>
      <c r="F1252" s="140"/>
      <c r="G1252" s="140"/>
      <c r="H1252" s="140"/>
      <c r="I1252" s="140"/>
      <c r="J1252" s="140"/>
      <c r="K1252" s="140"/>
      <c r="L1252" s="140"/>
      <c r="M1252" s="140"/>
      <c r="N1252" s="140"/>
      <c r="O1252" s="140"/>
      <c r="P1252" s="140"/>
      <c r="Q1252" s="140"/>
      <c r="R1252" s="140"/>
      <c r="S1252" s="140"/>
      <c r="T1252" s="140"/>
      <c r="U1252" s="140"/>
      <c r="V1252" s="140"/>
      <c r="W1252" s="140"/>
    </row>
    <row r="1253" spans="1:23">
      <c r="A1253" s="107" t="str">
        <f t="shared" si="48"/>
        <v/>
      </c>
      <c r="B1253" s="107"/>
      <c r="C1253" s="140"/>
      <c r="D1253" s="140"/>
      <c r="E1253" s="140"/>
      <c r="F1253" s="140"/>
      <c r="G1253" s="140"/>
      <c r="H1253" s="140"/>
      <c r="I1253" s="140"/>
      <c r="J1253" s="140"/>
      <c r="K1253" s="140"/>
      <c r="L1253" s="140"/>
      <c r="M1253" s="140"/>
      <c r="N1253" s="140"/>
      <c r="O1253" s="140"/>
      <c r="P1253" s="140"/>
      <c r="Q1253" s="140"/>
      <c r="R1253" s="140"/>
      <c r="S1253" s="140"/>
      <c r="T1253" s="140"/>
      <c r="U1253" s="140"/>
      <c r="V1253" s="140"/>
      <c r="W1253" s="140"/>
    </row>
    <row r="1254" spans="1:23">
      <c r="A1254" s="107" t="str">
        <f t="shared" si="48"/>
        <v/>
      </c>
      <c r="B1254" s="107"/>
      <c r="C1254" s="140"/>
      <c r="D1254" s="140"/>
      <c r="E1254" s="140"/>
      <c r="F1254" s="140"/>
      <c r="G1254" s="140"/>
      <c r="H1254" s="140"/>
      <c r="I1254" s="140"/>
      <c r="J1254" s="140"/>
      <c r="K1254" s="140"/>
      <c r="L1254" s="140"/>
      <c r="M1254" s="140"/>
      <c r="N1254" s="140"/>
      <c r="O1254" s="140"/>
      <c r="P1254" s="140"/>
      <c r="Q1254" s="140"/>
      <c r="R1254" s="140"/>
      <c r="S1254" s="140"/>
      <c r="T1254" s="140"/>
      <c r="U1254" s="140"/>
      <c r="V1254" s="140"/>
      <c r="W1254" s="140"/>
    </row>
    <row r="1255" spans="1:23">
      <c r="A1255" s="107" t="str">
        <f t="shared" si="48"/>
        <v/>
      </c>
      <c r="B1255" s="107"/>
      <c r="C1255" s="140"/>
      <c r="D1255" s="140"/>
      <c r="E1255" s="140"/>
      <c r="F1255" s="140"/>
      <c r="G1255" s="140"/>
      <c r="H1255" s="140"/>
      <c r="I1255" s="140"/>
      <c r="J1255" s="140"/>
      <c r="K1255" s="140"/>
      <c r="L1255" s="140"/>
      <c r="M1255" s="140"/>
      <c r="N1255" s="140"/>
      <c r="O1255" s="140"/>
      <c r="P1255" s="140"/>
      <c r="Q1255" s="140"/>
      <c r="R1255" s="140"/>
      <c r="S1255" s="140"/>
      <c r="T1255" s="140"/>
      <c r="U1255" s="140"/>
      <c r="V1255" s="140"/>
      <c r="W1255" s="140"/>
    </row>
    <row r="1256" spans="1:23">
      <c r="A1256" s="107" t="str">
        <f t="shared" si="48"/>
        <v/>
      </c>
      <c r="B1256" s="107"/>
      <c r="C1256" s="140"/>
      <c r="D1256" s="140"/>
      <c r="E1256" s="140"/>
      <c r="F1256" s="140"/>
      <c r="G1256" s="140"/>
      <c r="H1256" s="140"/>
      <c r="I1256" s="140"/>
      <c r="J1256" s="140"/>
      <c r="K1256" s="140"/>
      <c r="L1256" s="140"/>
      <c r="M1256" s="140"/>
      <c r="N1256" s="140"/>
      <c r="O1256" s="140"/>
      <c r="P1256" s="140"/>
      <c r="Q1256" s="140"/>
      <c r="R1256" s="140"/>
      <c r="S1256" s="140"/>
      <c r="T1256" s="140"/>
      <c r="U1256" s="140"/>
      <c r="V1256" s="140"/>
      <c r="W1256" s="140"/>
    </row>
    <row r="1257" spans="1:23">
      <c r="A1257" s="107" t="str">
        <f t="shared" si="48"/>
        <v/>
      </c>
      <c r="B1257" s="107"/>
      <c r="C1257" s="140"/>
      <c r="D1257" s="140"/>
      <c r="E1257" s="140"/>
      <c r="F1257" s="140"/>
      <c r="G1257" s="140"/>
      <c r="H1257" s="140"/>
      <c r="I1257" s="140"/>
      <c r="J1257" s="140"/>
      <c r="K1257" s="140"/>
      <c r="L1257" s="140"/>
      <c r="M1257" s="140"/>
      <c r="N1257" s="140"/>
      <c r="O1257" s="140"/>
      <c r="P1257" s="140"/>
      <c r="Q1257" s="140"/>
      <c r="R1257" s="140"/>
      <c r="S1257" s="140"/>
      <c r="T1257" s="140"/>
      <c r="U1257" s="140"/>
      <c r="V1257" s="140"/>
      <c r="W1257" s="140"/>
    </row>
    <row r="1258" spans="1:23">
      <c r="A1258" s="107" t="str">
        <f t="shared" si="48"/>
        <v/>
      </c>
      <c r="B1258" s="107"/>
      <c r="C1258" s="140"/>
      <c r="D1258" s="140"/>
      <c r="E1258" s="140"/>
      <c r="F1258" s="140"/>
      <c r="G1258" s="140"/>
      <c r="H1258" s="140"/>
      <c r="I1258" s="140"/>
      <c r="J1258" s="140"/>
      <c r="K1258" s="140"/>
      <c r="L1258" s="140"/>
      <c r="M1258" s="140"/>
      <c r="N1258" s="140"/>
      <c r="O1258" s="140"/>
      <c r="P1258" s="140"/>
      <c r="Q1258" s="140"/>
      <c r="R1258" s="140"/>
      <c r="S1258" s="140"/>
      <c r="T1258" s="140"/>
      <c r="U1258" s="140"/>
      <c r="V1258" s="140"/>
      <c r="W1258" s="140"/>
    </row>
    <row r="1259" spans="1:23">
      <c r="A1259" s="107" t="str">
        <f t="shared" si="48"/>
        <v/>
      </c>
      <c r="B1259" s="107"/>
      <c r="C1259" s="140"/>
      <c r="D1259" s="140"/>
      <c r="E1259" s="140"/>
      <c r="F1259" s="140"/>
      <c r="G1259" s="140"/>
      <c r="H1259" s="140"/>
      <c r="I1259" s="140"/>
      <c r="J1259" s="140"/>
      <c r="K1259" s="140"/>
      <c r="L1259" s="140"/>
      <c r="M1259" s="140"/>
      <c r="N1259" s="140"/>
      <c r="O1259" s="140"/>
      <c r="P1259" s="140"/>
      <c r="Q1259" s="140"/>
      <c r="R1259" s="140"/>
      <c r="S1259" s="140"/>
      <c r="T1259" s="140"/>
      <c r="U1259" s="140"/>
      <c r="V1259" s="140"/>
      <c r="W1259" s="140"/>
    </row>
    <row r="1260" spans="1:23">
      <c r="A1260" s="107" t="str">
        <f t="shared" si="48"/>
        <v/>
      </c>
      <c r="B1260" s="107"/>
      <c r="C1260" s="140"/>
      <c r="D1260" s="140"/>
      <c r="E1260" s="140"/>
      <c r="F1260" s="140"/>
      <c r="G1260" s="140"/>
      <c r="H1260" s="140"/>
      <c r="I1260" s="140"/>
      <c r="J1260" s="140"/>
      <c r="K1260" s="140"/>
      <c r="L1260" s="140"/>
      <c r="M1260" s="140"/>
      <c r="N1260" s="140"/>
      <c r="O1260" s="140"/>
      <c r="P1260" s="140"/>
      <c r="Q1260" s="140"/>
      <c r="R1260" s="140"/>
      <c r="S1260" s="140"/>
      <c r="T1260" s="140"/>
      <c r="U1260" s="140"/>
      <c r="V1260" s="140"/>
      <c r="W1260" s="140"/>
    </row>
    <row r="1261" spans="1:23">
      <c r="A1261" s="4"/>
      <c r="B1261" s="107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 spans="1:23">
      <c r="A1262" s="10" t="str">
        <f>"PRODUCT 24: "&amp;$A$32</f>
        <v xml:space="preserve">PRODUCT 24: </v>
      </c>
      <c r="B1262" s="107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 spans="1:23">
      <c r="A1263" s="123" t="str">
        <f>IF(OR(
AND(COUNTA(C1265:W1265)&gt;0, ISBLANK(A1265)),
AND(COUNTA(C1266:W1266)&gt;0, ISBLANK(A1266)),
AND(COUNTA(C1267:W1267)&gt;0, ISBLANK(A1267)),
AND(COUNTA(C1268:W1268)&gt;0, ISBLANK(A1268)), AND(COUNTA(C1269:W1269)&gt;0, ISBLANK(A1269)),
AND(COUNTA(C1270:W1270)&gt;0, ISBLANK(A1270)),
AND(COUNTA(C1271:W1271)&gt;0, ISBLANK(A1271)),
AND(COUNTA(C1272:W1272)&gt;0, ISBLANK(A1272)), AND(COUNTA(C1273:W1273)&gt;0, ISBLANK(A1273)),
AND(COUNTA(C1274:W1274)&gt;0, ISBLANK(A1274)),),"Certain rows are missing description", "")</f>
        <v/>
      </c>
      <c r="B1263" s="107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 spans="1:23">
      <c r="A1264" s="5" t="s">
        <v>220</v>
      </c>
      <c r="B1264" s="107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 spans="1:23">
      <c r="A1265" s="4"/>
      <c r="B1265" s="107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</row>
    <row r="1266" spans="1:23">
      <c r="A1266" s="4"/>
      <c r="B1266" s="107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</row>
    <row r="1267" spans="1:23">
      <c r="A1267" s="4"/>
      <c r="B1267" s="107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</row>
    <row r="1268" spans="1:23">
      <c r="A1268" s="4"/>
      <c r="B1268" s="107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</row>
    <row r="1269" spans="1:23">
      <c r="A1269" s="4"/>
      <c r="B1269" s="107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</row>
    <row r="1270" spans="1:23">
      <c r="A1270" s="4"/>
      <c r="B1270" s="107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</row>
    <row r="1271" spans="1:23">
      <c r="A1271" s="4"/>
      <c r="B1271" s="107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</row>
    <row r="1272" spans="1:23">
      <c r="A1272" s="4"/>
      <c r="B1272" s="107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</row>
    <row r="1273" spans="1:23">
      <c r="A1273" s="4"/>
      <c r="B1273" s="107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</row>
    <row r="1274" spans="1:23">
      <c r="A1274" s="4"/>
      <c r="B1274" s="107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</row>
    <row r="1275" spans="1:23">
      <c r="A1275" s="4"/>
      <c r="B1275" s="107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 spans="1:23">
      <c r="A1276" s="5" t="s">
        <v>221</v>
      </c>
      <c r="B1276" s="107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 spans="1:23">
      <c r="A1277" s="107" t="str">
        <f t="shared" ref="A1277:A1286" si="49">IF(A1265="","",A1265)</f>
        <v/>
      </c>
      <c r="B1277" s="107"/>
      <c r="C1277" s="140"/>
      <c r="D1277" s="140"/>
      <c r="E1277" s="140"/>
      <c r="F1277" s="140"/>
      <c r="G1277" s="140"/>
      <c r="H1277" s="140"/>
      <c r="I1277" s="140"/>
      <c r="J1277" s="140"/>
      <c r="K1277" s="140"/>
      <c r="L1277" s="140"/>
      <c r="M1277" s="140"/>
      <c r="N1277" s="140"/>
      <c r="O1277" s="140"/>
      <c r="P1277" s="140"/>
      <c r="Q1277" s="140"/>
      <c r="R1277" s="140"/>
      <c r="S1277" s="140"/>
      <c r="T1277" s="140"/>
      <c r="U1277" s="140"/>
      <c r="V1277" s="140"/>
      <c r="W1277" s="140"/>
    </row>
    <row r="1278" spans="1:23">
      <c r="A1278" s="107" t="str">
        <f t="shared" si="49"/>
        <v/>
      </c>
      <c r="B1278" s="107"/>
      <c r="C1278" s="140"/>
      <c r="D1278" s="140"/>
      <c r="E1278" s="140"/>
      <c r="F1278" s="140"/>
      <c r="G1278" s="140"/>
      <c r="H1278" s="140"/>
      <c r="I1278" s="140"/>
      <c r="J1278" s="140"/>
      <c r="K1278" s="140"/>
      <c r="L1278" s="140"/>
      <c r="M1278" s="140"/>
      <c r="N1278" s="140"/>
      <c r="O1278" s="140"/>
      <c r="P1278" s="140"/>
      <c r="Q1278" s="140"/>
      <c r="R1278" s="140"/>
      <c r="S1278" s="140"/>
      <c r="T1278" s="140"/>
      <c r="U1278" s="140"/>
      <c r="V1278" s="140"/>
      <c r="W1278" s="140"/>
    </row>
    <row r="1279" spans="1:23">
      <c r="A1279" s="107" t="str">
        <f t="shared" si="49"/>
        <v/>
      </c>
      <c r="B1279" s="107"/>
      <c r="C1279" s="140"/>
      <c r="D1279" s="140"/>
      <c r="E1279" s="140"/>
      <c r="F1279" s="140"/>
      <c r="G1279" s="140"/>
      <c r="H1279" s="140"/>
      <c r="I1279" s="140"/>
      <c r="J1279" s="140"/>
      <c r="K1279" s="140"/>
      <c r="L1279" s="140"/>
      <c r="M1279" s="140"/>
      <c r="N1279" s="140"/>
      <c r="O1279" s="140"/>
      <c r="P1279" s="140"/>
      <c r="Q1279" s="140"/>
      <c r="R1279" s="140"/>
      <c r="S1279" s="140"/>
      <c r="T1279" s="140"/>
      <c r="U1279" s="140"/>
      <c r="V1279" s="140"/>
      <c r="W1279" s="140"/>
    </row>
    <row r="1280" spans="1:23">
      <c r="A1280" s="107" t="str">
        <f t="shared" si="49"/>
        <v/>
      </c>
      <c r="B1280" s="107"/>
      <c r="C1280" s="140"/>
      <c r="D1280" s="140"/>
      <c r="E1280" s="140"/>
      <c r="F1280" s="140"/>
      <c r="G1280" s="140"/>
      <c r="H1280" s="140"/>
      <c r="I1280" s="140"/>
      <c r="J1280" s="140"/>
      <c r="K1280" s="140"/>
      <c r="L1280" s="140"/>
      <c r="M1280" s="140"/>
      <c r="N1280" s="140"/>
      <c r="O1280" s="140"/>
      <c r="P1280" s="140"/>
      <c r="Q1280" s="140"/>
      <c r="R1280" s="140"/>
      <c r="S1280" s="140"/>
      <c r="T1280" s="140"/>
      <c r="U1280" s="140"/>
      <c r="V1280" s="140"/>
      <c r="W1280" s="140"/>
    </row>
    <row r="1281" spans="1:23">
      <c r="A1281" s="107" t="str">
        <f t="shared" si="49"/>
        <v/>
      </c>
      <c r="B1281" s="107"/>
      <c r="C1281" s="140"/>
      <c r="D1281" s="140"/>
      <c r="E1281" s="140"/>
      <c r="F1281" s="140"/>
      <c r="G1281" s="140"/>
      <c r="H1281" s="140"/>
      <c r="I1281" s="140"/>
      <c r="J1281" s="140"/>
      <c r="K1281" s="140"/>
      <c r="L1281" s="140"/>
      <c r="M1281" s="140"/>
      <c r="N1281" s="140"/>
      <c r="O1281" s="140"/>
      <c r="P1281" s="140"/>
      <c r="Q1281" s="140"/>
      <c r="R1281" s="140"/>
      <c r="S1281" s="140"/>
      <c r="T1281" s="140"/>
      <c r="U1281" s="140"/>
      <c r="V1281" s="140"/>
      <c r="W1281" s="140"/>
    </row>
    <row r="1282" spans="1:23">
      <c r="A1282" s="107" t="str">
        <f t="shared" si="49"/>
        <v/>
      </c>
      <c r="B1282" s="107"/>
      <c r="C1282" s="140"/>
      <c r="D1282" s="140"/>
      <c r="E1282" s="140"/>
      <c r="F1282" s="140"/>
      <c r="G1282" s="140"/>
      <c r="H1282" s="140"/>
      <c r="I1282" s="140"/>
      <c r="J1282" s="140"/>
      <c r="K1282" s="140"/>
      <c r="L1282" s="140"/>
      <c r="M1282" s="140"/>
      <c r="N1282" s="140"/>
      <c r="O1282" s="140"/>
      <c r="P1282" s="140"/>
      <c r="Q1282" s="140"/>
      <c r="R1282" s="140"/>
      <c r="S1282" s="140"/>
      <c r="T1282" s="140"/>
      <c r="U1282" s="140"/>
      <c r="V1282" s="140"/>
      <c r="W1282" s="140"/>
    </row>
    <row r="1283" spans="1:23">
      <c r="A1283" s="107" t="str">
        <f t="shared" si="49"/>
        <v/>
      </c>
      <c r="B1283" s="107"/>
      <c r="C1283" s="140"/>
      <c r="D1283" s="140"/>
      <c r="E1283" s="140"/>
      <c r="F1283" s="140"/>
      <c r="G1283" s="140"/>
      <c r="H1283" s="140"/>
      <c r="I1283" s="140"/>
      <c r="J1283" s="140"/>
      <c r="K1283" s="140"/>
      <c r="L1283" s="140"/>
      <c r="M1283" s="140"/>
      <c r="N1283" s="140"/>
      <c r="O1283" s="140"/>
      <c r="P1283" s="140"/>
      <c r="Q1283" s="140"/>
      <c r="R1283" s="140"/>
      <c r="S1283" s="140"/>
      <c r="T1283" s="140"/>
      <c r="U1283" s="140"/>
      <c r="V1283" s="140"/>
      <c r="W1283" s="140"/>
    </row>
    <row r="1284" spans="1:23">
      <c r="A1284" s="107" t="str">
        <f t="shared" si="49"/>
        <v/>
      </c>
      <c r="B1284" s="107"/>
      <c r="C1284" s="140"/>
      <c r="D1284" s="140"/>
      <c r="E1284" s="140"/>
      <c r="F1284" s="140"/>
      <c r="G1284" s="140"/>
      <c r="H1284" s="140"/>
      <c r="I1284" s="140"/>
      <c r="J1284" s="140"/>
      <c r="K1284" s="140"/>
      <c r="L1284" s="140"/>
      <c r="M1284" s="140"/>
      <c r="N1284" s="140"/>
      <c r="O1284" s="140"/>
      <c r="P1284" s="140"/>
      <c r="Q1284" s="140"/>
      <c r="R1284" s="140"/>
      <c r="S1284" s="140"/>
      <c r="T1284" s="140"/>
      <c r="U1284" s="140"/>
      <c r="V1284" s="140"/>
      <c r="W1284" s="140"/>
    </row>
    <row r="1285" spans="1:23">
      <c r="A1285" s="107" t="str">
        <f t="shared" si="49"/>
        <v/>
      </c>
      <c r="B1285" s="107"/>
      <c r="C1285" s="140"/>
      <c r="D1285" s="140"/>
      <c r="E1285" s="140"/>
      <c r="F1285" s="140"/>
      <c r="G1285" s="140"/>
      <c r="H1285" s="140"/>
      <c r="I1285" s="140"/>
      <c r="J1285" s="140"/>
      <c r="K1285" s="140"/>
      <c r="L1285" s="140"/>
      <c r="M1285" s="140"/>
      <c r="N1285" s="140"/>
      <c r="O1285" s="140"/>
      <c r="P1285" s="140"/>
      <c r="Q1285" s="140"/>
      <c r="R1285" s="140"/>
      <c r="S1285" s="140"/>
      <c r="T1285" s="140"/>
      <c r="U1285" s="140"/>
      <c r="V1285" s="140"/>
      <c r="W1285" s="140"/>
    </row>
    <row r="1286" spans="1:23">
      <c r="A1286" s="107" t="str">
        <f t="shared" si="49"/>
        <v/>
      </c>
      <c r="B1286" s="107"/>
      <c r="C1286" s="140"/>
      <c r="D1286" s="140"/>
      <c r="E1286" s="140"/>
      <c r="F1286" s="140"/>
      <c r="G1286" s="140"/>
      <c r="H1286" s="140"/>
      <c r="I1286" s="140"/>
      <c r="J1286" s="140"/>
      <c r="K1286" s="140"/>
      <c r="L1286" s="140"/>
      <c r="M1286" s="140"/>
      <c r="N1286" s="140"/>
      <c r="O1286" s="140"/>
      <c r="P1286" s="140"/>
      <c r="Q1286" s="140"/>
      <c r="R1286" s="140"/>
      <c r="S1286" s="140"/>
      <c r="T1286" s="140"/>
      <c r="U1286" s="140"/>
      <c r="V1286" s="140"/>
      <c r="W1286" s="140"/>
    </row>
    <row r="1287" spans="1:23">
      <c r="A1287" s="123" t="str">
        <f>IF(OR(
AND(COUNTA(C1289:W1289)&gt;0, ISBLANK(A1289)),
AND(COUNTA(C1290:W1290)&gt;0, ISBLANK(A1290)),
AND(COUNTA(C1291:W1291)&gt;0, ISBLANK(A1291)),
AND(COUNTA(C1292:W1292)&gt;0, ISBLANK(A1292)), AND(COUNTA(C1293:W1293)&gt;0, ISBLANK(A1293)),
AND(COUNTA(C1294:W1294)&gt;0, ISBLANK(A1294)),
AND(COUNTA(C1295:W1295)&gt;0, ISBLANK(A1295)),
AND(COUNTA(C1296:W1296)&gt;0, ISBLANK(A1296)), AND(COUNTA(C1297:W1297)&gt;0, ISBLANK(A1297)),
AND(COUNTA(C1298:W1298)&gt;0, ISBLANK(A1298)),),"Certain rows are missing description", "")</f>
        <v/>
      </c>
      <c r="B1287" s="107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 spans="1:23">
      <c r="A1288" s="5" t="s">
        <v>222</v>
      </c>
      <c r="B1288" s="107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 spans="1:23">
      <c r="A1289" s="4"/>
      <c r="B1289" s="107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</row>
    <row r="1290" spans="1:23">
      <c r="A1290" s="4"/>
      <c r="B1290" s="107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</row>
    <row r="1291" spans="1:23">
      <c r="A1291" s="4"/>
      <c r="B1291" s="107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</row>
    <row r="1292" spans="1:23">
      <c r="A1292" s="4"/>
      <c r="B1292" s="107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</row>
    <row r="1293" spans="1:23">
      <c r="A1293" s="4"/>
      <c r="B1293" s="107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</row>
    <row r="1294" spans="1:23">
      <c r="A1294" s="4"/>
      <c r="B1294" s="107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</row>
    <row r="1295" spans="1:23">
      <c r="A1295" s="4"/>
      <c r="B1295" s="107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</row>
    <row r="1296" spans="1:23">
      <c r="A1296" s="4"/>
      <c r="B1296" s="107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</row>
    <row r="1297" spans="1:23">
      <c r="A1297" s="4"/>
      <c r="B1297" s="107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</row>
    <row r="1298" spans="1:23">
      <c r="A1298" s="4"/>
      <c r="B1298" s="107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</row>
    <row r="1299" spans="1:23">
      <c r="A1299" s="4"/>
      <c r="B1299" s="107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 spans="1:23">
      <c r="A1300" s="109" t="str">
        <f>"Probability of "&amp;A1288</f>
        <v>Probability of Indirect R&amp;D Cost Allocation</v>
      </c>
      <c r="B1300" s="107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 spans="1:23">
      <c r="A1301" s="107" t="str">
        <f t="shared" ref="A1301:A1310" si="50">IF(A1289="","",A1289)</f>
        <v/>
      </c>
      <c r="B1301" s="107"/>
      <c r="C1301" s="140"/>
      <c r="D1301" s="140"/>
      <c r="E1301" s="140"/>
      <c r="F1301" s="140"/>
      <c r="G1301" s="140"/>
      <c r="H1301" s="140"/>
      <c r="I1301" s="140"/>
      <c r="J1301" s="140"/>
      <c r="K1301" s="140"/>
      <c r="L1301" s="140"/>
      <c r="M1301" s="140"/>
      <c r="N1301" s="140"/>
      <c r="O1301" s="140"/>
      <c r="P1301" s="140"/>
      <c r="Q1301" s="140"/>
      <c r="R1301" s="140"/>
      <c r="S1301" s="140"/>
      <c r="T1301" s="140"/>
      <c r="U1301" s="140"/>
      <c r="V1301" s="140"/>
      <c r="W1301" s="140"/>
    </row>
    <row r="1302" spans="1:23">
      <c r="A1302" s="107" t="str">
        <f t="shared" si="50"/>
        <v/>
      </c>
      <c r="B1302" s="107"/>
      <c r="C1302" s="140"/>
      <c r="D1302" s="140"/>
      <c r="E1302" s="140"/>
      <c r="F1302" s="140"/>
      <c r="G1302" s="140"/>
      <c r="H1302" s="140"/>
      <c r="I1302" s="140"/>
      <c r="J1302" s="140"/>
      <c r="K1302" s="140"/>
      <c r="L1302" s="140"/>
      <c r="M1302" s="140"/>
      <c r="N1302" s="140"/>
      <c r="O1302" s="140"/>
      <c r="P1302" s="140"/>
      <c r="Q1302" s="140"/>
      <c r="R1302" s="140"/>
      <c r="S1302" s="140"/>
      <c r="T1302" s="140"/>
      <c r="U1302" s="140"/>
      <c r="V1302" s="140"/>
      <c r="W1302" s="140"/>
    </row>
    <row r="1303" spans="1:23">
      <c r="A1303" s="107" t="str">
        <f t="shared" si="50"/>
        <v/>
      </c>
      <c r="B1303" s="107"/>
      <c r="C1303" s="140"/>
      <c r="D1303" s="140"/>
      <c r="E1303" s="140"/>
      <c r="F1303" s="140"/>
      <c r="G1303" s="140"/>
      <c r="H1303" s="140"/>
      <c r="I1303" s="140"/>
      <c r="J1303" s="140"/>
      <c r="K1303" s="140"/>
      <c r="L1303" s="140"/>
      <c r="M1303" s="140"/>
      <c r="N1303" s="140"/>
      <c r="O1303" s="140"/>
      <c r="P1303" s="140"/>
      <c r="Q1303" s="140"/>
      <c r="R1303" s="140"/>
      <c r="S1303" s="140"/>
      <c r="T1303" s="140"/>
      <c r="U1303" s="140"/>
      <c r="V1303" s="140"/>
      <c r="W1303" s="140"/>
    </row>
    <row r="1304" spans="1:23">
      <c r="A1304" s="107" t="str">
        <f t="shared" si="50"/>
        <v/>
      </c>
      <c r="B1304" s="107"/>
      <c r="C1304" s="140"/>
      <c r="D1304" s="140"/>
      <c r="E1304" s="140"/>
      <c r="F1304" s="140"/>
      <c r="G1304" s="140"/>
      <c r="H1304" s="140"/>
      <c r="I1304" s="140"/>
      <c r="J1304" s="140"/>
      <c r="K1304" s="140"/>
      <c r="L1304" s="140"/>
      <c r="M1304" s="140"/>
      <c r="N1304" s="140"/>
      <c r="O1304" s="140"/>
      <c r="P1304" s="140"/>
      <c r="Q1304" s="140"/>
      <c r="R1304" s="140"/>
      <c r="S1304" s="140"/>
      <c r="T1304" s="140"/>
      <c r="U1304" s="140"/>
      <c r="V1304" s="140"/>
      <c r="W1304" s="140"/>
    </row>
    <row r="1305" spans="1:23">
      <c r="A1305" s="107" t="str">
        <f t="shared" si="50"/>
        <v/>
      </c>
      <c r="B1305" s="107"/>
      <c r="C1305" s="140"/>
      <c r="D1305" s="140"/>
      <c r="E1305" s="140"/>
      <c r="F1305" s="140"/>
      <c r="G1305" s="140"/>
      <c r="H1305" s="140"/>
      <c r="I1305" s="140"/>
      <c r="J1305" s="140"/>
      <c r="K1305" s="140"/>
      <c r="L1305" s="140"/>
      <c r="M1305" s="140"/>
      <c r="N1305" s="140"/>
      <c r="O1305" s="140"/>
      <c r="P1305" s="140"/>
      <c r="Q1305" s="140"/>
      <c r="R1305" s="140"/>
      <c r="S1305" s="140"/>
      <c r="T1305" s="140"/>
      <c r="U1305" s="140"/>
      <c r="V1305" s="140"/>
      <c r="W1305" s="140"/>
    </row>
    <row r="1306" spans="1:23">
      <c r="A1306" s="107" t="str">
        <f t="shared" si="50"/>
        <v/>
      </c>
      <c r="B1306" s="107"/>
      <c r="C1306" s="140"/>
      <c r="D1306" s="140"/>
      <c r="E1306" s="140"/>
      <c r="F1306" s="140"/>
      <c r="G1306" s="140"/>
      <c r="H1306" s="140"/>
      <c r="I1306" s="140"/>
      <c r="J1306" s="140"/>
      <c r="K1306" s="140"/>
      <c r="L1306" s="140"/>
      <c r="M1306" s="140"/>
      <c r="N1306" s="140"/>
      <c r="O1306" s="140"/>
      <c r="P1306" s="140"/>
      <c r="Q1306" s="140"/>
      <c r="R1306" s="140"/>
      <c r="S1306" s="140"/>
      <c r="T1306" s="140"/>
      <c r="U1306" s="140"/>
      <c r="V1306" s="140"/>
      <c r="W1306" s="140"/>
    </row>
    <row r="1307" spans="1:23">
      <c r="A1307" s="107" t="str">
        <f t="shared" si="50"/>
        <v/>
      </c>
      <c r="B1307" s="107"/>
      <c r="C1307" s="140"/>
      <c r="D1307" s="140"/>
      <c r="E1307" s="140"/>
      <c r="F1307" s="140"/>
      <c r="G1307" s="140"/>
      <c r="H1307" s="140"/>
      <c r="I1307" s="140"/>
      <c r="J1307" s="140"/>
      <c r="K1307" s="140"/>
      <c r="L1307" s="140"/>
      <c r="M1307" s="140"/>
      <c r="N1307" s="140"/>
      <c r="O1307" s="140"/>
      <c r="P1307" s="140"/>
      <c r="Q1307" s="140"/>
      <c r="R1307" s="140"/>
      <c r="S1307" s="140"/>
      <c r="T1307" s="140"/>
      <c r="U1307" s="140"/>
      <c r="V1307" s="140"/>
      <c r="W1307" s="140"/>
    </row>
    <row r="1308" spans="1:23">
      <c r="A1308" s="107" t="str">
        <f t="shared" si="50"/>
        <v/>
      </c>
      <c r="B1308" s="107"/>
      <c r="C1308" s="140"/>
      <c r="D1308" s="140"/>
      <c r="E1308" s="140"/>
      <c r="F1308" s="140"/>
      <c r="G1308" s="140"/>
      <c r="H1308" s="140"/>
      <c r="I1308" s="140"/>
      <c r="J1308" s="140"/>
      <c r="K1308" s="140"/>
      <c r="L1308" s="140"/>
      <c r="M1308" s="140"/>
      <c r="N1308" s="140"/>
      <c r="O1308" s="140"/>
      <c r="P1308" s="140"/>
      <c r="Q1308" s="140"/>
      <c r="R1308" s="140"/>
      <c r="S1308" s="140"/>
      <c r="T1308" s="140"/>
      <c r="U1308" s="140"/>
      <c r="V1308" s="140"/>
      <c r="W1308" s="140"/>
    </row>
    <row r="1309" spans="1:23">
      <c r="A1309" s="107" t="str">
        <f t="shared" si="50"/>
        <v/>
      </c>
      <c r="B1309" s="107"/>
      <c r="C1309" s="140"/>
      <c r="D1309" s="140"/>
      <c r="E1309" s="140"/>
      <c r="F1309" s="140"/>
      <c r="G1309" s="140"/>
      <c r="H1309" s="140"/>
      <c r="I1309" s="140"/>
      <c r="J1309" s="140"/>
      <c r="K1309" s="140"/>
      <c r="L1309" s="140"/>
      <c r="M1309" s="140"/>
      <c r="N1309" s="140"/>
      <c r="O1309" s="140"/>
      <c r="P1309" s="140"/>
      <c r="Q1309" s="140"/>
      <c r="R1309" s="140"/>
      <c r="S1309" s="140"/>
      <c r="T1309" s="140"/>
      <c r="U1309" s="140"/>
      <c r="V1309" s="140"/>
      <c r="W1309" s="140"/>
    </row>
    <row r="1310" spans="1:23">
      <c r="A1310" s="107" t="str">
        <f t="shared" si="50"/>
        <v/>
      </c>
      <c r="B1310" s="107"/>
      <c r="C1310" s="140"/>
      <c r="D1310" s="140"/>
      <c r="E1310" s="140"/>
      <c r="F1310" s="140"/>
      <c r="G1310" s="140"/>
      <c r="H1310" s="140"/>
      <c r="I1310" s="140"/>
      <c r="J1310" s="140"/>
      <c r="K1310" s="140"/>
      <c r="L1310" s="140"/>
      <c r="M1310" s="140"/>
      <c r="N1310" s="140"/>
      <c r="O1310" s="140"/>
      <c r="P1310" s="140"/>
      <c r="Q1310" s="140"/>
      <c r="R1310" s="140"/>
      <c r="S1310" s="140"/>
      <c r="T1310" s="140"/>
      <c r="U1310" s="140"/>
      <c r="V1310" s="140"/>
      <c r="W1310" s="140"/>
    </row>
    <row r="1311" spans="1:23">
      <c r="A1311" s="4"/>
      <c r="B1311" s="107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 spans="1:23">
      <c r="A1312" s="10" t="str">
        <f>"PRODUCT 25: "&amp;$A$33</f>
        <v xml:space="preserve">PRODUCT 25: </v>
      </c>
      <c r="B1312" s="107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 spans="1:23">
      <c r="A1313" s="123" t="str">
        <f>IF(OR(
AND(COUNTA(C1315:W1315)&gt;0, ISBLANK(A1315)),
AND(COUNTA(C1316:W1316)&gt;0, ISBLANK(A1316)),
AND(COUNTA(C1317:W1317)&gt;0, ISBLANK(A1317)),
AND(COUNTA(C1318:W1318)&gt;0, ISBLANK(A1318)), AND(COUNTA(C1319:W1319)&gt;0, ISBLANK(A1319)),
AND(COUNTA(C1320:W1320)&gt;0, ISBLANK(A1320)),
AND(COUNTA(C1321:W1321)&gt;0, ISBLANK(A1321)),
AND(COUNTA(C1322:W1322)&gt;0, ISBLANK(A1322)), AND(COUNTA(C1323:W1323)&gt;0, ISBLANK(A1323)),
AND(COUNTA(C1324:W1324)&gt;0, ISBLANK(A1324)),),"Certain rows are missing description", "")</f>
        <v/>
      </c>
      <c r="B1313" s="107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 spans="1:23">
      <c r="A1314" s="5" t="s">
        <v>220</v>
      </c>
      <c r="B1314" s="107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 spans="1:23">
      <c r="A1315" s="4"/>
      <c r="B1315" s="107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</row>
    <row r="1316" spans="1:23">
      <c r="A1316" s="4"/>
      <c r="B1316" s="107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</row>
    <row r="1317" spans="1:23">
      <c r="A1317" s="4"/>
      <c r="B1317" s="107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</row>
    <row r="1318" spans="1:23">
      <c r="A1318" s="4"/>
      <c r="B1318" s="107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</row>
    <row r="1319" spans="1:23">
      <c r="A1319" s="4"/>
      <c r="B1319" s="107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</row>
    <row r="1320" spans="1:23">
      <c r="A1320" s="4"/>
      <c r="B1320" s="107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</row>
    <row r="1321" spans="1:23">
      <c r="A1321" s="4"/>
      <c r="B1321" s="107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</row>
    <row r="1322" spans="1:23">
      <c r="A1322" s="4"/>
      <c r="B1322" s="107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</row>
    <row r="1323" spans="1:23">
      <c r="A1323" s="4"/>
      <c r="B1323" s="107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</row>
    <row r="1324" spans="1:23">
      <c r="A1324" s="4"/>
      <c r="B1324" s="107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</row>
    <row r="1325" spans="1:23">
      <c r="A1325" s="4"/>
      <c r="B1325" s="107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 spans="1:23">
      <c r="A1326" s="5" t="s">
        <v>221</v>
      </c>
      <c r="B1326" s="107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 spans="1:23">
      <c r="A1327" s="107" t="str">
        <f t="shared" ref="A1327:A1336" si="51">IF(A1315="","",A1315)</f>
        <v/>
      </c>
      <c r="B1327" s="107"/>
      <c r="C1327" s="140"/>
      <c r="D1327" s="140"/>
      <c r="E1327" s="140"/>
      <c r="F1327" s="140"/>
      <c r="G1327" s="140"/>
      <c r="H1327" s="140"/>
      <c r="I1327" s="140"/>
      <c r="J1327" s="140"/>
      <c r="K1327" s="140"/>
      <c r="L1327" s="140"/>
      <c r="M1327" s="140"/>
      <c r="N1327" s="140"/>
      <c r="O1327" s="140"/>
      <c r="P1327" s="140"/>
      <c r="Q1327" s="140"/>
      <c r="R1327" s="140"/>
      <c r="S1327" s="140"/>
      <c r="T1327" s="140"/>
      <c r="U1327" s="140"/>
      <c r="V1327" s="140"/>
      <c r="W1327" s="140"/>
    </row>
    <row r="1328" spans="1:23">
      <c r="A1328" s="107" t="str">
        <f t="shared" si="51"/>
        <v/>
      </c>
      <c r="B1328" s="107"/>
      <c r="C1328" s="140"/>
      <c r="D1328" s="140"/>
      <c r="E1328" s="140"/>
      <c r="F1328" s="140"/>
      <c r="G1328" s="140"/>
      <c r="H1328" s="140"/>
      <c r="I1328" s="140"/>
      <c r="J1328" s="140"/>
      <c r="K1328" s="140"/>
      <c r="L1328" s="140"/>
      <c r="M1328" s="140"/>
      <c r="N1328" s="140"/>
      <c r="O1328" s="140"/>
      <c r="P1328" s="140"/>
      <c r="Q1328" s="140"/>
      <c r="R1328" s="140"/>
      <c r="S1328" s="140"/>
      <c r="T1328" s="140"/>
      <c r="U1328" s="140"/>
      <c r="V1328" s="140"/>
      <c r="W1328" s="140"/>
    </row>
    <row r="1329" spans="1:23">
      <c r="A1329" s="107" t="str">
        <f t="shared" si="51"/>
        <v/>
      </c>
      <c r="B1329" s="107"/>
      <c r="C1329" s="140"/>
      <c r="D1329" s="140"/>
      <c r="E1329" s="140"/>
      <c r="F1329" s="140"/>
      <c r="G1329" s="140"/>
      <c r="H1329" s="140"/>
      <c r="I1329" s="140"/>
      <c r="J1329" s="140"/>
      <c r="K1329" s="140"/>
      <c r="L1329" s="140"/>
      <c r="M1329" s="140"/>
      <c r="N1329" s="140"/>
      <c r="O1329" s="140"/>
      <c r="P1329" s="140"/>
      <c r="Q1329" s="140"/>
      <c r="R1329" s="140"/>
      <c r="S1329" s="140"/>
      <c r="T1329" s="140"/>
      <c r="U1329" s="140"/>
      <c r="V1329" s="140"/>
      <c r="W1329" s="140"/>
    </row>
    <row r="1330" spans="1:23">
      <c r="A1330" s="107" t="str">
        <f t="shared" si="51"/>
        <v/>
      </c>
      <c r="B1330" s="107"/>
      <c r="C1330" s="140"/>
      <c r="D1330" s="140"/>
      <c r="E1330" s="140"/>
      <c r="F1330" s="140"/>
      <c r="G1330" s="140"/>
      <c r="H1330" s="140"/>
      <c r="I1330" s="140"/>
      <c r="J1330" s="140"/>
      <c r="K1330" s="140"/>
      <c r="L1330" s="140"/>
      <c r="M1330" s="140"/>
      <c r="N1330" s="140"/>
      <c r="O1330" s="140"/>
      <c r="P1330" s="140"/>
      <c r="Q1330" s="140"/>
      <c r="R1330" s="140"/>
      <c r="S1330" s="140"/>
      <c r="T1330" s="140"/>
      <c r="U1330" s="140"/>
      <c r="V1330" s="140"/>
      <c r="W1330" s="140"/>
    </row>
    <row r="1331" spans="1:23">
      <c r="A1331" s="107" t="str">
        <f t="shared" si="51"/>
        <v/>
      </c>
      <c r="B1331" s="107"/>
      <c r="C1331" s="140"/>
      <c r="D1331" s="140"/>
      <c r="E1331" s="140"/>
      <c r="F1331" s="140"/>
      <c r="G1331" s="140"/>
      <c r="H1331" s="140"/>
      <c r="I1331" s="140"/>
      <c r="J1331" s="140"/>
      <c r="K1331" s="140"/>
      <c r="L1331" s="140"/>
      <c r="M1331" s="140"/>
      <c r="N1331" s="140"/>
      <c r="O1331" s="140"/>
      <c r="P1331" s="140"/>
      <c r="Q1331" s="140"/>
      <c r="R1331" s="140"/>
      <c r="S1331" s="140"/>
      <c r="T1331" s="140"/>
      <c r="U1331" s="140"/>
      <c r="V1331" s="140"/>
      <c r="W1331" s="140"/>
    </row>
    <row r="1332" spans="1:23">
      <c r="A1332" s="107" t="str">
        <f t="shared" si="51"/>
        <v/>
      </c>
      <c r="B1332" s="107"/>
      <c r="C1332" s="140"/>
      <c r="D1332" s="140"/>
      <c r="E1332" s="140"/>
      <c r="F1332" s="140"/>
      <c r="G1332" s="140"/>
      <c r="H1332" s="140"/>
      <c r="I1332" s="140"/>
      <c r="J1332" s="140"/>
      <c r="K1332" s="140"/>
      <c r="L1332" s="140"/>
      <c r="M1332" s="140"/>
      <c r="N1332" s="140"/>
      <c r="O1332" s="140"/>
      <c r="P1332" s="140"/>
      <c r="Q1332" s="140"/>
      <c r="R1332" s="140"/>
      <c r="S1332" s="140"/>
      <c r="T1332" s="140"/>
      <c r="U1332" s="140"/>
      <c r="V1332" s="140"/>
      <c r="W1332" s="140"/>
    </row>
    <row r="1333" spans="1:23">
      <c r="A1333" s="107" t="str">
        <f t="shared" si="51"/>
        <v/>
      </c>
      <c r="B1333" s="107"/>
      <c r="C1333" s="140"/>
      <c r="D1333" s="140"/>
      <c r="E1333" s="140"/>
      <c r="F1333" s="140"/>
      <c r="G1333" s="140"/>
      <c r="H1333" s="140"/>
      <c r="I1333" s="140"/>
      <c r="J1333" s="140"/>
      <c r="K1333" s="140"/>
      <c r="L1333" s="140"/>
      <c r="M1333" s="140"/>
      <c r="N1333" s="140"/>
      <c r="O1333" s="140"/>
      <c r="P1333" s="140"/>
      <c r="Q1333" s="140"/>
      <c r="R1333" s="140"/>
      <c r="S1333" s="140"/>
      <c r="T1333" s="140"/>
      <c r="U1333" s="140"/>
      <c r="V1333" s="140"/>
      <c r="W1333" s="140"/>
    </row>
    <row r="1334" spans="1:23">
      <c r="A1334" s="107" t="str">
        <f t="shared" si="51"/>
        <v/>
      </c>
      <c r="B1334" s="107"/>
      <c r="C1334" s="140"/>
      <c r="D1334" s="140"/>
      <c r="E1334" s="140"/>
      <c r="F1334" s="140"/>
      <c r="G1334" s="140"/>
      <c r="H1334" s="140"/>
      <c r="I1334" s="140"/>
      <c r="J1334" s="140"/>
      <c r="K1334" s="140"/>
      <c r="L1334" s="140"/>
      <c r="M1334" s="140"/>
      <c r="N1334" s="140"/>
      <c r="O1334" s="140"/>
      <c r="P1334" s="140"/>
      <c r="Q1334" s="140"/>
      <c r="R1334" s="140"/>
      <c r="S1334" s="140"/>
      <c r="T1334" s="140"/>
      <c r="U1334" s="140"/>
      <c r="V1334" s="140"/>
      <c r="W1334" s="140"/>
    </row>
    <row r="1335" spans="1:23">
      <c r="A1335" s="107" t="str">
        <f t="shared" si="51"/>
        <v/>
      </c>
      <c r="B1335" s="107"/>
      <c r="C1335" s="140"/>
      <c r="D1335" s="140"/>
      <c r="E1335" s="140"/>
      <c r="F1335" s="140"/>
      <c r="G1335" s="140"/>
      <c r="H1335" s="140"/>
      <c r="I1335" s="140"/>
      <c r="J1335" s="140"/>
      <c r="K1335" s="140"/>
      <c r="L1335" s="140"/>
      <c r="M1335" s="140"/>
      <c r="N1335" s="140"/>
      <c r="O1335" s="140"/>
      <c r="P1335" s="140"/>
      <c r="Q1335" s="140"/>
      <c r="R1335" s="140"/>
      <c r="S1335" s="140"/>
      <c r="T1335" s="140"/>
      <c r="U1335" s="140"/>
      <c r="V1335" s="140"/>
      <c r="W1335" s="140"/>
    </row>
    <row r="1336" spans="1:23">
      <c r="A1336" s="107" t="str">
        <f t="shared" si="51"/>
        <v/>
      </c>
      <c r="B1336" s="107"/>
      <c r="C1336" s="140"/>
      <c r="D1336" s="140"/>
      <c r="E1336" s="140"/>
      <c r="F1336" s="140"/>
      <c r="G1336" s="140"/>
      <c r="H1336" s="140"/>
      <c r="I1336" s="140"/>
      <c r="J1336" s="140"/>
      <c r="K1336" s="140"/>
      <c r="L1336" s="140"/>
      <c r="M1336" s="140"/>
      <c r="N1336" s="140"/>
      <c r="O1336" s="140"/>
      <c r="P1336" s="140"/>
      <c r="Q1336" s="140"/>
      <c r="R1336" s="140"/>
      <c r="S1336" s="140"/>
      <c r="T1336" s="140"/>
      <c r="U1336" s="140"/>
      <c r="V1336" s="140"/>
      <c r="W1336" s="140"/>
    </row>
    <row r="1337" spans="1:23">
      <c r="A1337" s="123" t="str">
        <f>IF(OR(
AND(COUNTA(C1339:W1339)&gt;0, ISBLANK(A1339)),
AND(COUNTA(C1340:W1340)&gt;0, ISBLANK(A1340)),
AND(COUNTA(C1341:W1341)&gt;0, ISBLANK(A1341)),
AND(COUNTA(C1342:W1342)&gt;0, ISBLANK(A1342)), AND(COUNTA(C1343:W1343)&gt;0, ISBLANK(A1343)),
AND(COUNTA(C1344:W1344)&gt;0, ISBLANK(A1344)),
AND(COUNTA(C1345:W1345)&gt;0, ISBLANK(A1345)),
AND(COUNTA(C1346:W1346)&gt;0, ISBLANK(A1346)), AND(COUNTA(C1347:W1347)&gt;0, ISBLANK(A1347)),
AND(COUNTA(C1348:W1348)&gt;0, ISBLANK(A1348)),),"Certain rows are missing description", "")</f>
        <v/>
      </c>
      <c r="B1337" s="107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 spans="1:23">
      <c r="A1338" s="5" t="s">
        <v>222</v>
      </c>
      <c r="B1338" s="107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 spans="1:23">
      <c r="A1339" s="4"/>
      <c r="B1339" s="107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</row>
    <row r="1340" spans="1:23">
      <c r="A1340" s="4"/>
      <c r="B1340" s="107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</row>
    <row r="1341" spans="1:23">
      <c r="A1341" s="4"/>
      <c r="B1341" s="107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</row>
    <row r="1342" spans="1:23">
      <c r="A1342" s="4"/>
      <c r="B1342" s="107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</row>
    <row r="1343" spans="1:23">
      <c r="A1343" s="4"/>
      <c r="B1343" s="107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</row>
    <row r="1344" spans="1:23">
      <c r="A1344" s="4"/>
      <c r="B1344" s="107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</row>
    <row r="1345" spans="1:23">
      <c r="A1345" s="4"/>
      <c r="B1345" s="107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</row>
    <row r="1346" spans="1:23">
      <c r="A1346" s="4"/>
      <c r="B1346" s="107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</row>
    <row r="1347" spans="1:23">
      <c r="A1347" s="4"/>
      <c r="B1347" s="107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</row>
    <row r="1348" spans="1:23">
      <c r="A1348" s="4"/>
      <c r="B1348" s="107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</row>
    <row r="1349" spans="1:23">
      <c r="A1349" s="4"/>
      <c r="B1349" s="107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 spans="1:23">
      <c r="A1350" s="109" t="str">
        <f>"Probability of "&amp;A1338</f>
        <v>Probability of Indirect R&amp;D Cost Allocation</v>
      </c>
      <c r="B1350" s="107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 spans="1:23">
      <c r="A1351" s="107" t="str">
        <f t="shared" ref="A1351:A1360" si="52">IF(A1339="","",A1339)</f>
        <v/>
      </c>
      <c r="B1351" s="107"/>
      <c r="C1351" s="140"/>
      <c r="D1351" s="140"/>
      <c r="E1351" s="140"/>
      <c r="F1351" s="140"/>
      <c r="G1351" s="140"/>
      <c r="H1351" s="140"/>
      <c r="I1351" s="140"/>
      <c r="J1351" s="140"/>
      <c r="K1351" s="140"/>
      <c r="L1351" s="140"/>
      <c r="M1351" s="140"/>
      <c r="N1351" s="140"/>
      <c r="O1351" s="140"/>
      <c r="P1351" s="140"/>
      <c r="Q1351" s="140"/>
      <c r="R1351" s="140"/>
      <c r="S1351" s="140"/>
      <c r="T1351" s="140"/>
      <c r="U1351" s="140"/>
      <c r="V1351" s="140"/>
      <c r="W1351" s="140"/>
    </row>
    <row r="1352" spans="1:23">
      <c r="A1352" s="107" t="str">
        <f t="shared" si="52"/>
        <v/>
      </c>
      <c r="B1352" s="107"/>
      <c r="C1352" s="140"/>
      <c r="D1352" s="140"/>
      <c r="E1352" s="140"/>
      <c r="F1352" s="140"/>
      <c r="G1352" s="140"/>
      <c r="H1352" s="140"/>
      <c r="I1352" s="140"/>
      <c r="J1352" s="140"/>
      <c r="K1352" s="140"/>
      <c r="L1352" s="140"/>
      <c r="M1352" s="140"/>
      <c r="N1352" s="140"/>
      <c r="O1352" s="140"/>
      <c r="P1352" s="140"/>
      <c r="Q1352" s="140"/>
      <c r="R1352" s="140"/>
      <c r="S1352" s="140"/>
      <c r="T1352" s="140"/>
      <c r="U1352" s="140"/>
      <c r="V1352" s="140"/>
      <c r="W1352" s="140"/>
    </row>
    <row r="1353" spans="1:23">
      <c r="A1353" s="107" t="str">
        <f t="shared" si="52"/>
        <v/>
      </c>
      <c r="B1353" s="107"/>
      <c r="C1353" s="140"/>
      <c r="D1353" s="140"/>
      <c r="E1353" s="140"/>
      <c r="F1353" s="140"/>
      <c r="G1353" s="140"/>
      <c r="H1353" s="140"/>
      <c r="I1353" s="140"/>
      <c r="J1353" s="140"/>
      <c r="K1353" s="140"/>
      <c r="L1353" s="140"/>
      <c r="M1353" s="140"/>
      <c r="N1353" s="140"/>
      <c r="O1353" s="140"/>
      <c r="P1353" s="140"/>
      <c r="Q1353" s="140"/>
      <c r="R1353" s="140"/>
      <c r="S1353" s="140"/>
      <c r="T1353" s="140"/>
      <c r="U1353" s="140"/>
      <c r="V1353" s="140"/>
      <c r="W1353" s="140"/>
    </row>
    <row r="1354" spans="1:23">
      <c r="A1354" s="107" t="str">
        <f t="shared" si="52"/>
        <v/>
      </c>
      <c r="B1354" s="107"/>
      <c r="C1354" s="140"/>
      <c r="D1354" s="140"/>
      <c r="E1354" s="140"/>
      <c r="F1354" s="140"/>
      <c r="G1354" s="140"/>
      <c r="H1354" s="140"/>
      <c r="I1354" s="140"/>
      <c r="J1354" s="140"/>
      <c r="K1354" s="140"/>
      <c r="L1354" s="140"/>
      <c r="M1354" s="140"/>
      <c r="N1354" s="140"/>
      <c r="O1354" s="140"/>
      <c r="P1354" s="140"/>
      <c r="Q1354" s="140"/>
      <c r="R1354" s="140"/>
      <c r="S1354" s="140"/>
      <c r="T1354" s="140"/>
      <c r="U1354" s="140"/>
      <c r="V1354" s="140"/>
      <c r="W1354" s="140"/>
    </row>
    <row r="1355" spans="1:23">
      <c r="A1355" s="107" t="str">
        <f t="shared" si="52"/>
        <v/>
      </c>
      <c r="B1355" s="107"/>
      <c r="C1355" s="140"/>
      <c r="D1355" s="140"/>
      <c r="E1355" s="140"/>
      <c r="F1355" s="140"/>
      <c r="G1355" s="140"/>
      <c r="H1355" s="140"/>
      <c r="I1355" s="140"/>
      <c r="J1355" s="140"/>
      <c r="K1355" s="140"/>
      <c r="L1355" s="140"/>
      <c r="M1355" s="140"/>
      <c r="N1355" s="140"/>
      <c r="O1355" s="140"/>
      <c r="P1355" s="140"/>
      <c r="Q1355" s="140"/>
      <c r="R1355" s="140"/>
      <c r="S1355" s="140"/>
      <c r="T1355" s="140"/>
      <c r="U1355" s="140"/>
      <c r="V1355" s="140"/>
      <c r="W1355" s="140"/>
    </row>
    <row r="1356" spans="1:23">
      <c r="A1356" s="107" t="str">
        <f t="shared" si="52"/>
        <v/>
      </c>
      <c r="B1356" s="107"/>
      <c r="C1356" s="140"/>
      <c r="D1356" s="140"/>
      <c r="E1356" s="140"/>
      <c r="F1356" s="140"/>
      <c r="G1356" s="140"/>
      <c r="H1356" s="140"/>
      <c r="I1356" s="140"/>
      <c r="J1356" s="140"/>
      <c r="K1356" s="140"/>
      <c r="L1356" s="140"/>
      <c r="M1356" s="140"/>
      <c r="N1356" s="140"/>
      <c r="O1356" s="140"/>
      <c r="P1356" s="140"/>
      <c r="Q1356" s="140"/>
      <c r="R1356" s="140"/>
      <c r="S1356" s="140"/>
      <c r="T1356" s="140"/>
      <c r="U1356" s="140"/>
      <c r="V1356" s="140"/>
      <c r="W1356" s="140"/>
    </row>
    <row r="1357" spans="1:23">
      <c r="A1357" s="107" t="str">
        <f t="shared" si="52"/>
        <v/>
      </c>
      <c r="B1357" s="107"/>
      <c r="C1357" s="140"/>
      <c r="D1357" s="140"/>
      <c r="E1357" s="140"/>
      <c r="F1357" s="140"/>
      <c r="G1357" s="140"/>
      <c r="H1357" s="140"/>
      <c r="I1357" s="140"/>
      <c r="J1357" s="140"/>
      <c r="K1357" s="140"/>
      <c r="L1357" s="140"/>
      <c r="M1357" s="140"/>
      <c r="N1357" s="140"/>
      <c r="O1357" s="140"/>
      <c r="P1357" s="140"/>
      <c r="Q1357" s="140"/>
      <c r="R1357" s="140"/>
      <c r="S1357" s="140"/>
      <c r="T1357" s="140"/>
      <c r="U1357" s="140"/>
      <c r="V1357" s="140"/>
      <c r="W1357" s="140"/>
    </row>
    <row r="1358" spans="1:23">
      <c r="A1358" s="107" t="str">
        <f t="shared" si="52"/>
        <v/>
      </c>
      <c r="B1358" s="107"/>
      <c r="C1358" s="140"/>
      <c r="D1358" s="140"/>
      <c r="E1358" s="140"/>
      <c r="F1358" s="140"/>
      <c r="G1358" s="140"/>
      <c r="H1358" s="140"/>
      <c r="I1358" s="140"/>
      <c r="J1358" s="140"/>
      <c r="K1358" s="140"/>
      <c r="L1358" s="140"/>
      <c r="M1358" s="140"/>
      <c r="N1358" s="140"/>
      <c r="O1358" s="140"/>
      <c r="P1358" s="140"/>
      <c r="Q1358" s="140"/>
      <c r="R1358" s="140"/>
      <c r="S1358" s="140"/>
      <c r="T1358" s="140"/>
      <c r="U1358" s="140"/>
      <c r="V1358" s="140"/>
      <c r="W1358" s="140"/>
    </row>
    <row r="1359" spans="1:23">
      <c r="A1359" s="107" t="str">
        <f t="shared" si="52"/>
        <v/>
      </c>
      <c r="B1359" s="107"/>
      <c r="C1359" s="140"/>
      <c r="D1359" s="140"/>
      <c r="E1359" s="140"/>
      <c r="F1359" s="140"/>
      <c r="G1359" s="140"/>
      <c r="H1359" s="140"/>
      <c r="I1359" s="140"/>
      <c r="J1359" s="140"/>
      <c r="K1359" s="140"/>
      <c r="L1359" s="140"/>
      <c r="M1359" s="140"/>
      <c r="N1359" s="140"/>
      <c r="O1359" s="140"/>
      <c r="P1359" s="140"/>
      <c r="Q1359" s="140"/>
      <c r="R1359" s="140"/>
      <c r="S1359" s="140"/>
      <c r="T1359" s="140"/>
      <c r="U1359" s="140"/>
      <c r="V1359" s="140"/>
      <c r="W1359" s="140"/>
    </row>
    <row r="1360" spans="1:23">
      <c r="A1360" s="107" t="str">
        <f t="shared" si="52"/>
        <v/>
      </c>
      <c r="B1360" s="107"/>
      <c r="C1360" s="140"/>
      <c r="D1360" s="140"/>
      <c r="E1360" s="140"/>
      <c r="F1360" s="140"/>
      <c r="G1360" s="140"/>
      <c r="H1360" s="140"/>
      <c r="I1360" s="140"/>
      <c r="J1360" s="140"/>
      <c r="K1360" s="140"/>
      <c r="L1360" s="140"/>
      <c r="M1360" s="140"/>
      <c r="N1360" s="140"/>
      <c r="O1360" s="140"/>
      <c r="P1360" s="140"/>
      <c r="Q1360" s="140"/>
      <c r="R1360" s="140"/>
      <c r="S1360" s="140"/>
      <c r="T1360" s="140"/>
      <c r="U1360" s="140"/>
      <c r="V1360" s="140"/>
      <c r="W1360" s="140"/>
    </row>
    <row r="1361" spans="1:23">
      <c r="A1361" s="4"/>
      <c r="B1361" s="107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 spans="1:23">
      <c r="A1362" s="10" t="str">
        <f>"PRODUCT 26: "&amp;$A$34</f>
        <v xml:space="preserve">PRODUCT 26: </v>
      </c>
      <c r="B1362" s="107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 spans="1:23">
      <c r="A1363" s="123" t="str">
        <f>IF(OR(
AND(COUNTA(C1365:W1365)&gt;0, ISBLANK(A1365)),
AND(COUNTA(C1366:W1366)&gt;0, ISBLANK(A1366)),
AND(COUNTA(C1367:W1367)&gt;0, ISBLANK(A1367)),
AND(COUNTA(C1368:W1368)&gt;0, ISBLANK(A1368)), AND(COUNTA(C1369:W1369)&gt;0, ISBLANK(A1369)),
AND(COUNTA(C1370:W1370)&gt;0, ISBLANK(A1370)),
AND(COUNTA(C1371:W1371)&gt;0, ISBLANK(A1371)),
AND(COUNTA(C1372:W1372)&gt;0, ISBLANK(A1372)), AND(COUNTA(C1373:W1373)&gt;0, ISBLANK(A1373)),
AND(COUNTA(C1374:W1374)&gt;0, ISBLANK(A1374)),),"Certain rows are missing description", "")</f>
        <v/>
      </c>
      <c r="B1363" s="107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 spans="1:23">
      <c r="A1364" s="5" t="s">
        <v>220</v>
      </c>
      <c r="B1364" s="107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 spans="1:23">
      <c r="A1365" s="4"/>
      <c r="B1365" s="107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</row>
    <row r="1366" spans="1:23">
      <c r="A1366" s="4"/>
      <c r="B1366" s="107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</row>
    <row r="1367" spans="1:23">
      <c r="A1367" s="4"/>
      <c r="B1367" s="107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</row>
    <row r="1368" spans="1:23">
      <c r="A1368" s="4"/>
      <c r="B1368" s="107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</row>
    <row r="1369" spans="1:23">
      <c r="A1369" s="4"/>
      <c r="B1369" s="107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</row>
    <row r="1370" spans="1:23">
      <c r="A1370" s="4"/>
      <c r="B1370" s="107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</row>
    <row r="1371" spans="1:23">
      <c r="A1371" s="4"/>
      <c r="B1371" s="107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</row>
    <row r="1372" spans="1:23">
      <c r="A1372" s="4"/>
      <c r="B1372" s="107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</row>
    <row r="1373" spans="1:23">
      <c r="A1373" s="4"/>
      <c r="B1373" s="107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</row>
    <row r="1374" spans="1:23">
      <c r="A1374" s="4"/>
      <c r="B1374" s="107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</row>
    <row r="1375" spans="1:23">
      <c r="A1375" s="4"/>
      <c r="B1375" s="107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 spans="1:23">
      <c r="A1376" s="5" t="s">
        <v>221</v>
      </c>
      <c r="B1376" s="107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 spans="1:23">
      <c r="A1377" s="107" t="str">
        <f t="shared" ref="A1377:A1386" si="53">IF(A1365="","",A1365)</f>
        <v/>
      </c>
      <c r="B1377" s="107"/>
      <c r="C1377" s="140"/>
      <c r="D1377" s="140"/>
      <c r="E1377" s="140"/>
      <c r="F1377" s="140"/>
      <c r="G1377" s="140"/>
      <c r="H1377" s="140"/>
      <c r="I1377" s="140"/>
      <c r="J1377" s="140"/>
      <c r="K1377" s="140"/>
      <c r="L1377" s="140"/>
      <c r="M1377" s="140"/>
      <c r="N1377" s="140"/>
      <c r="O1377" s="140"/>
      <c r="P1377" s="140"/>
      <c r="Q1377" s="140"/>
      <c r="R1377" s="140"/>
      <c r="S1377" s="140"/>
      <c r="T1377" s="140"/>
      <c r="U1377" s="140"/>
      <c r="V1377" s="140"/>
      <c r="W1377" s="140"/>
    </row>
    <row r="1378" spans="1:23">
      <c r="A1378" s="107" t="str">
        <f t="shared" si="53"/>
        <v/>
      </c>
      <c r="B1378" s="107"/>
      <c r="C1378" s="140"/>
      <c r="D1378" s="140"/>
      <c r="E1378" s="140"/>
      <c r="F1378" s="140"/>
      <c r="G1378" s="140"/>
      <c r="H1378" s="140"/>
      <c r="I1378" s="140"/>
      <c r="J1378" s="140"/>
      <c r="K1378" s="140"/>
      <c r="L1378" s="140"/>
      <c r="M1378" s="140"/>
      <c r="N1378" s="140"/>
      <c r="O1378" s="140"/>
      <c r="P1378" s="140"/>
      <c r="Q1378" s="140"/>
      <c r="R1378" s="140"/>
      <c r="S1378" s="140"/>
      <c r="T1378" s="140"/>
      <c r="U1378" s="140"/>
      <c r="V1378" s="140"/>
      <c r="W1378" s="140"/>
    </row>
    <row r="1379" spans="1:23">
      <c r="A1379" s="107" t="str">
        <f t="shared" si="53"/>
        <v/>
      </c>
      <c r="B1379" s="107"/>
      <c r="C1379" s="140"/>
      <c r="D1379" s="140"/>
      <c r="E1379" s="140"/>
      <c r="F1379" s="140"/>
      <c r="G1379" s="140"/>
      <c r="H1379" s="140"/>
      <c r="I1379" s="140"/>
      <c r="J1379" s="140"/>
      <c r="K1379" s="140"/>
      <c r="L1379" s="140"/>
      <c r="M1379" s="140"/>
      <c r="N1379" s="140"/>
      <c r="O1379" s="140"/>
      <c r="P1379" s="140"/>
      <c r="Q1379" s="140"/>
      <c r="R1379" s="140"/>
      <c r="S1379" s="140"/>
      <c r="T1379" s="140"/>
      <c r="U1379" s="140"/>
      <c r="V1379" s="140"/>
      <c r="W1379" s="140"/>
    </row>
    <row r="1380" spans="1:23">
      <c r="A1380" s="107" t="str">
        <f t="shared" si="53"/>
        <v/>
      </c>
      <c r="B1380" s="107"/>
      <c r="C1380" s="140"/>
      <c r="D1380" s="140"/>
      <c r="E1380" s="140"/>
      <c r="F1380" s="140"/>
      <c r="G1380" s="140"/>
      <c r="H1380" s="140"/>
      <c r="I1380" s="140"/>
      <c r="J1380" s="140"/>
      <c r="K1380" s="140"/>
      <c r="L1380" s="140"/>
      <c r="M1380" s="140"/>
      <c r="N1380" s="140"/>
      <c r="O1380" s="140"/>
      <c r="P1380" s="140"/>
      <c r="Q1380" s="140"/>
      <c r="R1380" s="140"/>
      <c r="S1380" s="140"/>
      <c r="T1380" s="140"/>
      <c r="U1380" s="140"/>
      <c r="V1380" s="140"/>
      <c r="W1380" s="140"/>
    </row>
    <row r="1381" spans="1:23">
      <c r="A1381" s="107" t="str">
        <f t="shared" si="53"/>
        <v/>
      </c>
      <c r="B1381" s="107"/>
      <c r="C1381" s="140"/>
      <c r="D1381" s="140"/>
      <c r="E1381" s="140"/>
      <c r="F1381" s="140"/>
      <c r="G1381" s="140"/>
      <c r="H1381" s="140"/>
      <c r="I1381" s="140"/>
      <c r="J1381" s="140"/>
      <c r="K1381" s="140"/>
      <c r="L1381" s="140"/>
      <c r="M1381" s="140"/>
      <c r="N1381" s="140"/>
      <c r="O1381" s="140"/>
      <c r="P1381" s="140"/>
      <c r="Q1381" s="140"/>
      <c r="R1381" s="140"/>
      <c r="S1381" s="140"/>
      <c r="T1381" s="140"/>
      <c r="U1381" s="140"/>
      <c r="V1381" s="140"/>
      <c r="W1381" s="140"/>
    </row>
    <row r="1382" spans="1:23">
      <c r="A1382" s="107" t="str">
        <f t="shared" si="53"/>
        <v/>
      </c>
      <c r="B1382" s="107"/>
      <c r="C1382" s="140"/>
      <c r="D1382" s="140"/>
      <c r="E1382" s="140"/>
      <c r="F1382" s="140"/>
      <c r="G1382" s="140"/>
      <c r="H1382" s="140"/>
      <c r="I1382" s="140"/>
      <c r="J1382" s="140"/>
      <c r="K1382" s="140"/>
      <c r="L1382" s="140"/>
      <c r="M1382" s="140"/>
      <c r="N1382" s="140"/>
      <c r="O1382" s="140"/>
      <c r="P1382" s="140"/>
      <c r="Q1382" s="140"/>
      <c r="R1382" s="140"/>
      <c r="S1382" s="140"/>
      <c r="T1382" s="140"/>
      <c r="U1382" s="140"/>
      <c r="V1382" s="140"/>
      <c r="W1382" s="140"/>
    </row>
    <row r="1383" spans="1:23">
      <c r="A1383" s="107" t="str">
        <f t="shared" si="53"/>
        <v/>
      </c>
      <c r="B1383" s="107"/>
      <c r="C1383" s="140"/>
      <c r="D1383" s="140"/>
      <c r="E1383" s="140"/>
      <c r="F1383" s="140"/>
      <c r="G1383" s="140"/>
      <c r="H1383" s="140"/>
      <c r="I1383" s="140"/>
      <c r="J1383" s="140"/>
      <c r="K1383" s="140"/>
      <c r="L1383" s="140"/>
      <c r="M1383" s="140"/>
      <c r="N1383" s="140"/>
      <c r="O1383" s="140"/>
      <c r="P1383" s="140"/>
      <c r="Q1383" s="140"/>
      <c r="R1383" s="140"/>
      <c r="S1383" s="140"/>
      <c r="T1383" s="140"/>
      <c r="U1383" s="140"/>
      <c r="V1383" s="140"/>
      <c r="W1383" s="140"/>
    </row>
    <row r="1384" spans="1:23">
      <c r="A1384" s="107" t="str">
        <f t="shared" si="53"/>
        <v/>
      </c>
      <c r="B1384" s="107"/>
      <c r="C1384" s="140"/>
      <c r="D1384" s="140"/>
      <c r="E1384" s="140"/>
      <c r="F1384" s="140"/>
      <c r="G1384" s="140"/>
      <c r="H1384" s="140"/>
      <c r="I1384" s="140"/>
      <c r="J1384" s="140"/>
      <c r="K1384" s="140"/>
      <c r="L1384" s="140"/>
      <c r="M1384" s="140"/>
      <c r="N1384" s="140"/>
      <c r="O1384" s="140"/>
      <c r="P1384" s="140"/>
      <c r="Q1384" s="140"/>
      <c r="R1384" s="140"/>
      <c r="S1384" s="140"/>
      <c r="T1384" s="140"/>
      <c r="U1384" s="140"/>
      <c r="V1384" s="140"/>
      <c r="W1384" s="140"/>
    </row>
    <row r="1385" spans="1:23">
      <c r="A1385" s="107" t="str">
        <f t="shared" si="53"/>
        <v/>
      </c>
      <c r="B1385" s="107"/>
      <c r="C1385" s="140"/>
      <c r="D1385" s="140"/>
      <c r="E1385" s="140"/>
      <c r="F1385" s="140"/>
      <c r="G1385" s="140"/>
      <c r="H1385" s="140"/>
      <c r="I1385" s="140"/>
      <c r="J1385" s="140"/>
      <c r="K1385" s="140"/>
      <c r="L1385" s="140"/>
      <c r="M1385" s="140"/>
      <c r="N1385" s="140"/>
      <c r="O1385" s="140"/>
      <c r="P1385" s="140"/>
      <c r="Q1385" s="140"/>
      <c r="R1385" s="140"/>
      <c r="S1385" s="140"/>
      <c r="T1385" s="140"/>
      <c r="U1385" s="140"/>
      <c r="V1385" s="140"/>
      <c r="W1385" s="140"/>
    </row>
    <row r="1386" spans="1:23">
      <c r="A1386" s="107" t="str">
        <f t="shared" si="53"/>
        <v/>
      </c>
      <c r="B1386" s="107"/>
      <c r="C1386" s="140"/>
      <c r="D1386" s="140"/>
      <c r="E1386" s="140"/>
      <c r="F1386" s="140"/>
      <c r="G1386" s="140"/>
      <c r="H1386" s="140"/>
      <c r="I1386" s="140"/>
      <c r="J1386" s="140"/>
      <c r="K1386" s="140"/>
      <c r="L1386" s="140"/>
      <c r="M1386" s="140"/>
      <c r="N1386" s="140"/>
      <c r="O1386" s="140"/>
      <c r="P1386" s="140"/>
      <c r="Q1386" s="140"/>
      <c r="R1386" s="140"/>
      <c r="S1386" s="140"/>
      <c r="T1386" s="140"/>
      <c r="U1386" s="140"/>
      <c r="V1386" s="140"/>
      <c r="W1386" s="140"/>
    </row>
    <row r="1387" spans="1:23">
      <c r="A1387" s="123" t="str">
        <f>IF(OR(
AND(COUNTA(C1389:W1389)&gt;0, ISBLANK(A1389)),
AND(COUNTA(C1390:W1390)&gt;0, ISBLANK(A1390)),
AND(COUNTA(C1391:W1391)&gt;0, ISBLANK(A1391)),
AND(COUNTA(C1392:W1392)&gt;0, ISBLANK(A1392)), AND(COUNTA(C1393:W1393)&gt;0, ISBLANK(A1393)),
AND(COUNTA(C1394:W1394)&gt;0, ISBLANK(A1394)),
AND(COUNTA(C1395:W1395)&gt;0, ISBLANK(A1395)),
AND(COUNTA(C1396:W1396)&gt;0, ISBLANK(A1396)), AND(COUNTA(C1397:W1397)&gt;0, ISBLANK(A1397)),
AND(COUNTA(C1398:W1398)&gt;0, ISBLANK(A1398)),),"Certain rows are missing description", "")</f>
        <v/>
      </c>
      <c r="B1387" s="107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 spans="1:23">
      <c r="A1388" s="5" t="s">
        <v>222</v>
      </c>
      <c r="B1388" s="107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 spans="1:23">
      <c r="A1389" s="4"/>
      <c r="B1389" s="107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</row>
    <row r="1390" spans="1:23">
      <c r="A1390" s="4"/>
      <c r="B1390" s="107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</row>
    <row r="1391" spans="1:23">
      <c r="A1391" s="4"/>
      <c r="B1391" s="107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</row>
    <row r="1392" spans="1:23">
      <c r="A1392" s="4"/>
      <c r="B1392" s="107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</row>
    <row r="1393" spans="1:23">
      <c r="A1393" s="4"/>
      <c r="B1393" s="107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</row>
    <row r="1394" spans="1:23">
      <c r="A1394" s="4"/>
      <c r="B1394" s="107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</row>
    <row r="1395" spans="1:23">
      <c r="A1395" s="4"/>
      <c r="B1395" s="107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</row>
    <row r="1396" spans="1:23">
      <c r="A1396" s="4"/>
      <c r="B1396" s="107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</row>
    <row r="1397" spans="1:23">
      <c r="A1397" s="4"/>
      <c r="B1397" s="107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</row>
    <row r="1398" spans="1:23">
      <c r="A1398" s="4"/>
      <c r="B1398" s="107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</row>
    <row r="1399" spans="1:23">
      <c r="A1399" s="4"/>
      <c r="B1399" s="107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 spans="1:23">
      <c r="A1400" s="109" t="str">
        <f>"Probability of "&amp;A1388</f>
        <v>Probability of Indirect R&amp;D Cost Allocation</v>
      </c>
      <c r="B1400" s="107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 spans="1:23">
      <c r="A1401" s="107" t="str">
        <f t="shared" ref="A1401:A1410" si="54">IF(A1389="","",A1389)</f>
        <v/>
      </c>
      <c r="B1401" s="107"/>
      <c r="C1401" s="140"/>
      <c r="D1401" s="140"/>
      <c r="E1401" s="140"/>
      <c r="F1401" s="140"/>
      <c r="G1401" s="140"/>
      <c r="H1401" s="140"/>
      <c r="I1401" s="140"/>
      <c r="J1401" s="140"/>
      <c r="K1401" s="140"/>
      <c r="L1401" s="140"/>
      <c r="M1401" s="140"/>
      <c r="N1401" s="140"/>
      <c r="O1401" s="140"/>
      <c r="P1401" s="140"/>
      <c r="Q1401" s="140"/>
      <c r="R1401" s="140"/>
      <c r="S1401" s="140"/>
      <c r="T1401" s="140"/>
      <c r="U1401" s="140"/>
      <c r="V1401" s="140"/>
      <c r="W1401" s="140"/>
    </row>
    <row r="1402" spans="1:23">
      <c r="A1402" s="107" t="str">
        <f t="shared" si="54"/>
        <v/>
      </c>
      <c r="B1402" s="107"/>
      <c r="C1402" s="140"/>
      <c r="D1402" s="140"/>
      <c r="E1402" s="140"/>
      <c r="F1402" s="140"/>
      <c r="G1402" s="140"/>
      <c r="H1402" s="140"/>
      <c r="I1402" s="140"/>
      <c r="J1402" s="140"/>
      <c r="K1402" s="140"/>
      <c r="L1402" s="140"/>
      <c r="M1402" s="140"/>
      <c r="N1402" s="140"/>
      <c r="O1402" s="140"/>
      <c r="P1402" s="140"/>
      <c r="Q1402" s="140"/>
      <c r="R1402" s="140"/>
      <c r="S1402" s="140"/>
      <c r="T1402" s="140"/>
      <c r="U1402" s="140"/>
      <c r="V1402" s="140"/>
      <c r="W1402" s="140"/>
    </row>
    <row r="1403" spans="1:23">
      <c r="A1403" s="107" t="str">
        <f t="shared" si="54"/>
        <v/>
      </c>
      <c r="B1403" s="107"/>
      <c r="C1403" s="140"/>
      <c r="D1403" s="140"/>
      <c r="E1403" s="140"/>
      <c r="F1403" s="140"/>
      <c r="G1403" s="140"/>
      <c r="H1403" s="140"/>
      <c r="I1403" s="140"/>
      <c r="J1403" s="140"/>
      <c r="K1403" s="140"/>
      <c r="L1403" s="140"/>
      <c r="M1403" s="140"/>
      <c r="N1403" s="140"/>
      <c r="O1403" s="140"/>
      <c r="P1403" s="140"/>
      <c r="Q1403" s="140"/>
      <c r="R1403" s="140"/>
      <c r="S1403" s="140"/>
      <c r="T1403" s="140"/>
      <c r="U1403" s="140"/>
      <c r="V1403" s="140"/>
      <c r="W1403" s="140"/>
    </row>
    <row r="1404" spans="1:23">
      <c r="A1404" s="107" t="str">
        <f t="shared" si="54"/>
        <v/>
      </c>
      <c r="B1404" s="107"/>
      <c r="C1404" s="140"/>
      <c r="D1404" s="140"/>
      <c r="E1404" s="140"/>
      <c r="F1404" s="140"/>
      <c r="G1404" s="140"/>
      <c r="H1404" s="140"/>
      <c r="I1404" s="140"/>
      <c r="J1404" s="140"/>
      <c r="K1404" s="140"/>
      <c r="L1404" s="140"/>
      <c r="M1404" s="140"/>
      <c r="N1404" s="140"/>
      <c r="O1404" s="140"/>
      <c r="P1404" s="140"/>
      <c r="Q1404" s="140"/>
      <c r="R1404" s="140"/>
      <c r="S1404" s="140"/>
      <c r="T1404" s="140"/>
      <c r="U1404" s="140"/>
      <c r="V1404" s="140"/>
      <c r="W1404" s="140"/>
    </row>
    <row r="1405" spans="1:23">
      <c r="A1405" s="107" t="str">
        <f t="shared" si="54"/>
        <v/>
      </c>
      <c r="B1405" s="107"/>
      <c r="C1405" s="140"/>
      <c r="D1405" s="140"/>
      <c r="E1405" s="140"/>
      <c r="F1405" s="140"/>
      <c r="G1405" s="140"/>
      <c r="H1405" s="140"/>
      <c r="I1405" s="140"/>
      <c r="J1405" s="140"/>
      <c r="K1405" s="140"/>
      <c r="L1405" s="140"/>
      <c r="M1405" s="140"/>
      <c r="N1405" s="140"/>
      <c r="O1405" s="140"/>
      <c r="P1405" s="140"/>
      <c r="Q1405" s="140"/>
      <c r="R1405" s="140"/>
      <c r="S1405" s="140"/>
      <c r="T1405" s="140"/>
      <c r="U1405" s="140"/>
      <c r="V1405" s="140"/>
      <c r="W1405" s="140"/>
    </row>
    <row r="1406" spans="1:23">
      <c r="A1406" s="107" t="str">
        <f t="shared" si="54"/>
        <v/>
      </c>
      <c r="B1406" s="107"/>
      <c r="C1406" s="140"/>
      <c r="D1406" s="140"/>
      <c r="E1406" s="140"/>
      <c r="F1406" s="140"/>
      <c r="G1406" s="140"/>
      <c r="H1406" s="140"/>
      <c r="I1406" s="140"/>
      <c r="J1406" s="140"/>
      <c r="K1406" s="140"/>
      <c r="L1406" s="140"/>
      <c r="M1406" s="140"/>
      <c r="N1406" s="140"/>
      <c r="O1406" s="140"/>
      <c r="P1406" s="140"/>
      <c r="Q1406" s="140"/>
      <c r="R1406" s="140"/>
      <c r="S1406" s="140"/>
      <c r="T1406" s="140"/>
      <c r="U1406" s="140"/>
      <c r="V1406" s="140"/>
      <c r="W1406" s="140"/>
    </row>
    <row r="1407" spans="1:23">
      <c r="A1407" s="107" t="str">
        <f t="shared" si="54"/>
        <v/>
      </c>
      <c r="B1407" s="107"/>
      <c r="C1407" s="140"/>
      <c r="D1407" s="140"/>
      <c r="E1407" s="140"/>
      <c r="F1407" s="140"/>
      <c r="G1407" s="140"/>
      <c r="H1407" s="140"/>
      <c r="I1407" s="140"/>
      <c r="J1407" s="140"/>
      <c r="K1407" s="140"/>
      <c r="L1407" s="140"/>
      <c r="M1407" s="140"/>
      <c r="N1407" s="140"/>
      <c r="O1407" s="140"/>
      <c r="P1407" s="140"/>
      <c r="Q1407" s="140"/>
      <c r="R1407" s="140"/>
      <c r="S1407" s="140"/>
      <c r="T1407" s="140"/>
      <c r="U1407" s="140"/>
      <c r="V1407" s="140"/>
      <c r="W1407" s="140"/>
    </row>
    <row r="1408" spans="1:23">
      <c r="A1408" s="107" t="str">
        <f t="shared" si="54"/>
        <v/>
      </c>
      <c r="B1408" s="107"/>
      <c r="C1408" s="140"/>
      <c r="D1408" s="140"/>
      <c r="E1408" s="140"/>
      <c r="F1408" s="140"/>
      <c r="G1408" s="140"/>
      <c r="H1408" s="140"/>
      <c r="I1408" s="140"/>
      <c r="J1408" s="140"/>
      <c r="K1408" s="140"/>
      <c r="L1408" s="140"/>
      <c r="M1408" s="140"/>
      <c r="N1408" s="140"/>
      <c r="O1408" s="140"/>
      <c r="P1408" s="140"/>
      <c r="Q1408" s="140"/>
      <c r="R1408" s="140"/>
      <c r="S1408" s="140"/>
      <c r="T1408" s="140"/>
      <c r="U1408" s="140"/>
      <c r="V1408" s="140"/>
      <c r="W1408" s="140"/>
    </row>
    <row r="1409" spans="1:23">
      <c r="A1409" s="107" t="str">
        <f t="shared" si="54"/>
        <v/>
      </c>
      <c r="B1409" s="107"/>
      <c r="C1409" s="140"/>
      <c r="D1409" s="140"/>
      <c r="E1409" s="140"/>
      <c r="F1409" s="140"/>
      <c r="G1409" s="140"/>
      <c r="H1409" s="140"/>
      <c r="I1409" s="140"/>
      <c r="J1409" s="140"/>
      <c r="K1409" s="140"/>
      <c r="L1409" s="140"/>
      <c r="M1409" s="140"/>
      <c r="N1409" s="140"/>
      <c r="O1409" s="140"/>
      <c r="P1409" s="140"/>
      <c r="Q1409" s="140"/>
      <c r="R1409" s="140"/>
      <c r="S1409" s="140"/>
      <c r="T1409" s="140"/>
      <c r="U1409" s="140"/>
      <c r="V1409" s="140"/>
      <c r="W1409" s="140"/>
    </row>
    <row r="1410" spans="1:23">
      <c r="A1410" s="107" t="str">
        <f t="shared" si="54"/>
        <v/>
      </c>
      <c r="B1410" s="107"/>
      <c r="C1410" s="140"/>
      <c r="D1410" s="140"/>
      <c r="E1410" s="140"/>
      <c r="F1410" s="140"/>
      <c r="G1410" s="140"/>
      <c r="H1410" s="140"/>
      <c r="I1410" s="140"/>
      <c r="J1410" s="140"/>
      <c r="K1410" s="140"/>
      <c r="L1410" s="140"/>
      <c r="M1410" s="140"/>
      <c r="N1410" s="140"/>
      <c r="O1410" s="140"/>
      <c r="P1410" s="140"/>
      <c r="Q1410" s="140"/>
      <c r="R1410" s="140"/>
      <c r="S1410" s="140"/>
      <c r="T1410" s="140"/>
      <c r="U1410" s="140"/>
      <c r="V1410" s="140"/>
      <c r="W1410" s="140"/>
    </row>
    <row r="1411" spans="1:23">
      <c r="A1411" s="4"/>
      <c r="B1411" s="107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 spans="1:23">
      <c r="A1412" s="10" t="str">
        <f>"PRODUCT 27: "&amp;$A$35</f>
        <v xml:space="preserve">PRODUCT 27: </v>
      </c>
      <c r="B1412" s="107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 spans="1:23">
      <c r="A1413" s="123" t="str">
        <f>IF(OR(
AND(COUNTA(C1415:W1415)&gt;0, ISBLANK(A1415)),
AND(COUNTA(C1416:W1416)&gt;0, ISBLANK(A1416)),
AND(COUNTA(C1417:W1417)&gt;0, ISBLANK(A1417)),
AND(COUNTA(C1418:W1418)&gt;0, ISBLANK(A1418)), AND(COUNTA(C1419:W1419)&gt;0, ISBLANK(A1419)),
AND(COUNTA(C1420:W1420)&gt;0, ISBLANK(A1420)),
AND(COUNTA(C1421:W1421)&gt;0, ISBLANK(A1421)),
AND(COUNTA(C1422:W1422)&gt;0, ISBLANK(A1422)), AND(COUNTA(C1423:W1423)&gt;0, ISBLANK(A1423)),
AND(COUNTA(C1424:W1424)&gt;0, ISBLANK(A1424)),),"Certain rows are missing description", "")</f>
        <v/>
      </c>
      <c r="B1413" s="107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 spans="1:23">
      <c r="A1414" s="5" t="s">
        <v>220</v>
      </c>
      <c r="B1414" s="107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 spans="1:23">
      <c r="A1415" s="4"/>
      <c r="B1415" s="107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</row>
    <row r="1416" spans="1:23">
      <c r="A1416" s="4"/>
      <c r="B1416" s="107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</row>
    <row r="1417" spans="1:23">
      <c r="A1417" s="4"/>
      <c r="B1417" s="107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</row>
    <row r="1418" spans="1:23">
      <c r="A1418" s="4"/>
      <c r="B1418" s="107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</row>
    <row r="1419" spans="1:23">
      <c r="A1419" s="4"/>
      <c r="B1419" s="107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</row>
    <row r="1420" spans="1:23">
      <c r="A1420" s="4"/>
      <c r="B1420" s="107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</row>
    <row r="1421" spans="1:23">
      <c r="A1421" s="4"/>
      <c r="B1421" s="107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</row>
    <row r="1422" spans="1:23">
      <c r="A1422" s="4"/>
      <c r="B1422" s="107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</row>
    <row r="1423" spans="1:23">
      <c r="A1423" s="4"/>
      <c r="B1423" s="107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</row>
    <row r="1424" spans="1:23">
      <c r="A1424" s="4"/>
      <c r="B1424" s="107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</row>
    <row r="1425" spans="1:23">
      <c r="A1425" s="4"/>
      <c r="B1425" s="107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 spans="1:23">
      <c r="A1426" s="5" t="s">
        <v>221</v>
      </c>
      <c r="B1426" s="107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 spans="1:23">
      <c r="A1427" s="107" t="str">
        <f t="shared" ref="A1427:A1436" si="55">IF(A1415="","",A1415)</f>
        <v/>
      </c>
      <c r="B1427" s="107"/>
      <c r="C1427" s="140"/>
      <c r="D1427" s="140"/>
      <c r="E1427" s="140"/>
      <c r="F1427" s="140"/>
      <c r="G1427" s="140"/>
      <c r="H1427" s="140"/>
      <c r="I1427" s="140"/>
      <c r="J1427" s="140"/>
      <c r="K1427" s="140"/>
      <c r="L1427" s="140"/>
      <c r="M1427" s="140"/>
      <c r="N1427" s="140"/>
      <c r="O1427" s="140"/>
      <c r="P1427" s="140"/>
      <c r="Q1427" s="140"/>
      <c r="R1427" s="140"/>
      <c r="S1427" s="140"/>
      <c r="T1427" s="140"/>
      <c r="U1427" s="140"/>
      <c r="V1427" s="140"/>
      <c r="W1427" s="140"/>
    </row>
    <row r="1428" spans="1:23">
      <c r="A1428" s="107" t="str">
        <f t="shared" si="55"/>
        <v/>
      </c>
      <c r="B1428" s="107"/>
      <c r="C1428" s="140"/>
      <c r="D1428" s="140"/>
      <c r="E1428" s="140"/>
      <c r="F1428" s="140"/>
      <c r="G1428" s="140"/>
      <c r="H1428" s="140"/>
      <c r="I1428" s="140"/>
      <c r="J1428" s="140"/>
      <c r="K1428" s="140"/>
      <c r="L1428" s="140"/>
      <c r="M1428" s="140"/>
      <c r="N1428" s="140"/>
      <c r="O1428" s="140"/>
      <c r="P1428" s="140"/>
      <c r="Q1428" s="140"/>
      <c r="R1428" s="140"/>
      <c r="S1428" s="140"/>
      <c r="T1428" s="140"/>
      <c r="U1428" s="140"/>
      <c r="V1428" s="140"/>
      <c r="W1428" s="140"/>
    </row>
    <row r="1429" spans="1:23">
      <c r="A1429" s="107" t="str">
        <f t="shared" si="55"/>
        <v/>
      </c>
      <c r="B1429" s="107"/>
      <c r="C1429" s="140"/>
      <c r="D1429" s="140"/>
      <c r="E1429" s="140"/>
      <c r="F1429" s="140"/>
      <c r="G1429" s="140"/>
      <c r="H1429" s="140"/>
      <c r="I1429" s="140"/>
      <c r="J1429" s="140"/>
      <c r="K1429" s="140"/>
      <c r="L1429" s="140"/>
      <c r="M1429" s="140"/>
      <c r="N1429" s="140"/>
      <c r="O1429" s="140"/>
      <c r="P1429" s="140"/>
      <c r="Q1429" s="140"/>
      <c r="R1429" s="140"/>
      <c r="S1429" s="140"/>
      <c r="T1429" s="140"/>
      <c r="U1429" s="140"/>
      <c r="V1429" s="140"/>
      <c r="W1429" s="140"/>
    </row>
    <row r="1430" spans="1:23">
      <c r="A1430" s="107" t="str">
        <f t="shared" si="55"/>
        <v/>
      </c>
      <c r="B1430" s="107"/>
      <c r="C1430" s="140"/>
      <c r="D1430" s="140"/>
      <c r="E1430" s="140"/>
      <c r="F1430" s="140"/>
      <c r="G1430" s="140"/>
      <c r="H1430" s="140"/>
      <c r="I1430" s="140"/>
      <c r="J1430" s="140"/>
      <c r="K1430" s="140"/>
      <c r="L1430" s="140"/>
      <c r="M1430" s="140"/>
      <c r="N1430" s="140"/>
      <c r="O1430" s="140"/>
      <c r="P1430" s="140"/>
      <c r="Q1430" s="140"/>
      <c r="R1430" s="140"/>
      <c r="S1430" s="140"/>
      <c r="T1430" s="140"/>
      <c r="U1430" s="140"/>
      <c r="V1430" s="140"/>
      <c r="W1430" s="140"/>
    </row>
    <row r="1431" spans="1:23">
      <c r="A1431" s="107" t="str">
        <f t="shared" si="55"/>
        <v/>
      </c>
      <c r="B1431" s="107"/>
      <c r="C1431" s="140"/>
      <c r="D1431" s="140"/>
      <c r="E1431" s="140"/>
      <c r="F1431" s="140"/>
      <c r="G1431" s="140"/>
      <c r="H1431" s="140"/>
      <c r="I1431" s="140"/>
      <c r="J1431" s="140"/>
      <c r="K1431" s="140"/>
      <c r="L1431" s="140"/>
      <c r="M1431" s="140"/>
      <c r="N1431" s="140"/>
      <c r="O1431" s="140"/>
      <c r="P1431" s="140"/>
      <c r="Q1431" s="140"/>
      <c r="R1431" s="140"/>
      <c r="S1431" s="140"/>
      <c r="T1431" s="140"/>
      <c r="U1431" s="140"/>
      <c r="V1431" s="140"/>
      <c r="W1431" s="140"/>
    </row>
    <row r="1432" spans="1:23">
      <c r="A1432" s="107" t="str">
        <f t="shared" si="55"/>
        <v/>
      </c>
      <c r="B1432" s="107"/>
      <c r="C1432" s="140"/>
      <c r="D1432" s="140"/>
      <c r="E1432" s="140"/>
      <c r="F1432" s="140"/>
      <c r="G1432" s="140"/>
      <c r="H1432" s="140"/>
      <c r="I1432" s="140"/>
      <c r="J1432" s="140"/>
      <c r="K1432" s="140"/>
      <c r="L1432" s="140"/>
      <c r="M1432" s="140"/>
      <c r="N1432" s="140"/>
      <c r="O1432" s="140"/>
      <c r="P1432" s="140"/>
      <c r="Q1432" s="140"/>
      <c r="R1432" s="140"/>
      <c r="S1432" s="140"/>
      <c r="T1432" s="140"/>
      <c r="U1432" s="140"/>
      <c r="V1432" s="140"/>
      <c r="W1432" s="140"/>
    </row>
    <row r="1433" spans="1:23">
      <c r="A1433" s="107" t="str">
        <f t="shared" si="55"/>
        <v/>
      </c>
      <c r="B1433" s="107"/>
      <c r="C1433" s="140"/>
      <c r="D1433" s="140"/>
      <c r="E1433" s="140"/>
      <c r="F1433" s="140"/>
      <c r="G1433" s="140"/>
      <c r="H1433" s="140"/>
      <c r="I1433" s="140"/>
      <c r="J1433" s="140"/>
      <c r="K1433" s="140"/>
      <c r="L1433" s="140"/>
      <c r="M1433" s="140"/>
      <c r="N1433" s="140"/>
      <c r="O1433" s="140"/>
      <c r="P1433" s="140"/>
      <c r="Q1433" s="140"/>
      <c r="R1433" s="140"/>
      <c r="S1433" s="140"/>
      <c r="T1433" s="140"/>
      <c r="U1433" s="140"/>
      <c r="V1433" s="140"/>
      <c r="W1433" s="140"/>
    </row>
    <row r="1434" spans="1:23">
      <c r="A1434" s="107" t="str">
        <f t="shared" si="55"/>
        <v/>
      </c>
      <c r="B1434" s="107"/>
      <c r="C1434" s="140"/>
      <c r="D1434" s="140"/>
      <c r="E1434" s="140"/>
      <c r="F1434" s="140"/>
      <c r="G1434" s="140"/>
      <c r="H1434" s="140"/>
      <c r="I1434" s="140"/>
      <c r="J1434" s="140"/>
      <c r="K1434" s="140"/>
      <c r="L1434" s="140"/>
      <c r="M1434" s="140"/>
      <c r="N1434" s="140"/>
      <c r="O1434" s="140"/>
      <c r="P1434" s="140"/>
      <c r="Q1434" s="140"/>
      <c r="R1434" s="140"/>
      <c r="S1434" s="140"/>
      <c r="T1434" s="140"/>
      <c r="U1434" s="140"/>
      <c r="V1434" s="140"/>
      <c r="W1434" s="140"/>
    </row>
    <row r="1435" spans="1:23">
      <c r="A1435" s="107" t="str">
        <f t="shared" si="55"/>
        <v/>
      </c>
      <c r="B1435" s="107"/>
      <c r="C1435" s="140"/>
      <c r="D1435" s="140"/>
      <c r="E1435" s="140"/>
      <c r="F1435" s="140"/>
      <c r="G1435" s="140"/>
      <c r="H1435" s="140"/>
      <c r="I1435" s="140"/>
      <c r="J1435" s="140"/>
      <c r="K1435" s="140"/>
      <c r="L1435" s="140"/>
      <c r="M1435" s="140"/>
      <c r="N1435" s="140"/>
      <c r="O1435" s="140"/>
      <c r="P1435" s="140"/>
      <c r="Q1435" s="140"/>
      <c r="R1435" s="140"/>
      <c r="S1435" s="140"/>
      <c r="T1435" s="140"/>
      <c r="U1435" s="140"/>
      <c r="V1435" s="140"/>
      <c r="W1435" s="140"/>
    </row>
    <row r="1436" spans="1:23">
      <c r="A1436" s="107" t="str">
        <f t="shared" si="55"/>
        <v/>
      </c>
      <c r="B1436" s="107"/>
      <c r="C1436" s="140"/>
      <c r="D1436" s="140"/>
      <c r="E1436" s="140"/>
      <c r="F1436" s="140"/>
      <c r="G1436" s="140"/>
      <c r="H1436" s="140"/>
      <c r="I1436" s="140"/>
      <c r="J1436" s="140"/>
      <c r="K1436" s="140"/>
      <c r="L1436" s="140"/>
      <c r="M1436" s="140"/>
      <c r="N1436" s="140"/>
      <c r="O1436" s="140"/>
      <c r="P1436" s="140"/>
      <c r="Q1436" s="140"/>
      <c r="R1436" s="140"/>
      <c r="S1436" s="140"/>
      <c r="T1436" s="140"/>
      <c r="U1436" s="140"/>
      <c r="V1436" s="140"/>
      <c r="W1436" s="140"/>
    </row>
    <row r="1437" spans="1:23">
      <c r="A1437" s="123" t="str">
        <f>IF(OR(
AND(COUNTA(C1439:W1439)&gt;0, ISBLANK(A1439)),
AND(COUNTA(C1440:W1440)&gt;0, ISBLANK(A1440)),
AND(COUNTA(C1441:W1441)&gt;0, ISBLANK(A1441)),
AND(COUNTA(C1442:W1442)&gt;0, ISBLANK(A1442)), AND(COUNTA(C1443:W1443)&gt;0, ISBLANK(A1443)),
AND(COUNTA(C1444:W1444)&gt;0, ISBLANK(A1444)),
AND(COUNTA(C1445:W1445)&gt;0, ISBLANK(A1445)),
AND(COUNTA(C1446:W1446)&gt;0, ISBLANK(A1446)), AND(COUNTA(C1447:W1447)&gt;0, ISBLANK(A1447)),
AND(COUNTA(C1448:W1448)&gt;0, ISBLANK(A1448)),),"Certain rows are missing description", "")</f>
        <v/>
      </c>
      <c r="B1437" s="107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 spans="1:23">
      <c r="A1438" s="5" t="s">
        <v>222</v>
      </c>
      <c r="B1438" s="107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 spans="1:23">
      <c r="A1439" s="4"/>
      <c r="B1439" s="107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</row>
    <row r="1440" spans="1:23">
      <c r="A1440" s="4"/>
      <c r="B1440" s="107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</row>
    <row r="1441" spans="1:23">
      <c r="A1441" s="4"/>
      <c r="B1441" s="107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</row>
    <row r="1442" spans="1:23">
      <c r="A1442" s="4"/>
      <c r="B1442" s="107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</row>
    <row r="1443" spans="1:23">
      <c r="A1443" s="4"/>
      <c r="B1443" s="107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</row>
    <row r="1444" spans="1:23">
      <c r="A1444" s="4"/>
      <c r="B1444" s="107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</row>
    <row r="1445" spans="1:23">
      <c r="A1445" s="4"/>
      <c r="B1445" s="107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</row>
    <row r="1446" spans="1:23">
      <c r="A1446" s="4"/>
      <c r="B1446" s="107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</row>
    <row r="1447" spans="1:23">
      <c r="A1447" s="4"/>
      <c r="B1447" s="107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</row>
    <row r="1448" spans="1:23">
      <c r="A1448" s="4"/>
      <c r="B1448" s="107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</row>
    <row r="1449" spans="1:23">
      <c r="A1449" s="4"/>
      <c r="B1449" s="107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 spans="1:23">
      <c r="A1450" s="109" t="str">
        <f>"Probability of "&amp;A1438</f>
        <v>Probability of Indirect R&amp;D Cost Allocation</v>
      </c>
      <c r="B1450" s="107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 spans="1:23">
      <c r="A1451" s="107" t="str">
        <f t="shared" ref="A1451:A1460" si="56">IF(A1439="","",A1439)</f>
        <v/>
      </c>
      <c r="B1451" s="107"/>
      <c r="C1451" s="140"/>
      <c r="D1451" s="140"/>
      <c r="E1451" s="140"/>
      <c r="F1451" s="140"/>
      <c r="G1451" s="140"/>
      <c r="H1451" s="140"/>
      <c r="I1451" s="140"/>
      <c r="J1451" s="140"/>
      <c r="K1451" s="140"/>
      <c r="L1451" s="140"/>
      <c r="M1451" s="140"/>
      <c r="N1451" s="140"/>
      <c r="O1451" s="140"/>
      <c r="P1451" s="140"/>
      <c r="Q1451" s="140"/>
      <c r="R1451" s="140"/>
      <c r="S1451" s="140"/>
      <c r="T1451" s="140"/>
      <c r="U1451" s="140"/>
      <c r="V1451" s="140"/>
      <c r="W1451" s="140"/>
    </row>
    <row r="1452" spans="1:23">
      <c r="A1452" s="107" t="str">
        <f t="shared" si="56"/>
        <v/>
      </c>
      <c r="B1452" s="107"/>
      <c r="C1452" s="140"/>
      <c r="D1452" s="140"/>
      <c r="E1452" s="140"/>
      <c r="F1452" s="140"/>
      <c r="G1452" s="140"/>
      <c r="H1452" s="140"/>
      <c r="I1452" s="140"/>
      <c r="J1452" s="140"/>
      <c r="K1452" s="140"/>
      <c r="L1452" s="140"/>
      <c r="M1452" s="140"/>
      <c r="N1452" s="140"/>
      <c r="O1452" s="140"/>
      <c r="P1452" s="140"/>
      <c r="Q1452" s="140"/>
      <c r="R1452" s="140"/>
      <c r="S1452" s="140"/>
      <c r="T1452" s="140"/>
      <c r="U1452" s="140"/>
      <c r="V1452" s="140"/>
      <c r="W1452" s="140"/>
    </row>
    <row r="1453" spans="1:23">
      <c r="A1453" s="107" t="str">
        <f t="shared" si="56"/>
        <v/>
      </c>
      <c r="B1453" s="107"/>
      <c r="C1453" s="140"/>
      <c r="D1453" s="140"/>
      <c r="E1453" s="140"/>
      <c r="F1453" s="140"/>
      <c r="G1453" s="140"/>
      <c r="H1453" s="140"/>
      <c r="I1453" s="140"/>
      <c r="J1453" s="140"/>
      <c r="K1453" s="140"/>
      <c r="L1453" s="140"/>
      <c r="M1453" s="140"/>
      <c r="N1453" s="140"/>
      <c r="O1453" s="140"/>
      <c r="P1453" s="140"/>
      <c r="Q1453" s="140"/>
      <c r="R1453" s="140"/>
      <c r="S1453" s="140"/>
      <c r="T1453" s="140"/>
      <c r="U1453" s="140"/>
      <c r="V1453" s="140"/>
      <c r="W1453" s="140"/>
    </row>
    <row r="1454" spans="1:23">
      <c r="A1454" s="107" t="str">
        <f t="shared" si="56"/>
        <v/>
      </c>
      <c r="B1454" s="107"/>
      <c r="C1454" s="140"/>
      <c r="D1454" s="140"/>
      <c r="E1454" s="140"/>
      <c r="F1454" s="140"/>
      <c r="G1454" s="140"/>
      <c r="H1454" s="140"/>
      <c r="I1454" s="140"/>
      <c r="J1454" s="140"/>
      <c r="K1454" s="140"/>
      <c r="L1454" s="140"/>
      <c r="M1454" s="140"/>
      <c r="N1454" s="140"/>
      <c r="O1454" s="140"/>
      <c r="P1454" s="140"/>
      <c r="Q1454" s="140"/>
      <c r="R1454" s="140"/>
      <c r="S1454" s="140"/>
      <c r="T1454" s="140"/>
      <c r="U1454" s="140"/>
      <c r="V1454" s="140"/>
      <c r="W1454" s="140"/>
    </row>
    <row r="1455" spans="1:23">
      <c r="A1455" s="107" t="str">
        <f t="shared" si="56"/>
        <v/>
      </c>
      <c r="B1455" s="107"/>
      <c r="C1455" s="140"/>
      <c r="D1455" s="140"/>
      <c r="E1455" s="140"/>
      <c r="F1455" s="140"/>
      <c r="G1455" s="140"/>
      <c r="H1455" s="140"/>
      <c r="I1455" s="140"/>
      <c r="J1455" s="140"/>
      <c r="K1455" s="140"/>
      <c r="L1455" s="140"/>
      <c r="M1455" s="140"/>
      <c r="N1455" s="140"/>
      <c r="O1455" s="140"/>
      <c r="P1455" s="140"/>
      <c r="Q1455" s="140"/>
      <c r="R1455" s="140"/>
      <c r="S1455" s="140"/>
      <c r="T1455" s="140"/>
      <c r="U1455" s="140"/>
      <c r="V1455" s="140"/>
      <c r="W1455" s="140"/>
    </row>
    <row r="1456" spans="1:23">
      <c r="A1456" s="107" t="str">
        <f t="shared" si="56"/>
        <v/>
      </c>
      <c r="B1456" s="107"/>
      <c r="C1456" s="140"/>
      <c r="D1456" s="140"/>
      <c r="E1456" s="140"/>
      <c r="F1456" s="140"/>
      <c r="G1456" s="140"/>
      <c r="H1456" s="140"/>
      <c r="I1456" s="140"/>
      <c r="J1456" s="140"/>
      <c r="K1456" s="140"/>
      <c r="L1456" s="140"/>
      <c r="M1456" s="140"/>
      <c r="N1456" s="140"/>
      <c r="O1456" s="140"/>
      <c r="P1456" s="140"/>
      <c r="Q1456" s="140"/>
      <c r="R1456" s="140"/>
      <c r="S1456" s="140"/>
      <c r="T1456" s="140"/>
      <c r="U1456" s="140"/>
      <c r="V1456" s="140"/>
      <c r="W1456" s="140"/>
    </row>
    <row r="1457" spans="1:23">
      <c r="A1457" s="107" t="str">
        <f t="shared" si="56"/>
        <v/>
      </c>
      <c r="B1457" s="107"/>
      <c r="C1457" s="140"/>
      <c r="D1457" s="140"/>
      <c r="E1457" s="140"/>
      <c r="F1457" s="140"/>
      <c r="G1457" s="140"/>
      <c r="H1457" s="140"/>
      <c r="I1457" s="140"/>
      <c r="J1457" s="140"/>
      <c r="K1457" s="140"/>
      <c r="L1457" s="140"/>
      <c r="M1457" s="140"/>
      <c r="N1457" s="140"/>
      <c r="O1457" s="140"/>
      <c r="P1457" s="140"/>
      <c r="Q1457" s="140"/>
      <c r="R1457" s="140"/>
      <c r="S1457" s="140"/>
      <c r="T1457" s="140"/>
      <c r="U1457" s="140"/>
      <c r="V1457" s="140"/>
      <c r="W1457" s="140"/>
    </row>
    <row r="1458" spans="1:23">
      <c r="A1458" s="107" t="str">
        <f t="shared" si="56"/>
        <v/>
      </c>
      <c r="B1458" s="107"/>
      <c r="C1458" s="140"/>
      <c r="D1458" s="140"/>
      <c r="E1458" s="140"/>
      <c r="F1458" s="140"/>
      <c r="G1458" s="140"/>
      <c r="H1458" s="140"/>
      <c r="I1458" s="140"/>
      <c r="J1458" s="140"/>
      <c r="K1458" s="140"/>
      <c r="L1458" s="140"/>
      <c r="M1458" s="140"/>
      <c r="N1458" s="140"/>
      <c r="O1458" s="140"/>
      <c r="P1458" s="140"/>
      <c r="Q1458" s="140"/>
      <c r="R1458" s="140"/>
      <c r="S1458" s="140"/>
      <c r="T1458" s="140"/>
      <c r="U1458" s="140"/>
      <c r="V1458" s="140"/>
      <c r="W1458" s="140"/>
    </row>
    <row r="1459" spans="1:23">
      <c r="A1459" s="107" t="str">
        <f t="shared" si="56"/>
        <v/>
      </c>
      <c r="B1459" s="107"/>
      <c r="C1459" s="140"/>
      <c r="D1459" s="140"/>
      <c r="E1459" s="140"/>
      <c r="F1459" s="140"/>
      <c r="G1459" s="140"/>
      <c r="H1459" s="140"/>
      <c r="I1459" s="140"/>
      <c r="J1459" s="140"/>
      <c r="K1459" s="140"/>
      <c r="L1459" s="140"/>
      <c r="M1459" s="140"/>
      <c r="N1459" s="140"/>
      <c r="O1459" s="140"/>
      <c r="P1459" s="140"/>
      <c r="Q1459" s="140"/>
      <c r="R1459" s="140"/>
      <c r="S1459" s="140"/>
      <c r="T1459" s="140"/>
      <c r="U1459" s="140"/>
      <c r="V1459" s="140"/>
      <c r="W1459" s="140"/>
    </row>
    <row r="1460" spans="1:23">
      <c r="A1460" s="107" t="str">
        <f t="shared" si="56"/>
        <v/>
      </c>
      <c r="B1460" s="107"/>
      <c r="C1460" s="140"/>
      <c r="D1460" s="140"/>
      <c r="E1460" s="140"/>
      <c r="F1460" s="140"/>
      <c r="G1460" s="140"/>
      <c r="H1460" s="140"/>
      <c r="I1460" s="140"/>
      <c r="J1460" s="140"/>
      <c r="K1460" s="140"/>
      <c r="L1460" s="140"/>
      <c r="M1460" s="140"/>
      <c r="N1460" s="140"/>
      <c r="O1460" s="140"/>
      <c r="P1460" s="140"/>
      <c r="Q1460" s="140"/>
      <c r="R1460" s="140"/>
      <c r="S1460" s="140"/>
      <c r="T1460" s="140"/>
      <c r="U1460" s="140"/>
      <c r="V1460" s="140"/>
      <c r="W1460" s="140"/>
    </row>
    <row r="1461" spans="1:23">
      <c r="A1461" s="4"/>
      <c r="B1461" s="107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 spans="1:23">
      <c r="A1462" s="10" t="str">
        <f>"PRODUCT 28: "&amp;$A$36</f>
        <v xml:space="preserve">PRODUCT 28: </v>
      </c>
      <c r="B1462" s="107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 spans="1:23">
      <c r="A1463" s="123" t="str">
        <f>IF(OR(
AND(COUNTA(C1465:W1465)&gt;0, ISBLANK(A1465)),
AND(COUNTA(C1466:W1466)&gt;0, ISBLANK(A1466)),
AND(COUNTA(C1467:W1467)&gt;0, ISBLANK(A1467)),
AND(COUNTA(C1468:W1468)&gt;0, ISBLANK(A1468)), AND(COUNTA(C1469:W1469)&gt;0, ISBLANK(A1469)),
AND(COUNTA(C1470:W1470)&gt;0, ISBLANK(A1470)),
AND(COUNTA(C1471:W1471)&gt;0, ISBLANK(A1471)),
AND(COUNTA(C1472:W1472)&gt;0, ISBLANK(A1472)), AND(COUNTA(C1473:W1473)&gt;0, ISBLANK(A1473)),
AND(COUNTA(C1474:W1474)&gt;0, ISBLANK(A1474)),),"Certain rows are missing description", "")</f>
        <v/>
      </c>
      <c r="B1463" s="107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 spans="1:23">
      <c r="A1464" s="5" t="s">
        <v>220</v>
      </c>
      <c r="B1464" s="107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 spans="1:23">
      <c r="A1465" s="4"/>
      <c r="B1465" s="107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</row>
    <row r="1466" spans="1:23">
      <c r="A1466" s="4"/>
      <c r="B1466" s="107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</row>
    <row r="1467" spans="1:23">
      <c r="A1467" s="4"/>
      <c r="B1467" s="107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</row>
    <row r="1468" spans="1:23">
      <c r="A1468" s="4"/>
      <c r="B1468" s="107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</row>
    <row r="1469" spans="1:23">
      <c r="A1469" s="4"/>
      <c r="B1469" s="107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</row>
    <row r="1470" spans="1:23">
      <c r="A1470" s="4"/>
      <c r="B1470" s="107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</row>
    <row r="1471" spans="1:23">
      <c r="A1471" s="4"/>
      <c r="B1471" s="107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</row>
    <row r="1472" spans="1:23">
      <c r="A1472" s="4"/>
      <c r="B1472" s="107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</row>
    <row r="1473" spans="1:23">
      <c r="A1473" s="4"/>
      <c r="B1473" s="107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</row>
    <row r="1474" spans="1:23">
      <c r="A1474" s="4"/>
      <c r="B1474" s="107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</row>
    <row r="1475" spans="1:23">
      <c r="A1475" s="4"/>
      <c r="B1475" s="107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 spans="1:23">
      <c r="A1476" s="5" t="s">
        <v>221</v>
      </c>
      <c r="B1476" s="107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 spans="1:23">
      <c r="A1477" s="107" t="str">
        <f t="shared" ref="A1477:A1486" si="57">IF(A1465="","",A1465)</f>
        <v/>
      </c>
      <c r="B1477" s="107"/>
      <c r="C1477" s="140"/>
      <c r="D1477" s="140"/>
      <c r="E1477" s="140"/>
      <c r="F1477" s="140"/>
      <c r="G1477" s="140"/>
      <c r="H1477" s="140"/>
      <c r="I1477" s="140"/>
      <c r="J1477" s="140"/>
      <c r="K1477" s="140"/>
      <c r="L1477" s="140"/>
      <c r="M1477" s="140"/>
      <c r="N1477" s="140"/>
      <c r="O1477" s="140"/>
      <c r="P1477" s="140"/>
      <c r="Q1477" s="140"/>
      <c r="R1477" s="140"/>
      <c r="S1477" s="140"/>
      <c r="T1477" s="140"/>
      <c r="U1477" s="140"/>
      <c r="V1477" s="140"/>
      <c r="W1477" s="140"/>
    </row>
    <row r="1478" spans="1:23">
      <c r="A1478" s="107" t="str">
        <f t="shared" si="57"/>
        <v/>
      </c>
      <c r="B1478" s="107"/>
      <c r="C1478" s="140"/>
      <c r="D1478" s="140"/>
      <c r="E1478" s="140"/>
      <c r="F1478" s="140"/>
      <c r="G1478" s="140"/>
      <c r="H1478" s="140"/>
      <c r="I1478" s="140"/>
      <c r="J1478" s="140"/>
      <c r="K1478" s="140"/>
      <c r="L1478" s="140"/>
      <c r="M1478" s="140"/>
      <c r="N1478" s="140"/>
      <c r="O1478" s="140"/>
      <c r="P1478" s="140"/>
      <c r="Q1478" s="140"/>
      <c r="R1478" s="140"/>
      <c r="S1478" s="140"/>
      <c r="T1478" s="140"/>
      <c r="U1478" s="140"/>
      <c r="V1478" s="140"/>
      <c r="W1478" s="140"/>
    </row>
    <row r="1479" spans="1:23">
      <c r="A1479" s="107" t="str">
        <f t="shared" si="57"/>
        <v/>
      </c>
      <c r="B1479" s="107"/>
      <c r="C1479" s="140"/>
      <c r="D1479" s="140"/>
      <c r="E1479" s="140"/>
      <c r="F1479" s="140"/>
      <c r="G1479" s="140"/>
      <c r="H1479" s="140"/>
      <c r="I1479" s="140"/>
      <c r="J1479" s="140"/>
      <c r="K1479" s="140"/>
      <c r="L1479" s="140"/>
      <c r="M1479" s="140"/>
      <c r="N1479" s="140"/>
      <c r="O1479" s="140"/>
      <c r="P1479" s="140"/>
      <c r="Q1479" s="140"/>
      <c r="R1479" s="140"/>
      <c r="S1479" s="140"/>
      <c r="T1479" s="140"/>
      <c r="U1479" s="140"/>
      <c r="V1479" s="140"/>
      <c r="W1479" s="140"/>
    </row>
    <row r="1480" spans="1:23">
      <c r="A1480" s="107" t="str">
        <f t="shared" si="57"/>
        <v/>
      </c>
      <c r="B1480" s="107"/>
      <c r="C1480" s="140"/>
      <c r="D1480" s="140"/>
      <c r="E1480" s="140"/>
      <c r="F1480" s="140"/>
      <c r="G1480" s="140"/>
      <c r="H1480" s="140"/>
      <c r="I1480" s="140"/>
      <c r="J1480" s="140"/>
      <c r="K1480" s="140"/>
      <c r="L1480" s="140"/>
      <c r="M1480" s="140"/>
      <c r="N1480" s="140"/>
      <c r="O1480" s="140"/>
      <c r="P1480" s="140"/>
      <c r="Q1480" s="140"/>
      <c r="R1480" s="140"/>
      <c r="S1480" s="140"/>
      <c r="T1480" s="140"/>
      <c r="U1480" s="140"/>
      <c r="V1480" s="140"/>
      <c r="W1480" s="140"/>
    </row>
    <row r="1481" spans="1:23">
      <c r="A1481" s="107" t="str">
        <f t="shared" si="57"/>
        <v/>
      </c>
      <c r="B1481" s="107"/>
      <c r="C1481" s="140"/>
      <c r="D1481" s="140"/>
      <c r="E1481" s="140"/>
      <c r="F1481" s="140"/>
      <c r="G1481" s="140"/>
      <c r="H1481" s="140"/>
      <c r="I1481" s="140"/>
      <c r="J1481" s="140"/>
      <c r="K1481" s="140"/>
      <c r="L1481" s="140"/>
      <c r="M1481" s="140"/>
      <c r="N1481" s="140"/>
      <c r="O1481" s="140"/>
      <c r="P1481" s="140"/>
      <c r="Q1481" s="140"/>
      <c r="R1481" s="140"/>
      <c r="S1481" s="140"/>
      <c r="T1481" s="140"/>
      <c r="U1481" s="140"/>
      <c r="V1481" s="140"/>
      <c r="W1481" s="140"/>
    </row>
    <row r="1482" spans="1:23">
      <c r="A1482" s="107" t="str">
        <f t="shared" si="57"/>
        <v/>
      </c>
      <c r="B1482" s="107"/>
      <c r="C1482" s="140"/>
      <c r="D1482" s="140"/>
      <c r="E1482" s="140"/>
      <c r="F1482" s="140"/>
      <c r="G1482" s="140"/>
      <c r="H1482" s="140"/>
      <c r="I1482" s="140"/>
      <c r="J1482" s="140"/>
      <c r="K1482" s="140"/>
      <c r="L1482" s="140"/>
      <c r="M1482" s="140"/>
      <c r="N1482" s="140"/>
      <c r="O1482" s="140"/>
      <c r="P1482" s="140"/>
      <c r="Q1482" s="140"/>
      <c r="R1482" s="140"/>
      <c r="S1482" s="140"/>
      <c r="T1482" s="140"/>
      <c r="U1482" s="140"/>
      <c r="V1482" s="140"/>
      <c r="W1482" s="140"/>
    </row>
    <row r="1483" spans="1:23">
      <c r="A1483" s="107" t="str">
        <f t="shared" si="57"/>
        <v/>
      </c>
      <c r="B1483" s="107"/>
      <c r="C1483" s="140"/>
      <c r="D1483" s="140"/>
      <c r="E1483" s="140"/>
      <c r="F1483" s="140"/>
      <c r="G1483" s="140"/>
      <c r="H1483" s="140"/>
      <c r="I1483" s="140"/>
      <c r="J1483" s="140"/>
      <c r="K1483" s="140"/>
      <c r="L1483" s="140"/>
      <c r="M1483" s="140"/>
      <c r="N1483" s="140"/>
      <c r="O1483" s="140"/>
      <c r="P1483" s="140"/>
      <c r="Q1483" s="140"/>
      <c r="R1483" s="140"/>
      <c r="S1483" s="140"/>
      <c r="T1483" s="140"/>
      <c r="U1483" s="140"/>
      <c r="V1483" s="140"/>
      <c r="W1483" s="140"/>
    </row>
    <row r="1484" spans="1:23">
      <c r="A1484" s="107" t="str">
        <f t="shared" si="57"/>
        <v/>
      </c>
      <c r="B1484" s="107"/>
      <c r="C1484" s="140"/>
      <c r="D1484" s="140"/>
      <c r="E1484" s="140"/>
      <c r="F1484" s="140"/>
      <c r="G1484" s="140"/>
      <c r="H1484" s="140"/>
      <c r="I1484" s="140"/>
      <c r="J1484" s="140"/>
      <c r="K1484" s="140"/>
      <c r="L1484" s="140"/>
      <c r="M1484" s="140"/>
      <c r="N1484" s="140"/>
      <c r="O1484" s="140"/>
      <c r="P1484" s="140"/>
      <c r="Q1484" s="140"/>
      <c r="R1484" s="140"/>
      <c r="S1484" s="140"/>
      <c r="T1484" s="140"/>
      <c r="U1484" s="140"/>
      <c r="V1484" s="140"/>
      <c r="W1484" s="140"/>
    </row>
    <row r="1485" spans="1:23">
      <c r="A1485" s="107" t="str">
        <f t="shared" si="57"/>
        <v/>
      </c>
      <c r="B1485" s="107"/>
      <c r="C1485" s="140"/>
      <c r="D1485" s="140"/>
      <c r="E1485" s="140"/>
      <c r="F1485" s="140"/>
      <c r="G1485" s="140"/>
      <c r="H1485" s="140"/>
      <c r="I1485" s="140"/>
      <c r="J1485" s="140"/>
      <c r="K1485" s="140"/>
      <c r="L1485" s="140"/>
      <c r="M1485" s="140"/>
      <c r="N1485" s="140"/>
      <c r="O1485" s="140"/>
      <c r="P1485" s="140"/>
      <c r="Q1485" s="140"/>
      <c r="R1485" s="140"/>
      <c r="S1485" s="140"/>
      <c r="T1485" s="140"/>
      <c r="U1485" s="140"/>
      <c r="V1485" s="140"/>
      <c r="W1485" s="140"/>
    </row>
    <row r="1486" spans="1:23">
      <c r="A1486" s="107" t="str">
        <f t="shared" si="57"/>
        <v/>
      </c>
      <c r="B1486" s="107"/>
      <c r="C1486" s="140"/>
      <c r="D1486" s="140"/>
      <c r="E1486" s="140"/>
      <c r="F1486" s="140"/>
      <c r="G1486" s="140"/>
      <c r="H1486" s="140"/>
      <c r="I1486" s="140"/>
      <c r="J1486" s="140"/>
      <c r="K1486" s="140"/>
      <c r="L1486" s="140"/>
      <c r="M1486" s="140"/>
      <c r="N1486" s="140"/>
      <c r="O1486" s="140"/>
      <c r="P1486" s="140"/>
      <c r="Q1486" s="140"/>
      <c r="R1486" s="140"/>
      <c r="S1486" s="140"/>
      <c r="T1486" s="140"/>
      <c r="U1486" s="140"/>
      <c r="V1486" s="140"/>
      <c r="W1486" s="140"/>
    </row>
    <row r="1487" spans="1:23">
      <c r="A1487" s="123" t="str">
        <f>IF(OR(
AND(COUNTA(C1489:W1489)&gt;0, ISBLANK(A1489)),
AND(COUNTA(C1490:W1490)&gt;0, ISBLANK(A1490)),
AND(COUNTA(C1491:W1491)&gt;0, ISBLANK(A1491)),
AND(COUNTA(C1492:W1492)&gt;0, ISBLANK(A1492)), AND(COUNTA(C1493:W1493)&gt;0, ISBLANK(A1493)),
AND(COUNTA(C1494:W1494)&gt;0, ISBLANK(A1494)),
AND(COUNTA(C1495:W1495)&gt;0, ISBLANK(A1495)),
AND(COUNTA(C1496:W1496)&gt;0, ISBLANK(A1496)), AND(COUNTA(C1497:W1497)&gt;0, ISBLANK(A1497)),
AND(COUNTA(C1498:W1498)&gt;0, ISBLANK(A1498)),),"Certain rows are missing description", "")</f>
        <v/>
      </c>
      <c r="B1487" s="107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 spans="1:23">
      <c r="A1488" s="5" t="s">
        <v>222</v>
      </c>
      <c r="B1488" s="107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 spans="1:23">
      <c r="A1489" s="4"/>
      <c r="B1489" s="107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</row>
    <row r="1490" spans="1:23">
      <c r="A1490" s="4"/>
      <c r="B1490" s="107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</row>
    <row r="1491" spans="1:23">
      <c r="A1491" s="4"/>
      <c r="B1491" s="107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</row>
    <row r="1492" spans="1:23">
      <c r="A1492" s="4"/>
      <c r="B1492" s="107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</row>
    <row r="1493" spans="1:23">
      <c r="A1493" s="4"/>
      <c r="B1493" s="107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</row>
    <row r="1494" spans="1:23">
      <c r="A1494" s="4"/>
      <c r="B1494" s="107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</row>
    <row r="1495" spans="1:23">
      <c r="A1495" s="4"/>
      <c r="B1495" s="107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</row>
    <row r="1496" spans="1:23">
      <c r="A1496" s="4"/>
      <c r="B1496" s="107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</row>
    <row r="1497" spans="1:23">
      <c r="A1497" s="4"/>
      <c r="B1497" s="107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</row>
    <row r="1498" spans="1:23">
      <c r="A1498" s="4"/>
      <c r="B1498" s="107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</row>
    <row r="1499" spans="1:23">
      <c r="A1499" s="4"/>
      <c r="B1499" s="107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 spans="1:23">
      <c r="A1500" s="109" t="str">
        <f>"Probability of "&amp;A1488</f>
        <v>Probability of Indirect R&amp;D Cost Allocation</v>
      </c>
      <c r="B1500" s="107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 spans="1:23">
      <c r="A1501" s="107" t="str">
        <f t="shared" ref="A1501:A1510" si="58">IF(A1489="","",A1489)</f>
        <v/>
      </c>
      <c r="B1501" s="107"/>
      <c r="C1501" s="140"/>
      <c r="D1501" s="140"/>
      <c r="E1501" s="140"/>
      <c r="F1501" s="140"/>
      <c r="G1501" s="140"/>
      <c r="H1501" s="140"/>
      <c r="I1501" s="140"/>
      <c r="J1501" s="140"/>
      <c r="K1501" s="140"/>
      <c r="L1501" s="140"/>
      <c r="M1501" s="140"/>
      <c r="N1501" s="140"/>
      <c r="O1501" s="140"/>
      <c r="P1501" s="140"/>
      <c r="Q1501" s="140"/>
      <c r="R1501" s="140"/>
      <c r="S1501" s="140"/>
      <c r="T1501" s="140"/>
      <c r="U1501" s="140"/>
      <c r="V1501" s="140"/>
      <c r="W1501" s="140"/>
    </row>
    <row r="1502" spans="1:23">
      <c r="A1502" s="107" t="str">
        <f t="shared" si="58"/>
        <v/>
      </c>
      <c r="B1502" s="107"/>
      <c r="C1502" s="140"/>
      <c r="D1502" s="140"/>
      <c r="E1502" s="140"/>
      <c r="F1502" s="140"/>
      <c r="G1502" s="140"/>
      <c r="H1502" s="140"/>
      <c r="I1502" s="140"/>
      <c r="J1502" s="140"/>
      <c r="K1502" s="140"/>
      <c r="L1502" s="140"/>
      <c r="M1502" s="140"/>
      <c r="N1502" s="140"/>
      <c r="O1502" s="140"/>
      <c r="P1502" s="140"/>
      <c r="Q1502" s="140"/>
      <c r="R1502" s="140"/>
      <c r="S1502" s="140"/>
      <c r="T1502" s="140"/>
      <c r="U1502" s="140"/>
      <c r="V1502" s="140"/>
      <c r="W1502" s="140"/>
    </row>
    <row r="1503" spans="1:23">
      <c r="A1503" s="107" t="str">
        <f t="shared" si="58"/>
        <v/>
      </c>
      <c r="B1503" s="107"/>
      <c r="C1503" s="140"/>
      <c r="D1503" s="140"/>
      <c r="E1503" s="140"/>
      <c r="F1503" s="140"/>
      <c r="G1503" s="140"/>
      <c r="H1503" s="140"/>
      <c r="I1503" s="140"/>
      <c r="J1503" s="140"/>
      <c r="K1503" s="140"/>
      <c r="L1503" s="140"/>
      <c r="M1503" s="140"/>
      <c r="N1503" s="140"/>
      <c r="O1503" s="140"/>
      <c r="P1503" s="140"/>
      <c r="Q1503" s="140"/>
      <c r="R1503" s="140"/>
      <c r="S1503" s="140"/>
      <c r="T1503" s="140"/>
      <c r="U1503" s="140"/>
      <c r="V1503" s="140"/>
      <c r="W1503" s="140"/>
    </row>
    <row r="1504" spans="1:23">
      <c r="A1504" s="107" t="str">
        <f t="shared" si="58"/>
        <v/>
      </c>
      <c r="B1504" s="107"/>
      <c r="C1504" s="140"/>
      <c r="D1504" s="140"/>
      <c r="E1504" s="140"/>
      <c r="F1504" s="140"/>
      <c r="G1504" s="140"/>
      <c r="H1504" s="140"/>
      <c r="I1504" s="140"/>
      <c r="J1504" s="140"/>
      <c r="K1504" s="140"/>
      <c r="L1504" s="140"/>
      <c r="M1504" s="140"/>
      <c r="N1504" s="140"/>
      <c r="O1504" s="140"/>
      <c r="P1504" s="140"/>
      <c r="Q1504" s="140"/>
      <c r="R1504" s="140"/>
      <c r="S1504" s="140"/>
      <c r="T1504" s="140"/>
      <c r="U1504" s="140"/>
      <c r="V1504" s="140"/>
      <c r="W1504" s="140"/>
    </row>
    <row r="1505" spans="1:23">
      <c r="A1505" s="107" t="str">
        <f t="shared" si="58"/>
        <v/>
      </c>
      <c r="B1505" s="107"/>
      <c r="C1505" s="140"/>
      <c r="D1505" s="140"/>
      <c r="E1505" s="140"/>
      <c r="F1505" s="140"/>
      <c r="G1505" s="140"/>
      <c r="H1505" s="140"/>
      <c r="I1505" s="140"/>
      <c r="J1505" s="140"/>
      <c r="K1505" s="140"/>
      <c r="L1505" s="140"/>
      <c r="M1505" s="140"/>
      <c r="N1505" s="140"/>
      <c r="O1505" s="140"/>
      <c r="P1505" s="140"/>
      <c r="Q1505" s="140"/>
      <c r="R1505" s="140"/>
      <c r="S1505" s="140"/>
      <c r="T1505" s="140"/>
      <c r="U1505" s="140"/>
      <c r="V1505" s="140"/>
      <c r="W1505" s="140"/>
    </row>
    <row r="1506" spans="1:23">
      <c r="A1506" s="107" t="str">
        <f t="shared" si="58"/>
        <v/>
      </c>
      <c r="B1506" s="107"/>
      <c r="C1506" s="140"/>
      <c r="D1506" s="140"/>
      <c r="E1506" s="140"/>
      <c r="F1506" s="140"/>
      <c r="G1506" s="140"/>
      <c r="H1506" s="140"/>
      <c r="I1506" s="140"/>
      <c r="J1506" s="140"/>
      <c r="K1506" s="140"/>
      <c r="L1506" s="140"/>
      <c r="M1506" s="140"/>
      <c r="N1506" s="140"/>
      <c r="O1506" s="140"/>
      <c r="P1506" s="140"/>
      <c r="Q1506" s="140"/>
      <c r="R1506" s="140"/>
      <c r="S1506" s="140"/>
      <c r="T1506" s="140"/>
      <c r="U1506" s="140"/>
      <c r="V1506" s="140"/>
      <c r="W1506" s="140"/>
    </row>
    <row r="1507" spans="1:23">
      <c r="A1507" s="107" t="str">
        <f t="shared" si="58"/>
        <v/>
      </c>
      <c r="B1507" s="107"/>
      <c r="C1507" s="140"/>
      <c r="D1507" s="140"/>
      <c r="E1507" s="140"/>
      <c r="F1507" s="140"/>
      <c r="G1507" s="140"/>
      <c r="H1507" s="140"/>
      <c r="I1507" s="140"/>
      <c r="J1507" s="140"/>
      <c r="K1507" s="140"/>
      <c r="L1507" s="140"/>
      <c r="M1507" s="140"/>
      <c r="N1507" s="140"/>
      <c r="O1507" s="140"/>
      <c r="P1507" s="140"/>
      <c r="Q1507" s="140"/>
      <c r="R1507" s="140"/>
      <c r="S1507" s="140"/>
      <c r="T1507" s="140"/>
      <c r="U1507" s="140"/>
      <c r="V1507" s="140"/>
      <c r="W1507" s="140"/>
    </row>
    <row r="1508" spans="1:23">
      <c r="A1508" s="107" t="str">
        <f t="shared" si="58"/>
        <v/>
      </c>
      <c r="B1508" s="107"/>
      <c r="C1508" s="140"/>
      <c r="D1508" s="140"/>
      <c r="E1508" s="140"/>
      <c r="F1508" s="140"/>
      <c r="G1508" s="140"/>
      <c r="H1508" s="140"/>
      <c r="I1508" s="140"/>
      <c r="J1508" s="140"/>
      <c r="K1508" s="140"/>
      <c r="L1508" s="140"/>
      <c r="M1508" s="140"/>
      <c r="N1508" s="140"/>
      <c r="O1508" s="140"/>
      <c r="P1508" s="140"/>
      <c r="Q1508" s="140"/>
      <c r="R1508" s="140"/>
      <c r="S1508" s="140"/>
      <c r="T1508" s="140"/>
      <c r="U1508" s="140"/>
      <c r="V1508" s="140"/>
      <c r="W1508" s="140"/>
    </row>
    <row r="1509" spans="1:23">
      <c r="A1509" s="107" t="str">
        <f t="shared" si="58"/>
        <v/>
      </c>
      <c r="B1509" s="107"/>
      <c r="C1509" s="140"/>
      <c r="D1509" s="140"/>
      <c r="E1509" s="140"/>
      <c r="F1509" s="140"/>
      <c r="G1509" s="140"/>
      <c r="H1509" s="140"/>
      <c r="I1509" s="140"/>
      <c r="J1509" s="140"/>
      <c r="K1509" s="140"/>
      <c r="L1509" s="140"/>
      <c r="M1509" s="140"/>
      <c r="N1509" s="140"/>
      <c r="O1509" s="140"/>
      <c r="P1509" s="140"/>
      <c r="Q1509" s="140"/>
      <c r="R1509" s="140"/>
      <c r="S1509" s="140"/>
      <c r="T1509" s="140"/>
      <c r="U1509" s="140"/>
      <c r="V1509" s="140"/>
      <c r="W1509" s="140"/>
    </row>
    <row r="1510" spans="1:23">
      <c r="A1510" s="107" t="str">
        <f t="shared" si="58"/>
        <v/>
      </c>
      <c r="B1510" s="107"/>
      <c r="C1510" s="140"/>
      <c r="D1510" s="140"/>
      <c r="E1510" s="140"/>
      <c r="F1510" s="140"/>
      <c r="G1510" s="140"/>
      <c r="H1510" s="140"/>
      <c r="I1510" s="140"/>
      <c r="J1510" s="140"/>
      <c r="K1510" s="140"/>
      <c r="L1510" s="140"/>
      <c r="M1510" s="140"/>
      <c r="N1510" s="140"/>
      <c r="O1510" s="140"/>
      <c r="P1510" s="140"/>
      <c r="Q1510" s="140"/>
      <c r="R1510" s="140"/>
      <c r="S1510" s="140"/>
      <c r="T1510" s="140"/>
      <c r="U1510" s="140"/>
      <c r="V1510" s="140"/>
      <c r="W1510" s="140"/>
    </row>
    <row r="1511" spans="1:23">
      <c r="A1511" s="4"/>
      <c r="B1511" s="107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 spans="1:23">
      <c r="A1512" s="10" t="str">
        <f>"PRODUCT 29: "&amp;$A$37</f>
        <v xml:space="preserve">PRODUCT 29: </v>
      </c>
      <c r="B1512" s="107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 spans="1:23">
      <c r="A1513" s="123" t="str">
        <f>IF(OR(
AND(COUNTA(C1515:W1515)&gt;0, ISBLANK(A1515)),
AND(COUNTA(C1516:W1516)&gt;0, ISBLANK(A1516)),
AND(COUNTA(C1517:W1517)&gt;0, ISBLANK(A1517)),
AND(COUNTA(C1518:W1518)&gt;0, ISBLANK(A1518)), AND(COUNTA(C1519:W1519)&gt;0, ISBLANK(A1519)),
AND(COUNTA(C1520:W1520)&gt;0, ISBLANK(A1520)),
AND(COUNTA(C1521:W1521)&gt;0, ISBLANK(A1521)),
AND(COUNTA(C1522:W1522)&gt;0, ISBLANK(A1522)), AND(COUNTA(C1523:W1523)&gt;0, ISBLANK(A1523)),
AND(COUNTA(C1524:W1524)&gt;0, ISBLANK(A1524)),),"Certain rows are missing description", "")</f>
        <v/>
      </c>
      <c r="B1513" s="107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 spans="1:23">
      <c r="A1514" s="5" t="s">
        <v>220</v>
      </c>
      <c r="B1514" s="107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 spans="1:23">
      <c r="A1515" s="4"/>
      <c r="B1515" s="107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</row>
    <row r="1516" spans="1:23">
      <c r="A1516" s="4"/>
      <c r="B1516" s="107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</row>
    <row r="1517" spans="1:23">
      <c r="A1517" s="4"/>
      <c r="B1517" s="107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</row>
    <row r="1518" spans="1:23">
      <c r="A1518" s="4"/>
      <c r="B1518" s="107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</row>
    <row r="1519" spans="1:23">
      <c r="A1519" s="4"/>
      <c r="B1519" s="107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</row>
    <row r="1520" spans="1:23">
      <c r="A1520" s="4"/>
      <c r="B1520" s="107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</row>
    <row r="1521" spans="1:23">
      <c r="A1521" s="4"/>
      <c r="B1521" s="107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</row>
    <row r="1522" spans="1:23">
      <c r="A1522" s="4"/>
      <c r="B1522" s="107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</row>
    <row r="1523" spans="1:23">
      <c r="A1523" s="4"/>
      <c r="B1523" s="107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</row>
    <row r="1524" spans="1:23">
      <c r="A1524" s="4"/>
      <c r="B1524" s="107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</row>
    <row r="1525" spans="1:23">
      <c r="A1525" s="4"/>
      <c r="B1525" s="107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 spans="1:23">
      <c r="A1526" s="5" t="s">
        <v>221</v>
      </c>
      <c r="B1526" s="107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 spans="1:23">
      <c r="A1527" s="107" t="str">
        <f t="shared" ref="A1527:A1536" si="59">IF(A1515="","",A1515)</f>
        <v/>
      </c>
      <c r="B1527" s="107"/>
      <c r="C1527" s="140"/>
      <c r="D1527" s="140"/>
      <c r="E1527" s="140"/>
      <c r="F1527" s="140"/>
      <c r="G1527" s="140"/>
      <c r="H1527" s="140"/>
      <c r="I1527" s="140"/>
      <c r="J1527" s="140"/>
      <c r="K1527" s="140"/>
      <c r="L1527" s="140"/>
      <c r="M1527" s="140"/>
      <c r="N1527" s="140"/>
      <c r="O1527" s="140"/>
      <c r="P1527" s="140"/>
      <c r="Q1527" s="140"/>
      <c r="R1527" s="140"/>
      <c r="S1527" s="140"/>
      <c r="T1527" s="140"/>
      <c r="U1527" s="140"/>
      <c r="V1527" s="140"/>
      <c r="W1527" s="140"/>
    </row>
    <row r="1528" spans="1:23">
      <c r="A1528" s="107" t="str">
        <f t="shared" si="59"/>
        <v/>
      </c>
      <c r="B1528" s="107"/>
      <c r="C1528" s="140"/>
      <c r="D1528" s="140"/>
      <c r="E1528" s="140"/>
      <c r="F1528" s="140"/>
      <c r="G1528" s="140"/>
      <c r="H1528" s="140"/>
      <c r="I1528" s="140"/>
      <c r="J1528" s="140"/>
      <c r="K1528" s="140"/>
      <c r="L1528" s="140"/>
      <c r="M1528" s="140"/>
      <c r="N1528" s="140"/>
      <c r="O1528" s="140"/>
      <c r="P1528" s="140"/>
      <c r="Q1528" s="140"/>
      <c r="R1528" s="140"/>
      <c r="S1528" s="140"/>
      <c r="T1528" s="140"/>
      <c r="U1528" s="140"/>
      <c r="V1528" s="140"/>
      <c r="W1528" s="140"/>
    </row>
    <row r="1529" spans="1:23">
      <c r="A1529" s="107" t="str">
        <f t="shared" si="59"/>
        <v/>
      </c>
      <c r="B1529" s="107"/>
      <c r="C1529" s="140"/>
      <c r="D1529" s="140"/>
      <c r="E1529" s="140"/>
      <c r="F1529" s="140"/>
      <c r="G1529" s="140"/>
      <c r="H1529" s="140"/>
      <c r="I1529" s="140"/>
      <c r="J1529" s="140"/>
      <c r="K1529" s="140"/>
      <c r="L1529" s="140"/>
      <c r="M1529" s="140"/>
      <c r="N1529" s="140"/>
      <c r="O1529" s="140"/>
      <c r="P1529" s="140"/>
      <c r="Q1529" s="140"/>
      <c r="R1529" s="140"/>
      <c r="S1529" s="140"/>
      <c r="T1529" s="140"/>
      <c r="U1529" s="140"/>
      <c r="V1529" s="140"/>
      <c r="W1529" s="140"/>
    </row>
    <row r="1530" spans="1:23">
      <c r="A1530" s="107" t="str">
        <f t="shared" si="59"/>
        <v/>
      </c>
      <c r="B1530" s="107"/>
      <c r="C1530" s="140"/>
      <c r="D1530" s="140"/>
      <c r="E1530" s="140"/>
      <c r="F1530" s="140"/>
      <c r="G1530" s="140"/>
      <c r="H1530" s="140"/>
      <c r="I1530" s="140"/>
      <c r="J1530" s="140"/>
      <c r="K1530" s="140"/>
      <c r="L1530" s="140"/>
      <c r="M1530" s="140"/>
      <c r="N1530" s="140"/>
      <c r="O1530" s="140"/>
      <c r="P1530" s="140"/>
      <c r="Q1530" s="140"/>
      <c r="R1530" s="140"/>
      <c r="S1530" s="140"/>
      <c r="T1530" s="140"/>
      <c r="U1530" s="140"/>
      <c r="V1530" s="140"/>
      <c r="W1530" s="140"/>
    </row>
    <row r="1531" spans="1:23">
      <c r="A1531" s="107" t="str">
        <f t="shared" si="59"/>
        <v/>
      </c>
      <c r="B1531" s="107"/>
      <c r="C1531" s="140"/>
      <c r="D1531" s="140"/>
      <c r="E1531" s="140"/>
      <c r="F1531" s="140"/>
      <c r="G1531" s="140"/>
      <c r="H1531" s="140"/>
      <c r="I1531" s="140"/>
      <c r="J1531" s="140"/>
      <c r="K1531" s="140"/>
      <c r="L1531" s="140"/>
      <c r="M1531" s="140"/>
      <c r="N1531" s="140"/>
      <c r="O1531" s="140"/>
      <c r="P1531" s="140"/>
      <c r="Q1531" s="140"/>
      <c r="R1531" s="140"/>
      <c r="S1531" s="140"/>
      <c r="T1531" s="140"/>
      <c r="U1531" s="140"/>
      <c r="V1531" s="140"/>
      <c r="W1531" s="140"/>
    </row>
    <row r="1532" spans="1:23">
      <c r="A1532" s="107" t="str">
        <f t="shared" si="59"/>
        <v/>
      </c>
      <c r="B1532" s="107"/>
      <c r="C1532" s="140"/>
      <c r="D1532" s="140"/>
      <c r="E1532" s="140"/>
      <c r="F1532" s="140"/>
      <c r="G1532" s="140"/>
      <c r="H1532" s="140"/>
      <c r="I1532" s="140"/>
      <c r="J1532" s="140"/>
      <c r="K1532" s="140"/>
      <c r="L1532" s="140"/>
      <c r="M1532" s="140"/>
      <c r="N1532" s="140"/>
      <c r="O1532" s="140"/>
      <c r="P1532" s="140"/>
      <c r="Q1532" s="140"/>
      <c r="R1532" s="140"/>
      <c r="S1532" s="140"/>
      <c r="T1532" s="140"/>
      <c r="U1532" s="140"/>
      <c r="V1532" s="140"/>
      <c r="W1532" s="140"/>
    </row>
    <row r="1533" spans="1:23">
      <c r="A1533" s="107" t="str">
        <f t="shared" si="59"/>
        <v/>
      </c>
      <c r="B1533" s="107"/>
      <c r="C1533" s="140"/>
      <c r="D1533" s="140"/>
      <c r="E1533" s="140"/>
      <c r="F1533" s="140"/>
      <c r="G1533" s="140"/>
      <c r="H1533" s="140"/>
      <c r="I1533" s="140"/>
      <c r="J1533" s="140"/>
      <c r="K1533" s="140"/>
      <c r="L1533" s="140"/>
      <c r="M1533" s="140"/>
      <c r="N1533" s="140"/>
      <c r="O1533" s="140"/>
      <c r="P1533" s="140"/>
      <c r="Q1533" s="140"/>
      <c r="R1533" s="140"/>
      <c r="S1533" s="140"/>
      <c r="T1533" s="140"/>
      <c r="U1533" s="140"/>
      <c r="V1533" s="140"/>
      <c r="W1533" s="140"/>
    </row>
    <row r="1534" spans="1:23">
      <c r="A1534" s="107" t="str">
        <f t="shared" si="59"/>
        <v/>
      </c>
      <c r="B1534" s="107"/>
      <c r="C1534" s="140"/>
      <c r="D1534" s="140"/>
      <c r="E1534" s="140"/>
      <c r="F1534" s="140"/>
      <c r="G1534" s="140"/>
      <c r="H1534" s="140"/>
      <c r="I1534" s="140"/>
      <c r="J1534" s="140"/>
      <c r="K1534" s="140"/>
      <c r="L1534" s="140"/>
      <c r="M1534" s="140"/>
      <c r="N1534" s="140"/>
      <c r="O1534" s="140"/>
      <c r="P1534" s="140"/>
      <c r="Q1534" s="140"/>
      <c r="R1534" s="140"/>
      <c r="S1534" s="140"/>
      <c r="T1534" s="140"/>
      <c r="U1534" s="140"/>
      <c r="V1534" s="140"/>
      <c r="W1534" s="140"/>
    </row>
    <row r="1535" spans="1:23">
      <c r="A1535" s="107" t="str">
        <f t="shared" si="59"/>
        <v/>
      </c>
      <c r="B1535" s="107"/>
      <c r="C1535" s="140"/>
      <c r="D1535" s="140"/>
      <c r="E1535" s="140"/>
      <c r="F1535" s="140"/>
      <c r="G1535" s="140"/>
      <c r="H1535" s="140"/>
      <c r="I1535" s="140"/>
      <c r="J1535" s="140"/>
      <c r="K1535" s="140"/>
      <c r="L1535" s="140"/>
      <c r="M1535" s="140"/>
      <c r="N1535" s="140"/>
      <c r="O1535" s="140"/>
      <c r="P1535" s="140"/>
      <c r="Q1535" s="140"/>
      <c r="R1535" s="140"/>
      <c r="S1535" s="140"/>
      <c r="T1535" s="140"/>
      <c r="U1535" s="140"/>
      <c r="V1535" s="140"/>
      <c r="W1535" s="140"/>
    </row>
    <row r="1536" spans="1:23">
      <c r="A1536" s="107" t="str">
        <f t="shared" si="59"/>
        <v/>
      </c>
      <c r="B1536" s="107"/>
      <c r="C1536" s="140"/>
      <c r="D1536" s="140"/>
      <c r="E1536" s="140"/>
      <c r="F1536" s="140"/>
      <c r="G1536" s="140"/>
      <c r="H1536" s="140"/>
      <c r="I1536" s="140"/>
      <c r="J1536" s="140"/>
      <c r="K1536" s="140"/>
      <c r="L1536" s="140"/>
      <c r="M1536" s="140"/>
      <c r="N1536" s="140"/>
      <c r="O1536" s="140"/>
      <c r="P1536" s="140"/>
      <c r="Q1536" s="140"/>
      <c r="R1536" s="140"/>
      <c r="S1536" s="140"/>
      <c r="T1536" s="140"/>
      <c r="U1536" s="140"/>
      <c r="V1536" s="140"/>
      <c r="W1536" s="140"/>
    </row>
    <row r="1537" spans="1:23">
      <c r="A1537" s="123" t="str">
        <f>IF(OR(
AND(COUNTA(C1539:W1539)&gt;0, ISBLANK(A1539)),
AND(COUNTA(C1540:W1540)&gt;0, ISBLANK(A1540)),
AND(COUNTA(C1541:W1541)&gt;0, ISBLANK(A1541)),
AND(COUNTA(C1542:W1542)&gt;0, ISBLANK(A1542)), AND(COUNTA(C1543:W1543)&gt;0, ISBLANK(A1543)),
AND(COUNTA(C1544:W1544)&gt;0, ISBLANK(A1544)),
AND(COUNTA(C1545:W1545)&gt;0, ISBLANK(A1545)),
AND(COUNTA(C1546:W1546)&gt;0, ISBLANK(A1546)), AND(COUNTA(C1547:W1547)&gt;0, ISBLANK(A1547)),
AND(COUNTA(C1548:W1548)&gt;0, ISBLANK(A1548)),),"Certain rows are missing description", "")</f>
        <v/>
      </c>
      <c r="B1537" s="107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 spans="1:23">
      <c r="A1538" s="5" t="s">
        <v>222</v>
      </c>
      <c r="B1538" s="107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 spans="1:23">
      <c r="A1539" s="4"/>
      <c r="B1539" s="107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</row>
    <row r="1540" spans="1:23">
      <c r="A1540" s="4"/>
      <c r="B1540" s="107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</row>
    <row r="1541" spans="1:23">
      <c r="A1541" s="4"/>
      <c r="B1541" s="107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</row>
    <row r="1542" spans="1:23">
      <c r="A1542" s="4"/>
      <c r="B1542" s="107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</row>
    <row r="1543" spans="1:23">
      <c r="A1543" s="4"/>
      <c r="B1543" s="107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</row>
    <row r="1544" spans="1:23">
      <c r="A1544" s="4"/>
      <c r="B1544" s="107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</row>
    <row r="1545" spans="1:23">
      <c r="A1545" s="4"/>
      <c r="B1545" s="107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</row>
    <row r="1546" spans="1:23">
      <c r="A1546" s="4"/>
      <c r="B1546" s="107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</row>
    <row r="1547" spans="1:23">
      <c r="A1547" s="4"/>
      <c r="B1547" s="107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</row>
    <row r="1548" spans="1:23">
      <c r="A1548" s="4"/>
      <c r="B1548" s="107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</row>
    <row r="1549" spans="1:23">
      <c r="A1549" s="4"/>
      <c r="B1549" s="107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 spans="1:23">
      <c r="A1550" s="109" t="str">
        <f>"Probability of "&amp;A1538</f>
        <v>Probability of Indirect R&amp;D Cost Allocation</v>
      </c>
      <c r="B1550" s="107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 spans="1:23">
      <c r="A1551" s="107" t="str">
        <f t="shared" ref="A1551:A1560" si="60">IF(A1539="","",A1539)</f>
        <v/>
      </c>
      <c r="B1551" s="107"/>
      <c r="C1551" s="140"/>
      <c r="D1551" s="140"/>
      <c r="E1551" s="140"/>
      <c r="F1551" s="140"/>
      <c r="G1551" s="140"/>
      <c r="H1551" s="140"/>
      <c r="I1551" s="140"/>
      <c r="J1551" s="140"/>
      <c r="K1551" s="140"/>
      <c r="L1551" s="140"/>
      <c r="M1551" s="140"/>
      <c r="N1551" s="140"/>
      <c r="O1551" s="140"/>
      <c r="P1551" s="140"/>
      <c r="Q1551" s="140"/>
      <c r="R1551" s="140"/>
      <c r="S1551" s="140"/>
      <c r="T1551" s="140"/>
      <c r="U1551" s="140"/>
      <c r="V1551" s="140"/>
      <c r="W1551" s="140"/>
    </row>
    <row r="1552" spans="1:23">
      <c r="A1552" s="107" t="str">
        <f t="shared" si="60"/>
        <v/>
      </c>
      <c r="B1552" s="107"/>
      <c r="C1552" s="140"/>
      <c r="D1552" s="140"/>
      <c r="E1552" s="140"/>
      <c r="F1552" s="140"/>
      <c r="G1552" s="140"/>
      <c r="H1552" s="140"/>
      <c r="I1552" s="140"/>
      <c r="J1552" s="140"/>
      <c r="K1552" s="140"/>
      <c r="L1552" s="140"/>
      <c r="M1552" s="140"/>
      <c r="N1552" s="140"/>
      <c r="O1552" s="140"/>
      <c r="P1552" s="140"/>
      <c r="Q1552" s="140"/>
      <c r="R1552" s="140"/>
      <c r="S1552" s="140"/>
      <c r="T1552" s="140"/>
      <c r="U1552" s="140"/>
      <c r="V1552" s="140"/>
      <c r="W1552" s="140"/>
    </row>
    <row r="1553" spans="1:23">
      <c r="A1553" s="107" t="str">
        <f t="shared" si="60"/>
        <v/>
      </c>
      <c r="B1553" s="107"/>
      <c r="C1553" s="140"/>
      <c r="D1553" s="140"/>
      <c r="E1553" s="140"/>
      <c r="F1553" s="140"/>
      <c r="G1553" s="140"/>
      <c r="H1553" s="140"/>
      <c r="I1553" s="140"/>
      <c r="J1553" s="140"/>
      <c r="K1553" s="140"/>
      <c r="L1553" s="140"/>
      <c r="M1553" s="140"/>
      <c r="N1553" s="140"/>
      <c r="O1553" s="140"/>
      <c r="P1553" s="140"/>
      <c r="Q1553" s="140"/>
      <c r="R1553" s="140"/>
      <c r="S1553" s="140"/>
      <c r="T1553" s="140"/>
      <c r="U1553" s="140"/>
      <c r="V1553" s="140"/>
      <c r="W1553" s="140"/>
    </row>
    <row r="1554" spans="1:23">
      <c r="A1554" s="107" t="str">
        <f t="shared" si="60"/>
        <v/>
      </c>
      <c r="B1554" s="107"/>
      <c r="C1554" s="140"/>
      <c r="D1554" s="140"/>
      <c r="E1554" s="140"/>
      <c r="F1554" s="140"/>
      <c r="G1554" s="140"/>
      <c r="H1554" s="140"/>
      <c r="I1554" s="140"/>
      <c r="J1554" s="140"/>
      <c r="K1554" s="140"/>
      <c r="L1554" s="140"/>
      <c r="M1554" s="140"/>
      <c r="N1554" s="140"/>
      <c r="O1554" s="140"/>
      <c r="P1554" s="140"/>
      <c r="Q1554" s="140"/>
      <c r="R1554" s="140"/>
      <c r="S1554" s="140"/>
      <c r="T1554" s="140"/>
      <c r="U1554" s="140"/>
      <c r="V1554" s="140"/>
      <c r="W1554" s="140"/>
    </row>
    <row r="1555" spans="1:23">
      <c r="A1555" s="107" t="str">
        <f t="shared" si="60"/>
        <v/>
      </c>
      <c r="B1555" s="107"/>
      <c r="C1555" s="140"/>
      <c r="D1555" s="140"/>
      <c r="E1555" s="140"/>
      <c r="F1555" s="140"/>
      <c r="G1555" s="140"/>
      <c r="H1555" s="140"/>
      <c r="I1555" s="140"/>
      <c r="J1555" s="140"/>
      <c r="K1555" s="140"/>
      <c r="L1555" s="140"/>
      <c r="M1555" s="140"/>
      <c r="N1555" s="140"/>
      <c r="O1555" s="140"/>
      <c r="P1555" s="140"/>
      <c r="Q1555" s="140"/>
      <c r="R1555" s="140"/>
      <c r="S1555" s="140"/>
      <c r="T1555" s="140"/>
      <c r="U1555" s="140"/>
      <c r="V1555" s="140"/>
      <c r="W1555" s="140"/>
    </row>
    <row r="1556" spans="1:23">
      <c r="A1556" s="107" t="str">
        <f t="shared" si="60"/>
        <v/>
      </c>
      <c r="B1556" s="107"/>
      <c r="C1556" s="140"/>
      <c r="D1556" s="140"/>
      <c r="E1556" s="140"/>
      <c r="F1556" s="140"/>
      <c r="G1556" s="140"/>
      <c r="H1556" s="140"/>
      <c r="I1556" s="140"/>
      <c r="J1556" s="140"/>
      <c r="K1556" s="140"/>
      <c r="L1556" s="140"/>
      <c r="M1556" s="140"/>
      <c r="N1556" s="140"/>
      <c r="O1556" s="140"/>
      <c r="P1556" s="140"/>
      <c r="Q1556" s="140"/>
      <c r="R1556" s="140"/>
      <c r="S1556" s="140"/>
      <c r="T1556" s="140"/>
      <c r="U1556" s="140"/>
      <c r="V1556" s="140"/>
      <c r="W1556" s="140"/>
    </row>
    <row r="1557" spans="1:23">
      <c r="A1557" s="107" t="str">
        <f t="shared" si="60"/>
        <v/>
      </c>
      <c r="B1557" s="107"/>
      <c r="C1557" s="140"/>
      <c r="D1557" s="140"/>
      <c r="E1557" s="140"/>
      <c r="F1557" s="140"/>
      <c r="G1557" s="140"/>
      <c r="H1557" s="140"/>
      <c r="I1557" s="140"/>
      <c r="J1557" s="140"/>
      <c r="K1557" s="140"/>
      <c r="L1557" s="140"/>
      <c r="M1557" s="140"/>
      <c r="N1557" s="140"/>
      <c r="O1557" s="140"/>
      <c r="P1557" s="140"/>
      <c r="Q1557" s="140"/>
      <c r="R1557" s="140"/>
      <c r="S1557" s="140"/>
      <c r="T1557" s="140"/>
      <c r="U1557" s="140"/>
      <c r="V1557" s="140"/>
      <c r="W1557" s="140"/>
    </row>
    <row r="1558" spans="1:23">
      <c r="A1558" s="107" t="str">
        <f t="shared" si="60"/>
        <v/>
      </c>
      <c r="B1558" s="107"/>
      <c r="C1558" s="140"/>
      <c r="D1558" s="140"/>
      <c r="E1558" s="140"/>
      <c r="F1558" s="140"/>
      <c r="G1558" s="140"/>
      <c r="H1558" s="140"/>
      <c r="I1558" s="140"/>
      <c r="J1558" s="140"/>
      <c r="K1558" s="140"/>
      <c r="L1558" s="140"/>
      <c r="M1558" s="140"/>
      <c r="N1558" s="140"/>
      <c r="O1558" s="140"/>
      <c r="P1558" s="140"/>
      <c r="Q1558" s="140"/>
      <c r="R1558" s="140"/>
      <c r="S1558" s="140"/>
      <c r="T1558" s="140"/>
      <c r="U1558" s="140"/>
      <c r="V1558" s="140"/>
      <c r="W1558" s="140"/>
    </row>
    <row r="1559" spans="1:23">
      <c r="A1559" s="107" t="str">
        <f t="shared" si="60"/>
        <v/>
      </c>
      <c r="B1559" s="107"/>
      <c r="C1559" s="140"/>
      <c r="D1559" s="140"/>
      <c r="E1559" s="140"/>
      <c r="F1559" s="140"/>
      <c r="G1559" s="140"/>
      <c r="H1559" s="140"/>
      <c r="I1559" s="140"/>
      <c r="J1559" s="140"/>
      <c r="K1559" s="140"/>
      <c r="L1559" s="140"/>
      <c r="M1559" s="140"/>
      <c r="N1559" s="140"/>
      <c r="O1559" s="140"/>
      <c r="P1559" s="140"/>
      <c r="Q1559" s="140"/>
      <c r="R1559" s="140"/>
      <c r="S1559" s="140"/>
      <c r="T1559" s="140"/>
      <c r="U1559" s="140"/>
      <c r="V1559" s="140"/>
      <c r="W1559" s="140"/>
    </row>
    <row r="1560" spans="1:23">
      <c r="A1560" s="107" t="str">
        <f t="shared" si="60"/>
        <v/>
      </c>
      <c r="B1560" s="107"/>
      <c r="C1560" s="140"/>
      <c r="D1560" s="140"/>
      <c r="E1560" s="140"/>
      <c r="F1560" s="140"/>
      <c r="G1560" s="140"/>
      <c r="H1560" s="140"/>
      <c r="I1560" s="140"/>
      <c r="J1560" s="140"/>
      <c r="K1560" s="140"/>
      <c r="L1560" s="140"/>
      <c r="M1560" s="140"/>
      <c r="N1560" s="140"/>
      <c r="O1560" s="140"/>
      <c r="P1560" s="140"/>
      <c r="Q1560" s="140"/>
      <c r="R1560" s="140"/>
      <c r="S1560" s="140"/>
      <c r="T1560" s="140"/>
      <c r="U1560" s="140"/>
      <c r="V1560" s="140"/>
      <c r="W1560" s="140"/>
    </row>
    <row r="1561" spans="1:23">
      <c r="A1561" s="4"/>
      <c r="B1561" s="107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 spans="1:23">
      <c r="A1562" s="10" t="str">
        <f>"PRODUCT 30: "&amp;$A$38</f>
        <v xml:space="preserve">PRODUCT 30: </v>
      </c>
      <c r="B1562" s="107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 spans="1:23">
      <c r="A1563" s="123" t="str">
        <f>IF(OR(
AND(COUNTA(C1565:W1565)&gt;0, ISBLANK(A1565)),
AND(COUNTA(C1566:W1566)&gt;0, ISBLANK(A1566)),
AND(COUNTA(C1567:W1567)&gt;0, ISBLANK(A1567)),
AND(COUNTA(C1568:W1568)&gt;0, ISBLANK(A1568)), AND(COUNTA(C1569:W1569)&gt;0, ISBLANK(A1569)),
AND(COUNTA(C1570:W1570)&gt;0, ISBLANK(A1570)),
AND(COUNTA(C1571:W1571)&gt;0, ISBLANK(A1571)),
AND(COUNTA(C1572:W1572)&gt;0, ISBLANK(A1572)), AND(COUNTA(C1573:W1573)&gt;0, ISBLANK(A1573)),
AND(COUNTA(C1574:W1574)&gt;0, ISBLANK(A1574)),),"Certain rows are missing description", "")</f>
        <v/>
      </c>
      <c r="B1563" s="107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 spans="1:23">
      <c r="A1564" s="5" t="s">
        <v>220</v>
      </c>
      <c r="B1564" s="107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 spans="1:23">
      <c r="A1565" s="4"/>
      <c r="B1565" s="107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</row>
    <row r="1566" spans="1:23">
      <c r="A1566" s="4"/>
      <c r="B1566" s="107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</row>
    <row r="1567" spans="1:23">
      <c r="A1567" s="4"/>
      <c r="B1567" s="107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</row>
    <row r="1568" spans="1:23">
      <c r="A1568" s="4"/>
      <c r="B1568" s="107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</row>
    <row r="1569" spans="1:23">
      <c r="A1569" s="4"/>
      <c r="B1569" s="107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</row>
    <row r="1570" spans="1:23">
      <c r="A1570" s="4"/>
      <c r="B1570" s="107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</row>
    <row r="1571" spans="1:23">
      <c r="A1571" s="4"/>
      <c r="B1571" s="107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</row>
    <row r="1572" spans="1:23">
      <c r="A1572" s="4"/>
      <c r="B1572" s="107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</row>
    <row r="1573" spans="1:23">
      <c r="A1573" s="4"/>
      <c r="B1573" s="107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</row>
    <row r="1574" spans="1:23">
      <c r="A1574" s="4"/>
      <c r="B1574" s="107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</row>
    <row r="1575" spans="1:23">
      <c r="A1575" s="4"/>
      <c r="B1575" s="107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 spans="1:23">
      <c r="A1576" s="5" t="s">
        <v>221</v>
      </c>
      <c r="B1576" s="107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 spans="1:23">
      <c r="A1577" s="107" t="str">
        <f t="shared" ref="A1577:A1586" si="61">IF(A1565="","",A1565)</f>
        <v/>
      </c>
      <c r="B1577" s="107"/>
      <c r="C1577" s="140"/>
      <c r="D1577" s="140"/>
      <c r="E1577" s="140"/>
      <c r="F1577" s="140"/>
      <c r="G1577" s="140"/>
      <c r="H1577" s="140"/>
      <c r="I1577" s="140"/>
      <c r="J1577" s="140"/>
      <c r="K1577" s="140"/>
      <c r="L1577" s="140"/>
      <c r="M1577" s="140"/>
      <c r="N1577" s="140"/>
      <c r="O1577" s="140"/>
      <c r="P1577" s="140"/>
      <c r="Q1577" s="140"/>
      <c r="R1577" s="140"/>
      <c r="S1577" s="140"/>
      <c r="T1577" s="140"/>
      <c r="U1577" s="140"/>
      <c r="V1577" s="140"/>
      <c r="W1577" s="140"/>
    </row>
    <row r="1578" spans="1:23">
      <c r="A1578" s="107" t="str">
        <f t="shared" si="61"/>
        <v/>
      </c>
      <c r="B1578" s="107"/>
      <c r="C1578" s="140"/>
      <c r="D1578" s="140"/>
      <c r="E1578" s="140"/>
      <c r="F1578" s="140"/>
      <c r="G1578" s="140"/>
      <c r="H1578" s="140"/>
      <c r="I1578" s="140"/>
      <c r="J1578" s="140"/>
      <c r="K1578" s="140"/>
      <c r="L1578" s="140"/>
      <c r="M1578" s="140"/>
      <c r="N1578" s="140"/>
      <c r="O1578" s="140"/>
      <c r="P1578" s="140"/>
      <c r="Q1578" s="140"/>
      <c r="R1578" s="140"/>
      <c r="S1578" s="140"/>
      <c r="T1578" s="140"/>
      <c r="U1578" s="140"/>
      <c r="V1578" s="140"/>
      <c r="W1578" s="140"/>
    </row>
    <row r="1579" spans="1:23">
      <c r="A1579" s="107" t="str">
        <f t="shared" si="61"/>
        <v/>
      </c>
      <c r="B1579" s="107"/>
      <c r="C1579" s="140"/>
      <c r="D1579" s="140"/>
      <c r="E1579" s="140"/>
      <c r="F1579" s="140"/>
      <c r="G1579" s="140"/>
      <c r="H1579" s="140"/>
      <c r="I1579" s="140"/>
      <c r="J1579" s="140"/>
      <c r="K1579" s="140"/>
      <c r="L1579" s="140"/>
      <c r="M1579" s="140"/>
      <c r="N1579" s="140"/>
      <c r="O1579" s="140"/>
      <c r="P1579" s="140"/>
      <c r="Q1579" s="140"/>
      <c r="R1579" s="140"/>
      <c r="S1579" s="140"/>
      <c r="T1579" s="140"/>
      <c r="U1579" s="140"/>
      <c r="V1579" s="140"/>
      <c r="W1579" s="140"/>
    </row>
    <row r="1580" spans="1:23">
      <c r="A1580" s="107" t="str">
        <f t="shared" si="61"/>
        <v/>
      </c>
      <c r="B1580" s="107"/>
      <c r="C1580" s="140"/>
      <c r="D1580" s="140"/>
      <c r="E1580" s="140"/>
      <c r="F1580" s="140"/>
      <c r="G1580" s="140"/>
      <c r="H1580" s="140"/>
      <c r="I1580" s="140"/>
      <c r="J1580" s="140"/>
      <c r="K1580" s="140"/>
      <c r="L1580" s="140"/>
      <c r="M1580" s="140"/>
      <c r="N1580" s="140"/>
      <c r="O1580" s="140"/>
      <c r="P1580" s="140"/>
      <c r="Q1580" s="140"/>
      <c r="R1580" s="140"/>
      <c r="S1580" s="140"/>
      <c r="T1580" s="140"/>
      <c r="U1580" s="140"/>
      <c r="V1580" s="140"/>
      <c r="W1580" s="140"/>
    </row>
    <row r="1581" spans="1:23">
      <c r="A1581" s="107" t="str">
        <f t="shared" si="61"/>
        <v/>
      </c>
      <c r="B1581" s="107"/>
      <c r="C1581" s="140"/>
      <c r="D1581" s="140"/>
      <c r="E1581" s="140"/>
      <c r="F1581" s="140"/>
      <c r="G1581" s="140"/>
      <c r="H1581" s="140"/>
      <c r="I1581" s="140"/>
      <c r="J1581" s="140"/>
      <c r="K1581" s="140"/>
      <c r="L1581" s="140"/>
      <c r="M1581" s="140"/>
      <c r="N1581" s="140"/>
      <c r="O1581" s="140"/>
      <c r="P1581" s="140"/>
      <c r="Q1581" s="140"/>
      <c r="R1581" s="140"/>
      <c r="S1581" s="140"/>
      <c r="T1581" s="140"/>
      <c r="U1581" s="140"/>
      <c r="V1581" s="140"/>
      <c r="W1581" s="140"/>
    </row>
    <row r="1582" spans="1:23">
      <c r="A1582" s="107" t="str">
        <f t="shared" si="61"/>
        <v/>
      </c>
      <c r="B1582" s="107"/>
      <c r="C1582" s="140"/>
      <c r="D1582" s="140"/>
      <c r="E1582" s="140"/>
      <c r="F1582" s="140"/>
      <c r="G1582" s="140"/>
      <c r="H1582" s="140"/>
      <c r="I1582" s="140"/>
      <c r="J1582" s="140"/>
      <c r="K1582" s="140"/>
      <c r="L1582" s="140"/>
      <c r="M1582" s="140"/>
      <c r="N1582" s="140"/>
      <c r="O1582" s="140"/>
      <c r="P1582" s="140"/>
      <c r="Q1582" s="140"/>
      <c r="R1582" s="140"/>
      <c r="S1582" s="140"/>
      <c r="T1582" s="140"/>
      <c r="U1582" s="140"/>
      <c r="V1582" s="140"/>
      <c r="W1582" s="140"/>
    </row>
    <row r="1583" spans="1:23">
      <c r="A1583" s="107" t="str">
        <f t="shared" si="61"/>
        <v/>
      </c>
      <c r="B1583" s="107"/>
      <c r="C1583" s="140"/>
      <c r="D1583" s="140"/>
      <c r="E1583" s="140"/>
      <c r="F1583" s="140"/>
      <c r="G1583" s="140"/>
      <c r="H1583" s="140"/>
      <c r="I1583" s="140"/>
      <c r="J1583" s="140"/>
      <c r="K1583" s="140"/>
      <c r="L1583" s="140"/>
      <c r="M1583" s="140"/>
      <c r="N1583" s="140"/>
      <c r="O1583" s="140"/>
      <c r="P1583" s="140"/>
      <c r="Q1583" s="140"/>
      <c r="R1583" s="140"/>
      <c r="S1583" s="140"/>
      <c r="T1583" s="140"/>
      <c r="U1583" s="140"/>
      <c r="V1583" s="140"/>
      <c r="W1583" s="140"/>
    </row>
    <row r="1584" spans="1:23">
      <c r="A1584" s="107" t="str">
        <f t="shared" si="61"/>
        <v/>
      </c>
      <c r="B1584" s="107"/>
      <c r="C1584" s="140"/>
      <c r="D1584" s="140"/>
      <c r="E1584" s="140"/>
      <c r="F1584" s="140"/>
      <c r="G1584" s="140"/>
      <c r="H1584" s="140"/>
      <c r="I1584" s="140"/>
      <c r="J1584" s="140"/>
      <c r="K1584" s="140"/>
      <c r="L1584" s="140"/>
      <c r="M1584" s="140"/>
      <c r="N1584" s="140"/>
      <c r="O1584" s="140"/>
      <c r="P1584" s="140"/>
      <c r="Q1584" s="140"/>
      <c r="R1584" s="140"/>
      <c r="S1584" s="140"/>
      <c r="T1584" s="140"/>
      <c r="U1584" s="140"/>
      <c r="V1584" s="140"/>
      <c r="W1584" s="140"/>
    </row>
    <row r="1585" spans="1:23">
      <c r="A1585" s="107" t="str">
        <f t="shared" si="61"/>
        <v/>
      </c>
      <c r="B1585" s="107"/>
      <c r="C1585" s="140"/>
      <c r="D1585" s="140"/>
      <c r="E1585" s="140"/>
      <c r="F1585" s="140"/>
      <c r="G1585" s="140"/>
      <c r="H1585" s="140"/>
      <c r="I1585" s="140"/>
      <c r="J1585" s="140"/>
      <c r="K1585" s="140"/>
      <c r="L1585" s="140"/>
      <c r="M1585" s="140"/>
      <c r="N1585" s="140"/>
      <c r="O1585" s="140"/>
      <c r="P1585" s="140"/>
      <c r="Q1585" s="140"/>
      <c r="R1585" s="140"/>
      <c r="S1585" s="140"/>
      <c r="T1585" s="140"/>
      <c r="U1585" s="140"/>
      <c r="V1585" s="140"/>
      <c r="W1585" s="140"/>
    </row>
    <row r="1586" spans="1:23">
      <c r="A1586" s="107" t="str">
        <f t="shared" si="61"/>
        <v/>
      </c>
      <c r="B1586" s="107"/>
      <c r="C1586" s="140"/>
      <c r="D1586" s="140"/>
      <c r="E1586" s="140"/>
      <c r="F1586" s="140"/>
      <c r="G1586" s="140"/>
      <c r="H1586" s="140"/>
      <c r="I1586" s="140"/>
      <c r="J1586" s="140"/>
      <c r="K1586" s="140"/>
      <c r="L1586" s="140"/>
      <c r="M1586" s="140"/>
      <c r="N1586" s="140"/>
      <c r="O1586" s="140"/>
      <c r="P1586" s="140"/>
      <c r="Q1586" s="140"/>
      <c r="R1586" s="140"/>
      <c r="S1586" s="140"/>
      <c r="T1586" s="140"/>
      <c r="U1586" s="140"/>
      <c r="V1586" s="140"/>
      <c r="W1586" s="140"/>
    </row>
    <row r="1587" spans="1:23">
      <c r="A1587" s="123" t="str">
        <f>IF(OR(
AND(COUNTA(C1589:W1589)&gt;0, ISBLANK(A1589)),
AND(COUNTA(C1590:W1590)&gt;0, ISBLANK(A1590)),
AND(COUNTA(C1591:W1591)&gt;0, ISBLANK(A1591)),
AND(COUNTA(C1592:W1592)&gt;0, ISBLANK(A1592)), AND(COUNTA(C1593:W1593)&gt;0, ISBLANK(A1593)),
AND(COUNTA(C1594:W1594)&gt;0, ISBLANK(A1594)),
AND(COUNTA(C1595:W1595)&gt;0, ISBLANK(A1595)),
AND(COUNTA(C1596:W1596)&gt;0, ISBLANK(A1596)), AND(COUNTA(C1597:W1597)&gt;0, ISBLANK(A1597)),
AND(COUNTA(C1598:W1598)&gt;0, ISBLANK(A1598)),),"Certain rows are missing description", "")</f>
        <v/>
      </c>
      <c r="B1587" s="107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 spans="1:23">
      <c r="A1588" s="5" t="s">
        <v>222</v>
      </c>
      <c r="B1588" s="107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 spans="1:23">
      <c r="A1589" s="4"/>
      <c r="B1589" s="107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</row>
    <row r="1590" spans="1:23">
      <c r="A1590" s="4"/>
      <c r="B1590" s="107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</row>
    <row r="1591" spans="1:23">
      <c r="A1591" s="4"/>
      <c r="B1591" s="107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</row>
    <row r="1592" spans="1:23">
      <c r="A1592" s="4"/>
      <c r="B1592" s="107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</row>
    <row r="1593" spans="1:23">
      <c r="A1593" s="4"/>
      <c r="B1593" s="107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</row>
    <row r="1594" spans="1:23">
      <c r="A1594" s="4"/>
      <c r="B1594" s="107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</row>
    <row r="1595" spans="1:23">
      <c r="A1595" s="4"/>
      <c r="B1595" s="107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</row>
    <row r="1596" spans="1:23">
      <c r="A1596" s="4"/>
      <c r="B1596" s="107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</row>
    <row r="1597" spans="1:23">
      <c r="A1597" s="4"/>
      <c r="B1597" s="107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</row>
    <row r="1598" spans="1:23">
      <c r="A1598" s="4"/>
      <c r="B1598" s="107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</row>
    <row r="1599" spans="1:23">
      <c r="A1599" s="4"/>
      <c r="B1599" s="107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 spans="1:23">
      <c r="A1600" s="109" t="str">
        <f>"Probability of "&amp;A1588</f>
        <v>Probability of Indirect R&amp;D Cost Allocation</v>
      </c>
      <c r="B1600" s="107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 spans="1:23">
      <c r="A1601" s="107" t="str">
        <f t="shared" ref="A1601:A1610" si="62">IF(A1589="","",A1589)</f>
        <v/>
      </c>
      <c r="B1601" s="107"/>
      <c r="C1601" s="140"/>
      <c r="D1601" s="140"/>
      <c r="E1601" s="140"/>
      <c r="F1601" s="140"/>
      <c r="G1601" s="140"/>
      <c r="H1601" s="140"/>
      <c r="I1601" s="140"/>
      <c r="J1601" s="140"/>
      <c r="K1601" s="140"/>
      <c r="L1601" s="140"/>
      <c r="M1601" s="140"/>
      <c r="N1601" s="140"/>
      <c r="O1601" s="140"/>
      <c r="P1601" s="140"/>
      <c r="Q1601" s="140"/>
      <c r="R1601" s="140"/>
      <c r="S1601" s="140"/>
      <c r="T1601" s="140"/>
      <c r="U1601" s="140"/>
      <c r="V1601" s="140"/>
      <c r="W1601" s="140"/>
    </row>
    <row r="1602" spans="1:23">
      <c r="A1602" s="107" t="str">
        <f t="shared" si="62"/>
        <v/>
      </c>
      <c r="B1602" s="107"/>
      <c r="C1602" s="140"/>
      <c r="D1602" s="140"/>
      <c r="E1602" s="140"/>
      <c r="F1602" s="140"/>
      <c r="G1602" s="140"/>
      <c r="H1602" s="140"/>
      <c r="I1602" s="140"/>
      <c r="J1602" s="140"/>
      <c r="K1602" s="140"/>
      <c r="L1602" s="140"/>
      <c r="M1602" s="140"/>
      <c r="N1602" s="140"/>
      <c r="O1602" s="140"/>
      <c r="P1602" s="140"/>
      <c r="Q1602" s="140"/>
      <c r="R1602" s="140"/>
      <c r="S1602" s="140"/>
      <c r="T1602" s="140"/>
      <c r="U1602" s="140"/>
      <c r="V1602" s="140"/>
      <c r="W1602" s="140"/>
    </row>
    <row r="1603" spans="1:23">
      <c r="A1603" s="107" t="str">
        <f t="shared" si="62"/>
        <v/>
      </c>
      <c r="B1603" s="107"/>
      <c r="C1603" s="140"/>
      <c r="D1603" s="140"/>
      <c r="E1603" s="140"/>
      <c r="F1603" s="140"/>
      <c r="G1603" s="140"/>
      <c r="H1603" s="140"/>
      <c r="I1603" s="140"/>
      <c r="J1603" s="140"/>
      <c r="K1603" s="140"/>
      <c r="L1603" s="140"/>
      <c r="M1603" s="140"/>
      <c r="N1603" s="140"/>
      <c r="O1603" s="140"/>
      <c r="P1603" s="140"/>
      <c r="Q1603" s="140"/>
      <c r="R1603" s="140"/>
      <c r="S1603" s="140"/>
      <c r="T1603" s="140"/>
      <c r="U1603" s="140"/>
      <c r="V1603" s="140"/>
      <c r="W1603" s="140"/>
    </row>
    <row r="1604" spans="1:23">
      <c r="A1604" s="107" t="str">
        <f t="shared" si="62"/>
        <v/>
      </c>
      <c r="B1604" s="107"/>
      <c r="C1604" s="140"/>
      <c r="D1604" s="140"/>
      <c r="E1604" s="140"/>
      <c r="F1604" s="140"/>
      <c r="G1604" s="140"/>
      <c r="H1604" s="140"/>
      <c r="I1604" s="140"/>
      <c r="J1604" s="140"/>
      <c r="K1604" s="140"/>
      <c r="L1604" s="140"/>
      <c r="M1604" s="140"/>
      <c r="N1604" s="140"/>
      <c r="O1604" s="140"/>
      <c r="P1604" s="140"/>
      <c r="Q1604" s="140"/>
      <c r="R1604" s="140"/>
      <c r="S1604" s="140"/>
      <c r="T1604" s="140"/>
      <c r="U1604" s="140"/>
      <c r="V1604" s="140"/>
      <c r="W1604" s="140"/>
    </row>
    <row r="1605" spans="1:23">
      <c r="A1605" s="107" t="str">
        <f t="shared" si="62"/>
        <v/>
      </c>
      <c r="B1605" s="107"/>
      <c r="C1605" s="140"/>
      <c r="D1605" s="140"/>
      <c r="E1605" s="140"/>
      <c r="F1605" s="140"/>
      <c r="G1605" s="140"/>
      <c r="H1605" s="140"/>
      <c r="I1605" s="140"/>
      <c r="J1605" s="140"/>
      <c r="K1605" s="140"/>
      <c r="L1605" s="140"/>
      <c r="M1605" s="140"/>
      <c r="N1605" s="140"/>
      <c r="O1605" s="140"/>
      <c r="P1605" s="140"/>
      <c r="Q1605" s="140"/>
      <c r="R1605" s="140"/>
      <c r="S1605" s="140"/>
      <c r="T1605" s="140"/>
      <c r="U1605" s="140"/>
      <c r="V1605" s="140"/>
      <c r="W1605" s="140"/>
    </row>
    <row r="1606" spans="1:23">
      <c r="A1606" s="107" t="str">
        <f t="shared" si="62"/>
        <v/>
      </c>
      <c r="B1606" s="107"/>
      <c r="C1606" s="140"/>
      <c r="D1606" s="140"/>
      <c r="E1606" s="140"/>
      <c r="F1606" s="140"/>
      <c r="G1606" s="140"/>
      <c r="H1606" s="140"/>
      <c r="I1606" s="140"/>
      <c r="J1606" s="140"/>
      <c r="K1606" s="140"/>
      <c r="L1606" s="140"/>
      <c r="M1606" s="140"/>
      <c r="N1606" s="140"/>
      <c r="O1606" s="140"/>
      <c r="P1606" s="140"/>
      <c r="Q1606" s="140"/>
      <c r="R1606" s="140"/>
      <c r="S1606" s="140"/>
      <c r="T1606" s="140"/>
      <c r="U1606" s="140"/>
      <c r="V1606" s="140"/>
      <c r="W1606" s="140"/>
    </row>
    <row r="1607" spans="1:23">
      <c r="A1607" s="107" t="str">
        <f t="shared" si="62"/>
        <v/>
      </c>
      <c r="B1607" s="107"/>
      <c r="C1607" s="140"/>
      <c r="D1607" s="140"/>
      <c r="E1607" s="140"/>
      <c r="F1607" s="140"/>
      <c r="G1607" s="140"/>
      <c r="H1607" s="140"/>
      <c r="I1607" s="140"/>
      <c r="J1607" s="140"/>
      <c r="K1607" s="140"/>
      <c r="L1607" s="140"/>
      <c r="M1607" s="140"/>
      <c r="N1607" s="140"/>
      <c r="O1607" s="140"/>
      <c r="P1607" s="140"/>
      <c r="Q1607" s="140"/>
      <c r="R1607" s="140"/>
      <c r="S1607" s="140"/>
      <c r="T1607" s="140"/>
      <c r="U1607" s="140"/>
      <c r="V1607" s="140"/>
      <c r="W1607" s="140"/>
    </row>
    <row r="1608" spans="1:23">
      <c r="A1608" s="107" t="str">
        <f t="shared" si="62"/>
        <v/>
      </c>
      <c r="B1608" s="107"/>
      <c r="C1608" s="140"/>
      <c r="D1608" s="140"/>
      <c r="E1608" s="140"/>
      <c r="F1608" s="140"/>
      <c r="G1608" s="140"/>
      <c r="H1608" s="140"/>
      <c r="I1608" s="140"/>
      <c r="J1608" s="140"/>
      <c r="K1608" s="140"/>
      <c r="L1608" s="140"/>
      <c r="M1608" s="140"/>
      <c r="N1608" s="140"/>
      <c r="O1608" s="140"/>
      <c r="P1608" s="140"/>
      <c r="Q1608" s="140"/>
      <c r="R1608" s="140"/>
      <c r="S1608" s="140"/>
      <c r="T1608" s="140"/>
      <c r="U1608" s="140"/>
      <c r="V1608" s="140"/>
      <c r="W1608" s="140"/>
    </row>
    <row r="1609" spans="1:23">
      <c r="A1609" s="107" t="str">
        <f t="shared" si="62"/>
        <v/>
      </c>
      <c r="B1609" s="107"/>
      <c r="C1609" s="140"/>
      <c r="D1609" s="140"/>
      <c r="E1609" s="140"/>
      <c r="F1609" s="140"/>
      <c r="G1609" s="140"/>
      <c r="H1609" s="140"/>
      <c r="I1609" s="140"/>
      <c r="J1609" s="140"/>
      <c r="K1609" s="140"/>
      <c r="L1609" s="140"/>
      <c r="M1609" s="140"/>
      <c r="N1609" s="140"/>
      <c r="O1609" s="140"/>
      <c r="P1609" s="140"/>
      <c r="Q1609" s="140"/>
      <c r="R1609" s="140"/>
      <c r="S1609" s="140"/>
      <c r="T1609" s="140"/>
      <c r="U1609" s="140"/>
      <c r="V1609" s="140"/>
      <c r="W1609" s="140"/>
    </row>
    <row r="1610" spans="1:23">
      <c r="A1610" s="107" t="str">
        <f t="shared" si="62"/>
        <v/>
      </c>
      <c r="B1610" s="107"/>
      <c r="C1610" s="140"/>
      <c r="D1610" s="140"/>
      <c r="E1610" s="140"/>
      <c r="F1610" s="140"/>
      <c r="G1610" s="140"/>
      <c r="H1610" s="140"/>
      <c r="I1610" s="140"/>
      <c r="J1610" s="140"/>
      <c r="K1610" s="140"/>
      <c r="L1610" s="140"/>
      <c r="M1610" s="140"/>
      <c r="N1610" s="140"/>
      <c r="O1610" s="140"/>
      <c r="P1610" s="140"/>
      <c r="Q1610" s="140"/>
      <c r="R1610" s="140"/>
      <c r="S1610" s="140"/>
      <c r="T1610" s="140"/>
      <c r="U1610" s="140"/>
      <c r="V1610" s="140"/>
      <c r="W1610" s="140"/>
    </row>
    <row r="1611" spans="1:23">
      <c r="A1611" s="4"/>
      <c r="B1611" s="107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 spans="1:23">
      <c r="A1612" s="10" t="str">
        <f>"PRODUCT 31: "&amp;$A$39</f>
        <v xml:space="preserve">PRODUCT 31: </v>
      </c>
      <c r="B1612" s="107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 spans="1:23">
      <c r="A1613" s="123" t="str">
        <f>IF(OR(
AND(COUNTA(C1615:W1615)&gt;0, ISBLANK(A1615)),
AND(COUNTA(C1616:W1616)&gt;0, ISBLANK(A1616)),
AND(COUNTA(C1617:W1617)&gt;0, ISBLANK(A1617)),
AND(COUNTA(C1618:W1618)&gt;0, ISBLANK(A1618)), AND(COUNTA(C1619:W1619)&gt;0, ISBLANK(A1619)),
AND(COUNTA(C1620:W1620)&gt;0, ISBLANK(A1620)),
AND(COUNTA(C1621:W1621)&gt;0, ISBLANK(A1621)),
AND(COUNTA(C1622:W1622)&gt;0, ISBLANK(A1622)), AND(COUNTA(C1623:W1623)&gt;0, ISBLANK(A1623)),
AND(COUNTA(C1624:W1624)&gt;0, ISBLANK(A1624)),),"Certain rows are missing description", "")</f>
        <v/>
      </c>
      <c r="B1613" s="107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 spans="1:23">
      <c r="A1614" s="5" t="s">
        <v>220</v>
      </c>
      <c r="B1614" s="107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 spans="1:23">
      <c r="A1615" s="4"/>
      <c r="B1615" s="107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</row>
    <row r="1616" spans="1:23">
      <c r="A1616" s="4"/>
      <c r="B1616" s="107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</row>
    <row r="1617" spans="1:23">
      <c r="A1617" s="4"/>
      <c r="B1617" s="107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</row>
    <row r="1618" spans="1:23">
      <c r="A1618" s="4"/>
      <c r="B1618" s="107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</row>
    <row r="1619" spans="1:23">
      <c r="A1619" s="4"/>
      <c r="B1619" s="107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</row>
    <row r="1620" spans="1:23">
      <c r="A1620" s="4"/>
      <c r="B1620" s="107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</row>
    <row r="1621" spans="1:23">
      <c r="A1621" s="4"/>
      <c r="B1621" s="107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</row>
    <row r="1622" spans="1:23">
      <c r="A1622" s="4"/>
      <c r="B1622" s="107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</row>
    <row r="1623" spans="1:23">
      <c r="A1623" s="4"/>
      <c r="B1623" s="107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</row>
    <row r="1624" spans="1:23">
      <c r="A1624" s="4"/>
      <c r="B1624" s="107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</row>
    <row r="1625" spans="1:23">
      <c r="A1625" s="4"/>
      <c r="B1625" s="107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 spans="1:23">
      <c r="A1626" s="5" t="s">
        <v>221</v>
      </c>
      <c r="B1626" s="107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 spans="1:23">
      <c r="A1627" s="107" t="str">
        <f t="shared" ref="A1627:A1636" si="63">IF(A1615="","",A1615)</f>
        <v/>
      </c>
      <c r="B1627" s="107"/>
      <c r="C1627" s="140"/>
      <c r="D1627" s="140"/>
      <c r="E1627" s="140"/>
      <c r="F1627" s="140"/>
      <c r="G1627" s="140"/>
      <c r="H1627" s="140"/>
      <c r="I1627" s="140"/>
      <c r="J1627" s="140"/>
      <c r="K1627" s="140"/>
      <c r="L1627" s="140"/>
      <c r="M1627" s="140"/>
      <c r="N1627" s="140"/>
      <c r="O1627" s="140"/>
      <c r="P1627" s="140"/>
      <c r="Q1627" s="140"/>
      <c r="R1627" s="140"/>
      <c r="S1627" s="140"/>
      <c r="T1627" s="140"/>
      <c r="U1627" s="140"/>
      <c r="V1627" s="140"/>
      <c r="W1627" s="140"/>
    </row>
    <row r="1628" spans="1:23">
      <c r="A1628" s="107" t="str">
        <f t="shared" si="63"/>
        <v/>
      </c>
      <c r="B1628" s="107"/>
      <c r="C1628" s="140"/>
      <c r="D1628" s="140"/>
      <c r="E1628" s="140"/>
      <c r="F1628" s="140"/>
      <c r="G1628" s="140"/>
      <c r="H1628" s="140"/>
      <c r="I1628" s="140"/>
      <c r="J1628" s="140"/>
      <c r="K1628" s="140"/>
      <c r="L1628" s="140"/>
      <c r="M1628" s="140"/>
      <c r="N1628" s="140"/>
      <c r="O1628" s="140"/>
      <c r="P1628" s="140"/>
      <c r="Q1628" s="140"/>
      <c r="R1628" s="140"/>
      <c r="S1628" s="140"/>
      <c r="T1628" s="140"/>
      <c r="U1628" s="140"/>
      <c r="V1628" s="140"/>
      <c r="W1628" s="140"/>
    </row>
    <row r="1629" spans="1:23">
      <c r="A1629" s="107" t="str">
        <f t="shared" si="63"/>
        <v/>
      </c>
      <c r="B1629" s="107"/>
      <c r="C1629" s="140"/>
      <c r="D1629" s="140"/>
      <c r="E1629" s="140"/>
      <c r="F1629" s="140"/>
      <c r="G1629" s="140"/>
      <c r="H1629" s="140"/>
      <c r="I1629" s="140"/>
      <c r="J1629" s="140"/>
      <c r="K1629" s="140"/>
      <c r="L1629" s="140"/>
      <c r="M1629" s="140"/>
      <c r="N1629" s="140"/>
      <c r="O1629" s="140"/>
      <c r="P1629" s="140"/>
      <c r="Q1629" s="140"/>
      <c r="R1629" s="140"/>
      <c r="S1629" s="140"/>
      <c r="T1629" s="140"/>
      <c r="U1629" s="140"/>
      <c r="V1629" s="140"/>
      <c r="W1629" s="140"/>
    </row>
    <row r="1630" spans="1:23">
      <c r="A1630" s="107" t="str">
        <f t="shared" si="63"/>
        <v/>
      </c>
      <c r="B1630" s="107"/>
      <c r="C1630" s="140"/>
      <c r="D1630" s="140"/>
      <c r="E1630" s="140"/>
      <c r="F1630" s="140"/>
      <c r="G1630" s="140"/>
      <c r="H1630" s="140"/>
      <c r="I1630" s="140"/>
      <c r="J1630" s="140"/>
      <c r="K1630" s="140"/>
      <c r="L1630" s="140"/>
      <c r="M1630" s="140"/>
      <c r="N1630" s="140"/>
      <c r="O1630" s="140"/>
      <c r="P1630" s="140"/>
      <c r="Q1630" s="140"/>
      <c r="R1630" s="140"/>
      <c r="S1630" s="140"/>
      <c r="T1630" s="140"/>
      <c r="U1630" s="140"/>
      <c r="V1630" s="140"/>
      <c r="W1630" s="140"/>
    </row>
    <row r="1631" spans="1:23">
      <c r="A1631" s="107" t="str">
        <f t="shared" si="63"/>
        <v/>
      </c>
      <c r="B1631" s="107"/>
      <c r="C1631" s="140"/>
      <c r="D1631" s="140"/>
      <c r="E1631" s="140"/>
      <c r="F1631" s="140"/>
      <c r="G1631" s="140"/>
      <c r="H1631" s="140"/>
      <c r="I1631" s="140"/>
      <c r="J1631" s="140"/>
      <c r="K1631" s="140"/>
      <c r="L1631" s="140"/>
      <c r="M1631" s="140"/>
      <c r="N1631" s="140"/>
      <c r="O1631" s="140"/>
      <c r="P1631" s="140"/>
      <c r="Q1631" s="140"/>
      <c r="R1631" s="140"/>
      <c r="S1631" s="140"/>
      <c r="T1631" s="140"/>
      <c r="U1631" s="140"/>
      <c r="V1631" s="140"/>
      <c r="W1631" s="140"/>
    </row>
    <row r="1632" spans="1:23">
      <c r="A1632" s="107" t="str">
        <f t="shared" si="63"/>
        <v/>
      </c>
      <c r="B1632" s="107"/>
      <c r="C1632" s="140"/>
      <c r="D1632" s="140"/>
      <c r="E1632" s="140"/>
      <c r="F1632" s="140"/>
      <c r="G1632" s="140"/>
      <c r="H1632" s="140"/>
      <c r="I1632" s="140"/>
      <c r="J1632" s="140"/>
      <c r="K1632" s="140"/>
      <c r="L1632" s="140"/>
      <c r="M1632" s="140"/>
      <c r="N1632" s="140"/>
      <c r="O1632" s="140"/>
      <c r="P1632" s="140"/>
      <c r="Q1632" s="140"/>
      <c r="R1632" s="140"/>
      <c r="S1632" s="140"/>
      <c r="T1632" s="140"/>
      <c r="U1632" s="140"/>
      <c r="V1632" s="140"/>
      <c r="W1632" s="140"/>
    </row>
    <row r="1633" spans="1:23">
      <c r="A1633" s="107" t="str">
        <f t="shared" si="63"/>
        <v/>
      </c>
      <c r="B1633" s="107"/>
      <c r="C1633" s="140"/>
      <c r="D1633" s="140"/>
      <c r="E1633" s="140"/>
      <c r="F1633" s="140"/>
      <c r="G1633" s="140"/>
      <c r="H1633" s="140"/>
      <c r="I1633" s="140"/>
      <c r="J1633" s="140"/>
      <c r="K1633" s="140"/>
      <c r="L1633" s="140"/>
      <c r="M1633" s="140"/>
      <c r="N1633" s="140"/>
      <c r="O1633" s="140"/>
      <c r="P1633" s="140"/>
      <c r="Q1633" s="140"/>
      <c r="R1633" s="140"/>
      <c r="S1633" s="140"/>
      <c r="T1633" s="140"/>
      <c r="U1633" s="140"/>
      <c r="V1633" s="140"/>
      <c r="W1633" s="140"/>
    </row>
    <row r="1634" spans="1:23">
      <c r="A1634" s="107" t="str">
        <f t="shared" si="63"/>
        <v/>
      </c>
      <c r="B1634" s="107"/>
      <c r="C1634" s="140"/>
      <c r="D1634" s="140"/>
      <c r="E1634" s="140"/>
      <c r="F1634" s="140"/>
      <c r="G1634" s="140"/>
      <c r="H1634" s="140"/>
      <c r="I1634" s="140"/>
      <c r="J1634" s="140"/>
      <c r="K1634" s="140"/>
      <c r="L1634" s="140"/>
      <c r="M1634" s="140"/>
      <c r="N1634" s="140"/>
      <c r="O1634" s="140"/>
      <c r="P1634" s="140"/>
      <c r="Q1634" s="140"/>
      <c r="R1634" s="140"/>
      <c r="S1634" s="140"/>
      <c r="T1634" s="140"/>
      <c r="U1634" s="140"/>
      <c r="V1634" s="140"/>
      <c r="W1634" s="140"/>
    </row>
    <row r="1635" spans="1:23">
      <c r="A1635" s="107" t="str">
        <f t="shared" si="63"/>
        <v/>
      </c>
      <c r="B1635" s="107"/>
      <c r="C1635" s="140"/>
      <c r="D1635" s="140"/>
      <c r="E1635" s="140"/>
      <c r="F1635" s="140"/>
      <c r="G1635" s="140"/>
      <c r="H1635" s="140"/>
      <c r="I1635" s="140"/>
      <c r="J1635" s="140"/>
      <c r="K1635" s="140"/>
      <c r="L1635" s="140"/>
      <c r="M1635" s="140"/>
      <c r="N1635" s="140"/>
      <c r="O1635" s="140"/>
      <c r="P1635" s="140"/>
      <c r="Q1635" s="140"/>
      <c r="R1635" s="140"/>
      <c r="S1635" s="140"/>
      <c r="T1635" s="140"/>
      <c r="U1635" s="140"/>
      <c r="V1635" s="140"/>
      <c r="W1635" s="140"/>
    </row>
    <row r="1636" spans="1:23">
      <c r="A1636" s="107" t="str">
        <f t="shared" si="63"/>
        <v/>
      </c>
      <c r="B1636" s="107"/>
      <c r="C1636" s="140"/>
      <c r="D1636" s="140"/>
      <c r="E1636" s="140"/>
      <c r="F1636" s="140"/>
      <c r="G1636" s="140"/>
      <c r="H1636" s="140"/>
      <c r="I1636" s="140"/>
      <c r="J1636" s="140"/>
      <c r="K1636" s="140"/>
      <c r="L1636" s="140"/>
      <c r="M1636" s="140"/>
      <c r="N1636" s="140"/>
      <c r="O1636" s="140"/>
      <c r="P1636" s="140"/>
      <c r="Q1636" s="140"/>
      <c r="R1636" s="140"/>
      <c r="S1636" s="140"/>
      <c r="T1636" s="140"/>
      <c r="U1636" s="140"/>
      <c r="V1636" s="140"/>
      <c r="W1636" s="140"/>
    </row>
    <row r="1637" spans="1:23">
      <c r="A1637" s="123" t="str">
        <f>IF(OR(
AND(COUNTA(C1639:W1639)&gt;0, ISBLANK(A1639)),
AND(COUNTA(C1640:W1640)&gt;0, ISBLANK(A1640)),
AND(COUNTA(C1641:W1641)&gt;0, ISBLANK(A1641)),
AND(COUNTA(C1642:W1642)&gt;0, ISBLANK(A1642)), AND(COUNTA(C1643:W1643)&gt;0, ISBLANK(A1643)),
AND(COUNTA(C1644:W1644)&gt;0, ISBLANK(A1644)),
AND(COUNTA(C1645:W1645)&gt;0, ISBLANK(A1645)),
AND(COUNTA(C1646:W1646)&gt;0, ISBLANK(A1646)), AND(COUNTA(C1647:W1647)&gt;0, ISBLANK(A1647)),
AND(COUNTA(C1648:W1648)&gt;0, ISBLANK(A1648)),),"Certain rows are missing description", "")</f>
        <v/>
      </c>
      <c r="B1637" s="107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 spans="1:23">
      <c r="A1638" s="5" t="s">
        <v>222</v>
      </c>
      <c r="B1638" s="107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 spans="1:23">
      <c r="A1639" s="4"/>
      <c r="B1639" s="107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</row>
    <row r="1640" spans="1:23">
      <c r="A1640" s="4"/>
      <c r="B1640" s="107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</row>
    <row r="1641" spans="1:23">
      <c r="A1641" s="4"/>
      <c r="B1641" s="107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</row>
    <row r="1642" spans="1:23">
      <c r="A1642" s="4"/>
      <c r="B1642" s="107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</row>
    <row r="1643" spans="1:23">
      <c r="A1643" s="4"/>
      <c r="B1643" s="107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</row>
    <row r="1644" spans="1:23">
      <c r="A1644" s="4"/>
      <c r="B1644" s="107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</row>
    <row r="1645" spans="1:23">
      <c r="A1645" s="4"/>
      <c r="B1645" s="107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</row>
    <row r="1646" spans="1:23">
      <c r="A1646" s="4"/>
      <c r="B1646" s="107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</row>
    <row r="1647" spans="1:23">
      <c r="A1647" s="4"/>
      <c r="B1647" s="107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</row>
    <row r="1648" spans="1:23">
      <c r="A1648" s="4"/>
      <c r="B1648" s="107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</row>
    <row r="1649" spans="1:23">
      <c r="A1649" s="4"/>
      <c r="B1649" s="107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 spans="1:23">
      <c r="A1650" s="109" t="str">
        <f>"Probability of "&amp;A1638</f>
        <v>Probability of Indirect R&amp;D Cost Allocation</v>
      </c>
      <c r="B1650" s="107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 spans="1:23">
      <c r="A1651" s="107" t="str">
        <f t="shared" ref="A1651:A1660" si="64">IF(A1639="","",A1639)</f>
        <v/>
      </c>
      <c r="B1651" s="107"/>
      <c r="C1651" s="140"/>
      <c r="D1651" s="140"/>
      <c r="E1651" s="140"/>
      <c r="F1651" s="140"/>
      <c r="G1651" s="140"/>
      <c r="H1651" s="140"/>
      <c r="I1651" s="140"/>
      <c r="J1651" s="140"/>
      <c r="K1651" s="140"/>
      <c r="L1651" s="140"/>
      <c r="M1651" s="140"/>
      <c r="N1651" s="140"/>
      <c r="O1651" s="140"/>
      <c r="P1651" s="140"/>
      <c r="Q1651" s="140"/>
      <c r="R1651" s="140"/>
      <c r="S1651" s="140"/>
      <c r="T1651" s="140"/>
      <c r="U1651" s="140"/>
      <c r="V1651" s="140"/>
      <c r="W1651" s="140"/>
    </row>
    <row r="1652" spans="1:23">
      <c r="A1652" s="107" t="str">
        <f t="shared" si="64"/>
        <v/>
      </c>
      <c r="B1652" s="107"/>
      <c r="C1652" s="140"/>
      <c r="D1652" s="140"/>
      <c r="E1652" s="140"/>
      <c r="F1652" s="140"/>
      <c r="G1652" s="140"/>
      <c r="H1652" s="140"/>
      <c r="I1652" s="140"/>
      <c r="J1652" s="140"/>
      <c r="K1652" s="140"/>
      <c r="L1652" s="140"/>
      <c r="M1652" s="140"/>
      <c r="N1652" s="140"/>
      <c r="O1652" s="140"/>
      <c r="P1652" s="140"/>
      <c r="Q1652" s="140"/>
      <c r="R1652" s="140"/>
      <c r="S1652" s="140"/>
      <c r="T1652" s="140"/>
      <c r="U1652" s="140"/>
      <c r="V1652" s="140"/>
      <c r="W1652" s="140"/>
    </row>
    <row r="1653" spans="1:23">
      <c r="A1653" s="107" t="str">
        <f t="shared" si="64"/>
        <v/>
      </c>
      <c r="B1653" s="107"/>
      <c r="C1653" s="140"/>
      <c r="D1653" s="140"/>
      <c r="E1653" s="140"/>
      <c r="F1653" s="140"/>
      <c r="G1653" s="140"/>
      <c r="H1653" s="140"/>
      <c r="I1653" s="140"/>
      <c r="J1653" s="140"/>
      <c r="K1653" s="140"/>
      <c r="L1653" s="140"/>
      <c r="M1653" s="140"/>
      <c r="N1653" s="140"/>
      <c r="O1653" s="140"/>
      <c r="P1653" s="140"/>
      <c r="Q1653" s="140"/>
      <c r="R1653" s="140"/>
      <c r="S1653" s="140"/>
      <c r="T1653" s="140"/>
      <c r="U1653" s="140"/>
      <c r="V1653" s="140"/>
      <c r="W1653" s="140"/>
    </row>
    <row r="1654" spans="1:23">
      <c r="A1654" s="107" t="str">
        <f t="shared" si="64"/>
        <v/>
      </c>
      <c r="B1654" s="107"/>
      <c r="C1654" s="140"/>
      <c r="D1654" s="140"/>
      <c r="E1654" s="140"/>
      <c r="F1654" s="140"/>
      <c r="G1654" s="140"/>
      <c r="H1654" s="140"/>
      <c r="I1654" s="140"/>
      <c r="J1654" s="140"/>
      <c r="K1654" s="140"/>
      <c r="L1654" s="140"/>
      <c r="M1654" s="140"/>
      <c r="N1654" s="140"/>
      <c r="O1654" s="140"/>
      <c r="P1654" s="140"/>
      <c r="Q1654" s="140"/>
      <c r="R1654" s="140"/>
      <c r="S1654" s="140"/>
      <c r="T1654" s="140"/>
      <c r="U1654" s="140"/>
      <c r="V1654" s="140"/>
      <c r="W1654" s="140"/>
    </row>
    <row r="1655" spans="1:23">
      <c r="A1655" s="107" t="str">
        <f t="shared" si="64"/>
        <v/>
      </c>
      <c r="B1655" s="107"/>
      <c r="C1655" s="140"/>
      <c r="D1655" s="140"/>
      <c r="E1655" s="140"/>
      <c r="F1655" s="140"/>
      <c r="G1655" s="140"/>
      <c r="H1655" s="140"/>
      <c r="I1655" s="140"/>
      <c r="J1655" s="140"/>
      <c r="K1655" s="140"/>
      <c r="L1655" s="140"/>
      <c r="M1655" s="140"/>
      <c r="N1655" s="140"/>
      <c r="O1655" s="140"/>
      <c r="P1655" s="140"/>
      <c r="Q1655" s="140"/>
      <c r="R1655" s="140"/>
      <c r="S1655" s="140"/>
      <c r="T1655" s="140"/>
      <c r="U1655" s="140"/>
      <c r="V1655" s="140"/>
      <c r="W1655" s="140"/>
    </row>
    <row r="1656" spans="1:23">
      <c r="A1656" s="107" t="str">
        <f t="shared" si="64"/>
        <v/>
      </c>
      <c r="B1656" s="107"/>
      <c r="C1656" s="140"/>
      <c r="D1656" s="140"/>
      <c r="E1656" s="140"/>
      <c r="F1656" s="140"/>
      <c r="G1656" s="140"/>
      <c r="H1656" s="140"/>
      <c r="I1656" s="140"/>
      <c r="J1656" s="140"/>
      <c r="K1656" s="140"/>
      <c r="L1656" s="140"/>
      <c r="M1656" s="140"/>
      <c r="N1656" s="140"/>
      <c r="O1656" s="140"/>
      <c r="P1656" s="140"/>
      <c r="Q1656" s="140"/>
      <c r="R1656" s="140"/>
      <c r="S1656" s="140"/>
      <c r="T1656" s="140"/>
      <c r="U1656" s="140"/>
      <c r="V1656" s="140"/>
      <c r="W1656" s="140"/>
    </row>
    <row r="1657" spans="1:23">
      <c r="A1657" s="107" t="str">
        <f t="shared" si="64"/>
        <v/>
      </c>
      <c r="B1657" s="107"/>
      <c r="C1657" s="140"/>
      <c r="D1657" s="140"/>
      <c r="E1657" s="140"/>
      <c r="F1657" s="140"/>
      <c r="G1657" s="140"/>
      <c r="H1657" s="140"/>
      <c r="I1657" s="140"/>
      <c r="J1657" s="140"/>
      <c r="K1657" s="140"/>
      <c r="L1657" s="140"/>
      <c r="M1657" s="140"/>
      <c r="N1657" s="140"/>
      <c r="O1657" s="140"/>
      <c r="P1657" s="140"/>
      <c r="Q1657" s="140"/>
      <c r="R1657" s="140"/>
      <c r="S1657" s="140"/>
      <c r="T1657" s="140"/>
      <c r="U1657" s="140"/>
      <c r="V1657" s="140"/>
      <c r="W1657" s="140"/>
    </row>
    <row r="1658" spans="1:23">
      <c r="A1658" s="107" t="str">
        <f t="shared" si="64"/>
        <v/>
      </c>
      <c r="B1658" s="107"/>
      <c r="C1658" s="140"/>
      <c r="D1658" s="140"/>
      <c r="E1658" s="140"/>
      <c r="F1658" s="140"/>
      <c r="G1658" s="140"/>
      <c r="H1658" s="140"/>
      <c r="I1658" s="140"/>
      <c r="J1658" s="140"/>
      <c r="K1658" s="140"/>
      <c r="L1658" s="140"/>
      <c r="M1658" s="140"/>
      <c r="N1658" s="140"/>
      <c r="O1658" s="140"/>
      <c r="P1658" s="140"/>
      <c r="Q1658" s="140"/>
      <c r="R1658" s="140"/>
      <c r="S1658" s="140"/>
      <c r="T1658" s="140"/>
      <c r="U1658" s="140"/>
      <c r="V1658" s="140"/>
      <c r="W1658" s="140"/>
    </row>
    <row r="1659" spans="1:23">
      <c r="A1659" s="107" t="str">
        <f t="shared" si="64"/>
        <v/>
      </c>
      <c r="B1659" s="107"/>
      <c r="C1659" s="140"/>
      <c r="D1659" s="140"/>
      <c r="E1659" s="140"/>
      <c r="F1659" s="140"/>
      <c r="G1659" s="140"/>
      <c r="H1659" s="140"/>
      <c r="I1659" s="140"/>
      <c r="J1659" s="140"/>
      <c r="K1659" s="140"/>
      <c r="L1659" s="140"/>
      <c r="M1659" s="140"/>
      <c r="N1659" s="140"/>
      <c r="O1659" s="140"/>
      <c r="P1659" s="140"/>
      <c r="Q1659" s="140"/>
      <c r="R1659" s="140"/>
      <c r="S1659" s="140"/>
      <c r="T1659" s="140"/>
      <c r="U1659" s="140"/>
      <c r="V1659" s="140"/>
      <c r="W1659" s="140"/>
    </row>
    <row r="1660" spans="1:23">
      <c r="A1660" s="107" t="str">
        <f t="shared" si="64"/>
        <v/>
      </c>
      <c r="B1660" s="107"/>
      <c r="C1660" s="140"/>
      <c r="D1660" s="140"/>
      <c r="E1660" s="140"/>
      <c r="F1660" s="140"/>
      <c r="G1660" s="140"/>
      <c r="H1660" s="140"/>
      <c r="I1660" s="140"/>
      <c r="J1660" s="140"/>
      <c r="K1660" s="140"/>
      <c r="L1660" s="140"/>
      <c r="M1660" s="140"/>
      <c r="N1660" s="140"/>
      <c r="O1660" s="140"/>
      <c r="P1660" s="140"/>
      <c r="Q1660" s="140"/>
      <c r="R1660" s="140"/>
      <c r="S1660" s="140"/>
      <c r="T1660" s="140"/>
      <c r="U1660" s="140"/>
      <c r="V1660" s="140"/>
      <c r="W1660" s="140"/>
    </row>
    <row r="1661" spans="1:23">
      <c r="A1661" s="4"/>
      <c r="B1661" s="107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 spans="1:23">
      <c r="A1662" s="10" t="str">
        <f>"PRODUCT 32: "&amp;$A$40</f>
        <v xml:space="preserve">PRODUCT 32: </v>
      </c>
      <c r="B1662" s="107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 spans="1:23">
      <c r="A1663" s="123" t="str">
        <f>IF(OR(
AND(COUNTA(C1665:W1665)&gt;0, ISBLANK(A1665)),
AND(COUNTA(C1666:W1666)&gt;0, ISBLANK(A1666)),
AND(COUNTA(C1667:W1667)&gt;0, ISBLANK(A1667)),
AND(COUNTA(C1668:W1668)&gt;0, ISBLANK(A1668)), AND(COUNTA(C1669:W1669)&gt;0, ISBLANK(A1669)),
AND(COUNTA(C1670:W1670)&gt;0, ISBLANK(A1670)),
AND(COUNTA(C1671:W1671)&gt;0, ISBLANK(A1671)),
AND(COUNTA(C1672:W1672)&gt;0, ISBLANK(A1672)), AND(COUNTA(C1673:W1673)&gt;0, ISBLANK(A1673)),
AND(COUNTA(C1674:W1674)&gt;0, ISBLANK(A1674)),),"Certain rows are missing description", "")</f>
        <v/>
      </c>
      <c r="B1663" s="107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 spans="1:23">
      <c r="A1664" s="5" t="s">
        <v>220</v>
      </c>
      <c r="B1664" s="107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 spans="1:23">
      <c r="A1665" s="4"/>
      <c r="B1665" s="107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</row>
    <row r="1666" spans="1:23">
      <c r="A1666" s="4"/>
      <c r="B1666" s="107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</row>
    <row r="1667" spans="1:23">
      <c r="A1667" s="4"/>
      <c r="B1667" s="107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</row>
    <row r="1668" spans="1:23">
      <c r="A1668" s="4"/>
      <c r="B1668" s="107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</row>
    <row r="1669" spans="1:23">
      <c r="A1669" s="4"/>
      <c r="B1669" s="107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</row>
    <row r="1670" spans="1:23">
      <c r="A1670" s="4"/>
      <c r="B1670" s="107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</row>
    <row r="1671" spans="1:23">
      <c r="A1671" s="4"/>
      <c r="B1671" s="107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</row>
    <row r="1672" spans="1:23">
      <c r="A1672" s="4"/>
      <c r="B1672" s="107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</row>
    <row r="1673" spans="1:23">
      <c r="A1673" s="4"/>
      <c r="B1673" s="107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</row>
    <row r="1674" spans="1:23">
      <c r="A1674" s="4"/>
      <c r="B1674" s="107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</row>
    <row r="1675" spans="1:23">
      <c r="A1675" s="4"/>
      <c r="B1675" s="107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 spans="1:23">
      <c r="A1676" s="5" t="s">
        <v>221</v>
      </c>
      <c r="B1676" s="107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 spans="1:23">
      <c r="A1677" s="107" t="str">
        <f t="shared" ref="A1677:A1686" si="65">IF(A1665="","",A1665)</f>
        <v/>
      </c>
      <c r="B1677" s="107"/>
      <c r="C1677" s="140"/>
      <c r="D1677" s="140"/>
      <c r="E1677" s="140"/>
      <c r="F1677" s="140"/>
      <c r="G1677" s="140"/>
      <c r="H1677" s="140"/>
      <c r="I1677" s="140"/>
      <c r="J1677" s="140"/>
      <c r="K1677" s="140"/>
      <c r="L1677" s="140"/>
      <c r="M1677" s="140"/>
      <c r="N1677" s="140"/>
      <c r="O1677" s="140"/>
      <c r="P1677" s="140"/>
      <c r="Q1677" s="140"/>
      <c r="R1677" s="140"/>
      <c r="S1677" s="140"/>
      <c r="T1677" s="140"/>
      <c r="U1677" s="140"/>
      <c r="V1677" s="140"/>
      <c r="W1677" s="140"/>
    </row>
    <row r="1678" spans="1:23">
      <c r="A1678" s="107" t="str">
        <f t="shared" si="65"/>
        <v/>
      </c>
      <c r="B1678" s="107"/>
      <c r="C1678" s="140"/>
      <c r="D1678" s="140"/>
      <c r="E1678" s="140"/>
      <c r="F1678" s="140"/>
      <c r="G1678" s="140"/>
      <c r="H1678" s="140"/>
      <c r="I1678" s="140"/>
      <c r="J1678" s="140"/>
      <c r="K1678" s="140"/>
      <c r="L1678" s="140"/>
      <c r="M1678" s="140"/>
      <c r="N1678" s="140"/>
      <c r="O1678" s="140"/>
      <c r="P1678" s="140"/>
      <c r="Q1678" s="140"/>
      <c r="R1678" s="140"/>
      <c r="S1678" s="140"/>
      <c r="T1678" s="140"/>
      <c r="U1678" s="140"/>
      <c r="V1678" s="140"/>
      <c r="W1678" s="140"/>
    </row>
    <row r="1679" spans="1:23">
      <c r="A1679" s="107" t="str">
        <f t="shared" si="65"/>
        <v/>
      </c>
      <c r="B1679" s="107"/>
      <c r="C1679" s="140"/>
      <c r="D1679" s="140"/>
      <c r="E1679" s="140"/>
      <c r="F1679" s="140"/>
      <c r="G1679" s="140"/>
      <c r="H1679" s="140"/>
      <c r="I1679" s="140"/>
      <c r="J1679" s="140"/>
      <c r="K1679" s="140"/>
      <c r="L1679" s="140"/>
      <c r="M1679" s="140"/>
      <c r="N1679" s="140"/>
      <c r="O1679" s="140"/>
      <c r="P1679" s="140"/>
      <c r="Q1679" s="140"/>
      <c r="R1679" s="140"/>
      <c r="S1679" s="140"/>
      <c r="T1679" s="140"/>
      <c r="U1679" s="140"/>
      <c r="V1679" s="140"/>
      <c r="W1679" s="140"/>
    </row>
    <row r="1680" spans="1:23">
      <c r="A1680" s="107" t="str">
        <f t="shared" si="65"/>
        <v/>
      </c>
      <c r="B1680" s="107"/>
      <c r="C1680" s="140"/>
      <c r="D1680" s="140"/>
      <c r="E1680" s="140"/>
      <c r="F1680" s="140"/>
      <c r="G1680" s="140"/>
      <c r="H1680" s="140"/>
      <c r="I1680" s="140"/>
      <c r="J1680" s="140"/>
      <c r="K1680" s="140"/>
      <c r="L1680" s="140"/>
      <c r="M1680" s="140"/>
      <c r="N1680" s="140"/>
      <c r="O1680" s="140"/>
      <c r="P1680" s="140"/>
      <c r="Q1680" s="140"/>
      <c r="R1680" s="140"/>
      <c r="S1680" s="140"/>
      <c r="T1680" s="140"/>
      <c r="U1680" s="140"/>
      <c r="V1680" s="140"/>
      <c r="W1680" s="140"/>
    </row>
    <row r="1681" spans="1:23">
      <c r="A1681" s="107" t="str">
        <f t="shared" si="65"/>
        <v/>
      </c>
      <c r="B1681" s="107"/>
      <c r="C1681" s="140"/>
      <c r="D1681" s="140"/>
      <c r="E1681" s="140"/>
      <c r="F1681" s="140"/>
      <c r="G1681" s="140"/>
      <c r="H1681" s="140"/>
      <c r="I1681" s="140"/>
      <c r="J1681" s="140"/>
      <c r="K1681" s="140"/>
      <c r="L1681" s="140"/>
      <c r="M1681" s="140"/>
      <c r="N1681" s="140"/>
      <c r="O1681" s="140"/>
      <c r="P1681" s="140"/>
      <c r="Q1681" s="140"/>
      <c r="R1681" s="140"/>
      <c r="S1681" s="140"/>
      <c r="T1681" s="140"/>
      <c r="U1681" s="140"/>
      <c r="V1681" s="140"/>
      <c r="W1681" s="140"/>
    </row>
    <row r="1682" spans="1:23">
      <c r="A1682" s="107" t="str">
        <f t="shared" si="65"/>
        <v/>
      </c>
      <c r="B1682" s="107"/>
      <c r="C1682" s="140"/>
      <c r="D1682" s="140"/>
      <c r="E1682" s="140"/>
      <c r="F1682" s="140"/>
      <c r="G1682" s="140"/>
      <c r="H1682" s="140"/>
      <c r="I1682" s="140"/>
      <c r="J1682" s="140"/>
      <c r="K1682" s="140"/>
      <c r="L1682" s="140"/>
      <c r="M1682" s="140"/>
      <c r="N1682" s="140"/>
      <c r="O1682" s="140"/>
      <c r="P1682" s="140"/>
      <c r="Q1682" s="140"/>
      <c r="R1682" s="140"/>
      <c r="S1682" s="140"/>
      <c r="T1682" s="140"/>
      <c r="U1682" s="140"/>
      <c r="V1682" s="140"/>
      <c r="W1682" s="140"/>
    </row>
    <row r="1683" spans="1:23">
      <c r="A1683" s="107" t="str">
        <f t="shared" si="65"/>
        <v/>
      </c>
      <c r="B1683" s="107"/>
      <c r="C1683" s="140"/>
      <c r="D1683" s="140"/>
      <c r="E1683" s="140"/>
      <c r="F1683" s="140"/>
      <c r="G1683" s="140"/>
      <c r="H1683" s="140"/>
      <c r="I1683" s="140"/>
      <c r="J1683" s="140"/>
      <c r="K1683" s="140"/>
      <c r="L1683" s="140"/>
      <c r="M1683" s="140"/>
      <c r="N1683" s="140"/>
      <c r="O1683" s="140"/>
      <c r="P1683" s="140"/>
      <c r="Q1683" s="140"/>
      <c r="R1683" s="140"/>
      <c r="S1683" s="140"/>
      <c r="T1683" s="140"/>
      <c r="U1683" s="140"/>
      <c r="V1683" s="140"/>
      <c r="W1683" s="140"/>
    </row>
    <row r="1684" spans="1:23">
      <c r="A1684" s="107" t="str">
        <f t="shared" si="65"/>
        <v/>
      </c>
      <c r="B1684" s="107"/>
      <c r="C1684" s="140"/>
      <c r="D1684" s="140"/>
      <c r="E1684" s="140"/>
      <c r="F1684" s="140"/>
      <c r="G1684" s="140"/>
      <c r="H1684" s="140"/>
      <c r="I1684" s="140"/>
      <c r="J1684" s="140"/>
      <c r="K1684" s="140"/>
      <c r="L1684" s="140"/>
      <c r="M1684" s="140"/>
      <c r="N1684" s="140"/>
      <c r="O1684" s="140"/>
      <c r="P1684" s="140"/>
      <c r="Q1684" s="140"/>
      <c r="R1684" s="140"/>
      <c r="S1684" s="140"/>
      <c r="T1684" s="140"/>
      <c r="U1684" s="140"/>
      <c r="V1684" s="140"/>
      <c r="W1684" s="140"/>
    </row>
    <row r="1685" spans="1:23">
      <c r="A1685" s="107" t="str">
        <f t="shared" si="65"/>
        <v/>
      </c>
      <c r="B1685" s="107"/>
      <c r="C1685" s="140"/>
      <c r="D1685" s="140"/>
      <c r="E1685" s="140"/>
      <c r="F1685" s="140"/>
      <c r="G1685" s="140"/>
      <c r="H1685" s="140"/>
      <c r="I1685" s="140"/>
      <c r="J1685" s="140"/>
      <c r="K1685" s="140"/>
      <c r="L1685" s="140"/>
      <c r="M1685" s="140"/>
      <c r="N1685" s="140"/>
      <c r="O1685" s="140"/>
      <c r="P1685" s="140"/>
      <c r="Q1685" s="140"/>
      <c r="R1685" s="140"/>
      <c r="S1685" s="140"/>
      <c r="T1685" s="140"/>
      <c r="U1685" s="140"/>
      <c r="V1685" s="140"/>
      <c r="W1685" s="140"/>
    </row>
    <row r="1686" spans="1:23">
      <c r="A1686" s="107" t="str">
        <f t="shared" si="65"/>
        <v/>
      </c>
      <c r="B1686" s="107"/>
      <c r="C1686" s="140"/>
      <c r="D1686" s="140"/>
      <c r="E1686" s="140"/>
      <c r="F1686" s="140"/>
      <c r="G1686" s="140"/>
      <c r="H1686" s="140"/>
      <c r="I1686" s="140"/>
      <c r="J1686" s="140"/>
      <c r="K1686" s="140"/>
      <c r="L1686" s="140"/>
      <c r="M1686" s="140"/>
      <c r="N1686" s="140"/>
      <c r="O1686" s="140"/>
      <c r="P1686" s="140"/>
      <c r="Q1686" s="140"/>
      <c r="R1686" s="140"/>
      <c r="S1686" s="140"/>
      <c r="T1686" s="140"/>
      <c r="U1686" s="140"/>
      <c r="V1686" s="140"/>
      <c r="W1686" s="140"/>
    </row>
    <row r="1687" spans="1:23">
      <c r="A1687" s="123" t="str">
        <f>IF(OR(
AND(COUNTA(C1689:W1689)&gt;0, ISBLANK(A1689)),
AND(COUNTA(C1690:W1690)&gt;0, ISBLANK(A1690)),
AND(COUNTA(C1691:W1691)&gt;0, ISBLANK(A1691)),
AND(COUNTA(C1692:W1692)&gt;0, ISBLANK(A1692)), AND(COUNTA(C1693:W1693)&gt;0, ISBLANK(A1693)),
AND(COUNTA(C1694:W1694)&gt;0, ISBLANK(A1694)),
AND(COUNTA(C1695:W1695)&gt;0, ISBLANK(A1695)),
AND(COUNTA(C1696:W1696)&gt;0, ISBLANK(A1696)), AND(COUNTA(C1697:W1697)&gt;0, ISBLANK(A1697)),
AND(COUNTA(C1698:W1698)&gt;0, ISBLANK(A1698)),),"Certain rows are missing description", "")</f>
        <v/>
      </c>
      <c r="B1687" s="107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 spans="1:23">
      <c r="A1688" s="5" t="s">
        <v>222</v>
      </c>
      <c r="B1688" s="107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 spans="1:23">
      <c r="A1689" s="4"/>
      <c r="B1689" s="107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</row>
    <row r="1690" spans="1:23">
      <c r="A1690" s="4"/>
      <c r="B1690" s="107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</row>
    <row r="1691" spans="1:23">
      <c r="A1691" s="4"/>
      <c r="B1691" s="107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</row>
    <row r="1692" spans="1:23">
      <c r="A1692" s="4"/>
      <c r="B1692" s="107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</row>
    <row r="1693" spans="1:23">
      <c r="A1693" s="4"/>
      <c r="B1693" s="107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</row>
    <row r="1694" spans="1:23">
      <c r="A1694" s="4"/>
      <c r="B1694" s="107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</row>
    <row r="1695" spans="1:23">
      <c r="A1695" s="4"/>
      <c r="B1695" s="107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</row>
    <row r="1696" spans="1:23">
      <c r="A1696" s="4"/>
      <c r="B1696" s="107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</row>
    <row r="1697" spans="1:23">
      <c r="A1697" s="4"/>
      <c r="B1697" s="107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</row>
    <row r="1698" spans="1:23">
      <c r="A1698" s="4"/>
      <c r="B1698" s="107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</row>
    <row r="1699" spans="1:23">
      <c r="A1699" s="4"/>
      <c r="B1699" s="107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 spans="1:23">
      <c r="A1700" s="109" t="str">
        <f>"Probability of "&amp;A1688</f>
        <v>Probability of Indirect R&amp;D Cost Allocation</v>
      </c>
      <c r="B1700" s="107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 spans="1:23">
      <c r="A1701" s="107" t="str">
        <f t="shared" ref="A1701:A1710" si="66">IF(A1689="","",A1689)</f>
        <v/>
      </c>
      <c r="B1701" s="107"/>
      <c r="C1701" s="140"/>
      <c r="D1701" s="140"/>
      <c r="E1701" s="140"/>
      <c r="F1701" s="140"/>
      <c r="G1701" s="140"/>
      <c r="H1701" s="140"/>
      <c r="I1701" s="140"/>
      <c r="J1701" s="140"/>
      <c r="K1701" s="140"/>
      <c r="L1701" s="140"/>
      <c r="M1701" s="140"/>
      <c r="N1701" s="140"/>
      <c r="O1701" s="140"/>
      <c r="P1701" s="140"/>
      <c r="Q1701" s="140"/>
      <c r="R1701" s="140"/>
      <c r="S1701" s="140"/>
      <c r="T1701" s="140"/>
      <c r="U1701" s="140"/>
      <c r="V1701" s="140"/>
      <c r="W1701" s="140"/>
    </row>
    <row r="1702" spans="1:23">
      <c r="A1702" s="107" t="str">
        <f t="shared" si="66"/>
        <v/>
      </c>
      <c r="B1702" s="107"/>
      <c r="C1702" s="140"/>
      <c r="D1702" s="140"/>
      <c r="E1702" s="140"/>
      <c r="F1702" s="140"/>
      <c r="G1702" s="140"/>
      <c r="H1702" s="140"/>
      <c r="I1702" s="140"/>
      <c r="J1702" s="140"/>
      <c r="K1702" s="140"/>
      <c r="L1702" s="140"/>
      <c r="M1702" s="140"/>
      <c r="N1702" s="140"/>
      <c r="O1702" s="140"/>
      <c r="P1702" s="140"/>
      <c r="Q1702" s="140"/>
      <c r="R1702" s="140"/>
      <c r="S1702" s="140"/>
      <c r="T1702" s="140"/>
      <c r="U1702" s="140"/>
      <c r="V1702" s="140"/>
      <c r="W1702" s="140"/>
    </row>
    <row r="1703" spans="1:23">
      <c r="A1703" s="107" t="str">
        <f t="shared" si="66"/>
        <v/>
      </c>
      <c r="B1703" s="107"/>
      <c r="C1703" s="140"/>
      <c r="D1703" s="140"/>
      <c r="E1703" s="140"/>
      <c r="F1703" s="140"/>
      <c r="G1703" s="140"/>
      <c r="H1703" s="140"/>
      <c r="I1703" s="140"/>
      <c r="J1703" s="140"/>
      <c r="K1703" s="140"/>
      <c r="L1703" s="140"/>
      <c r="M1703" s="140"/>
      <c r="N1703" s="140"/>
      <c r="O1703" s="140"/>
      <c r="P1703" s="140"/>
      <c r="Q1703" s="140"/>
      <c r="R1703" s="140"/>
      <c r="S1703" s="140"/>
      <c r="T1703" s="140"/>
      <c r="U1703" s="140"/>
      <c r="V1703" s="140"/>
      <c r="W1703" s="140"/>
    </row>
    <row r="1704" spans="1:23">
      <c r="A1704" s="107" t="str">
        <f t="shared" si="66"/>
        <v/>
      </c>
      <c r="B1704" s="107"/>
      <c r="C1704" s="140"/>
      <c r="D1704" s="140"/>
      <c r="E1704" s="140"/>
      <c r="F1704" s="140"/>
      <c r="G1704" s="140"/>
      <c r="H1704" s="140"/>
      <c r="I1704" s="140"/>
      <c r="J1704" s="140"/>
      <c r="K1704" s="140"/>
      <c r="L1704" s="140"/>
      <c r="M1704" s="140"/>
      <c r="N1704" s="140"/>
      <c r="O1704" s="140"/>
      <c r="P1704" s="140"/>
      <c r="Q1704" s="140"/>
      <c r="R1704" s="140"/>
      <c r="S1704" s="140"/>
      <c r="T1704" s="140"/>
      <c r="U1704" s="140"/>
      <c r="V1704" s="140"/>
      <c r="W1704" s="140"/>
    </row>
    <row r="1705" spans="1:23">
      <c r="A1705" s="107" t="str">
        <f t="shared" si="66"/>
        <v/>
      </c>
      <c r="B1705" s="107"/>
      <c r="C1705" s="140"/>
      <c r="D1705" s="140"/>
      <c r="E1705" s="140"/>
      <c r="F1705" s="140"/>
      <c r="G1705" s="140"/>
      <c r="H1705" s="140"/>
      <c r="I1705" s="140"/>
      <c r="J1705" s="140"/>
      <c r="K1705" s="140"/>
      <c r="L1705" s="140"/>
      <c r="M1705" s="140"/>
      <c r="N1705" s="140"/>
      <c r="O1705" s="140"/>
      <c r="P1705" s="140"/>
      <c r="Q1705" s="140"/>
      <c r="R1705" s="140"/>
      <c r="S1705" s="140"/>
      <c r="T1705" s="140"/>
      <c r="U1705" s="140"/>
      <c r="V1705" s="140"/>
      <c r="W1705" s="140"/>
    </row>
    <row r="1706" spans="1:23">
      <c r="A1706" s="107" t="str">
        <f t="shared" si="66"/>
        <v/>
      </c>
      <c r="B1706" s="107"/>
      <c r="C1706" s="140"/>
      <c r="D1706" s="140"/>
      <c r="E1706" s="140"/>
      <c r="F1706" s="140"/>
      <c r="G1706" s="140"/>
      <c r="H1706" s="140"/>
      <c r="I1706" s="140"/>
      <c r="J1706" s="140"/>
      <c r="K1706" s="140"/>
      <c r="L1706" s="140"/>
      <c r="M1706" s="140"/>
      <c r="N1706" s="140"/>
      <c r="O1706" s="140"/>
      <c r="P1706" s="140"/>
      <c r="Q1706" s="140"/>
      <c r="R1706" s="140"/>
      <c r="S1706" s="140"/>
      <c r="T1706" s="140"/>
      <c r="U1706" s="140"/>
      <c r="V1706" s="140"/>
      <c r="W1706" s="140"/>
    </row>
    <row r="1707" spans="1:23">
      <c r="A1707" s="107" t="str">
        <f t="shared" si="66"/>
        <v/>
      </c>
      <c r="B1707" s="107"/>
      <c r="C1707" s="140"/>
      <c r="D1707" s="140"/>
      <c r="E1707" s="140"/>
      <c r="F1707" s="140"/>
      <c r="G1707" s="140"/>
      <c r="H1707" s="140"/>
      <c r="I1707" s="140"/>
      <c r="J1707" s="140"/>
      <c r="K1707" s="140"/>
      <c r="L1707" s="140"/>
      <c r="M1707" s="140"/>
      <c r="N1707" s="140"/>
      <c r="O1707" s="140"/>
      <c r="P1707" s="140"/>
      <c r="Q1707" s="140"/>
      <c r="R1707" s="140"/>
      <c r="S1707" s="140"/>
      <c r="T1707" s="140"/>
      <c r="U1707" s="140"/>
      <c r="V1707" s="140"/>
      <c r="W1707" s="140"/>
    </row>
    <row r="1708" spans="1:23">
      <c r="A1708" s="107" t="str">
        <f t="shared" si="66"/>
        <v/>
      </c>
      <c r="B1708" s="107"/>
      <c r="C1708" s="140"/>
      <c r="D1708" s="140"/>
      <c r="E1708" s="140"/>
      <c r="F1708" s="140"/>
      <c r="G1708" s="140"/>
      <c r="H1708" s="140"/>
      <c r="I1708" s="140"/>
      <c r="J1708" s="140"/>
      <c r="K1708" s="140"/>
      <c r="L1708" s="140"/>
      <c r="M1708" s="140"/>
      <c r="N1708" s="140"/>
      <c r="O1708" s="140"/>
      <c r="P1708" s="140"/>
      <c r="Q1708" s="140"/>
      <c r="R1708" s="140"/>
      <c r="S1708" s="140"/>
      <c r="T1708" s="140"/>
      <c r="U1708" s="140"/>
      <c r="V1708" s="140"/>
      <c r="W1708" s="140"/>
    </row>
    <row r="1709" spans="1:23">
      <c r="A1709" s="107" t="str">
        <f t="shared" si="66"/>
        <v/>
      </c>
      <c r="B1709" s="107"/>
      <c r="C1709" s="140"/>
      <c r="D1709" s="140"/>
      <c r="E1709" s="140"/>
      <c r="F1709" s="140"/>
      <c r="G1709" s="140"/>
      <c r="H1709" s="140"/>
      <c r="I1709" s="140"/>
      <c r="J1709" s="140"/>
      <c r="K1709" s="140"/>
      <c r="L1709" s="140"/>
      <c r="M1709" s="140"/>
      <c r="N1709" s="140"/>
      <c r="O1709" s="140"/>
      <c r="P1709" s="140"/>
      <c r="Q1709" s="140"/>
      <c r="R1709" s="140"/>
      <c r="S1709" s="140"/>
      <c r="T1709" s="140"/>
      <c r="U1709" s="140"/>
      <c r="V1709" s="140"/>
      <c r="W1709" s="140"/>
    </row>
    <row r="1710" spans="1:23">
      <c r="A1710" s="107" t="str">
        <f t="shared" si="66"/>
        <v/>
      </c>
      <c r="B1710" s="107"/>
      <c r="C1710" s="140"/>
      <c r="D1710" s="140"/>
      <c r="E1710" s="140"/>
      <c r="F1710" s="140"/>
      <c r="G1710" s="140"/>
      <c r="H1710" s="140"/>
      <c r="I1710" s="140"/>
      <c r="J1710" s="140"/>
      <c r="K1710" s="140"/>
      <c r="L1710" s="140"/>
      <c r="M1710" s="140"/>
      <c r="N1710" s="140"/>
      <c r="O1710" s="140"/>
      <c r="P1710" s="140"/>
      <c r="Q1710" s="140"/>
      <c r="R1710" s="140"/>
      <c r="S1710" s="140"/>
      <c r="T1710" s="140"/>
      <c r="U1710" s="140"/>
      <c r="V1710" s="140"/>
      <c r="W1710" s="140"/>
    </row>
    <row r="1711" spans="1:23">
      <c r="A1711" s="4"/>
      <c r="B1711" s="107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 spans="1:23">
      <c r="A1712" s="10" t="str">
        <f>"PRODUCT 33: "&amp;$A$41</f>
        <v xml:space="preserve">PRODUCT 33: </v>
      </c>
      <c r="B1712" s="107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 spans="1:23">
      <c r="A1713" s="123" t="str">
        <f>IF(OR(
AND(COUNTA(C1715:W1715)&gt;0, ISBLANK(A1715)),
AND(COUNTA(C1716:W1716)&gt;0, ISBLANK(A1716)),
AND(COUNTA(C1717:W1717)&gt;0, ISBLANK(A1717)),
AND(COUNTA(C1718:W1718)&gt;0, ISBLANK(A1718)), AND(COUNTA(C1719:W1719)&gt;0, ISBLANK(A1719)),
AND(COUNTA(C1720:W1720)&gt;0, ISBLANK(A1720)),
AND(COUNTA(C1721:W1721)&gt;0, ISBLANK(A1721)),
AND(COUNTA(C1722:W1722)&gt;0, ISBLANK(A1722)), AND(COUNTA(C1723:W1723)&gt;0, ISBLANK(A1723)),
AND(COUNTA(C1724:W1724)&gt;0, ISBLANK(A1724)),),"Certain rows are missing description", "")</f>
        <v/>
      </c>
      <c r="B1713" s="107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 spans="1:23">
      <c r="A1714" s="5" t="s">
        <v>220</v>
      </c>
      <c r="B1714" s="107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 spans="1:23">
      <c r="A1715" s="4"/>
      <c r="B1715" s="107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</row>
    <row r="1716" spans="1:23">
      <c r="A1716" s="4"/>
      <c r="B1716" s="107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</row>
    <row r="1717" spans="1:23">
      <c r="A1717" s="4"/>
      <c r="B1717" s="107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</row>
    <row r="1718" spans="1:23">
      <c r="A1718" s="4"/>
      <c r="B1718" s="107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</row>
    <row r="1719" spans="1:23">
      <c r="A1719" s="4"/>
      <c r="B1719" s="107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</row>
    <row r="1720" spans="1:23">
      <c r="A1720" s="4"/>
      <c r="B1720" s="107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</row>
    <row r="1721" spans="1:23">
      <c r="A1721" s="4"/>
      <c r="B1721" s="107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</row>
    <row r="1722" spans="1:23">
      <c r="A1722" s="4"/>
      <c r="B1722" s="107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</row>
    <row r="1723" spans="1:23">
      <c r="A1723" s="4"/>
      <c r="B1723" s="107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</row>
    <row r="1724" spans="1:23">
      <c r="A1724" s="4"/>
      <c r="B1724" s="107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</row>
    <row r="1725" spans="1:23">
      <c r="A1725" s="4"/>
      <c r="B1725" s="107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 spans="1:23">
      <c r="A1726" s="5" t="s">
        <v>221</v>
      </c>
      <c r="B1726" s="107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 spans="1:23">
      <c r="A1727" s="107" t="str">
        <f t="shared" ref="A1727:A1736" si="67">IF(A1715="","",A1715)</f>
        <v/>
      </c>
      <c r="B1727" s="107"/>
      <c r="C1727" s="140"/>
      <c r="D1727" s="140"/>
      <c r="E1727" s="140"/>
      <c r="F1727" s="140"/>
      <c r="G1727" s="140"/>
      <c r="H1727" s="140"/>
      <c r="I1727" s="140"/>
      <c r="J1727" s="140"/>
      <c r="K1727" s="140"/>
      <c r="L1727" s="140"/>
      <c r="M1727" s="140"/>
      <c r="N1727" s="140"/>
      <c r="O1727" s="140"/>
      <c r="P1727" s="140"/>
      <c r="Q1727" s="140"/>
      <c r="R1727" s="140"/>
      <c r="S1727" s="140"/>
      <c r="T1727" s="140"/>
      <c r="U1727" s="140"/>
      <c r="V1727" s="140"/>
      <c r="W1727" s="140"/>
    </row>
    <row r="1728" spans="1:23">
      <c r="A1728" s="107" t="str">
        <f t="shared" si="67"/>
        <v/>
      </c>
      <c r="B1728" s="107"/>
      <c r="C1728" s="140"/>
      <c r="D1728" s="140"/>
      <c r="E1728" s="140"/>
      <c r="F1728" s="140"/>
      <c r="G1728" s="140"/>
      <c r="H1728" s="140"/>
      <c r="I1728" s="140"/>
      <c r="J1728" s="140"/>
      <c r="K1728" s="140"/>
      <c r="L1728" s="140"/>
      <c r="M1728" s="140"/>
      <c r="N1728" s="140"/>
      <c r="O1728" s="140"/>
      <c r="P1728" s="140"/>
      <c r="Q1728" s="140"/>
      <c r="R1728" s="140"/>
      <c r="S1728" s="140"/>
      <c r="T1728" s="140"/>
      <c r="U1728" s="140"/>
      <c r="V1728" s="140"/>
      <c r="W1728" s="140"/>
    </row>
    <row r="1729" spans="1:23">
      <c r="A1729" s="107" t="str">
        <f t="shared" si="67"/>
        <v/>
      </c>
      <c r="B1729" s="107"/>
      <c r="C1729" s="140"/>
      <c r="D1729" s="140"/>
      <c r="E1729" s="140"/>
      <c r="F1729" s="140"/>
      <c r="G1729" s="140"/>
      <c r="H1729" s="140"/>
      <c r="I1729" s="140"/>
      <c r="J1729" s="140"/>
      <c r="K1729" s="140"/>
      <c r="L1729" s="140"/>
      <c r="M1729" s="140"/>
      <c r="N1729" s="140"/>
      <c r="O1729" s="140"/>
      <c r="P1729" s="140"/>
      <c r="Q1729" s="140"/>
      <c r="R1729" s="140"/>
      <c r="S1729" s="140"/>
      <c r="T1729" s="140"/>
      <c r="U1729" s="140"/>
      <c r="V1729" s="140"/>
      <c r="W1729" s="140"/>
    </row>
    <row r="1730" spans="1:23">
      <c r="A1730" s="107" t="str">
        <f t="shared" si="67"/>
        <v/>
      </c>
      <c r="B1730" s="107"/>
      <c r="C1730" s="140"/>
      <c r="D1730" s="140"/>
      <c r="E1730" s="140"/>
      <c r="F1730" s="140"/>
      <c r="G1730" s="140"/>
      <c r="H1730" s="140"/>
      <c r="I1730" s="140"/>
      <c r="J1730" s="140"/>
      <c r="K1730" s="140"/>
      <c r="L1730" s="140"/>
      <c r="M1730" s="140"/>
      <c r="N1730" s="140"/>
      <c r="O1730" s="140"/>
      <c r="P1730" s="140"/>
      <c r="Q1730" s="140"/>
      <c r="R1730" s="140"/>
      <c r="S1730" s="140"/>
      <c r="T1730" s="140"/>
      <c r="U1730" s="140"/>
      <c r="V1730" s="140"/>
      <c r="W1730" s="140"/>
    </row>
    <row r="1731" spans="1:23">
      <c r="A1731" s="107" t="str">
        <f t="shared" si="67"/>
        <v/>
      </c>
      <c r="B1731" s="107"/>
      <c r="C1731" s="140"/>
      <c r="D1731" s="140"/>
      <c r="E1731" s="140"/>
      <c r="F1731" s="140"/>
      <c r="G1731" s="140"/>
      <c r="H1731" s="140"/>
      <c r="I1731" s="140"/>
      <c r="J1731" s="140"/>
      <c r="K1731" s="140"/>
      <c r="L1731" s="140"/>
      <c r="M1731" s="140"/>
      <c r="N1731" s="140"/>
      <c r="O1731" s="140"/>
      <c r="P1731" s="140"/>
      <c r="Q1731" s="140"/>
      <c r="R1731" s="140"/>
      <c r="S1731" s="140"/>
      <c r="T1731" s="140"/>
      <c r="U1731" s="140"/>
      <c r="V1731" s="140"/>
      <c r="W1731" s="140"/>
    </row>
    <row r="1732" spans="1:23">
      <c r="A1732" s="107" t="str">
        <f t="shared" si="67"/>
        <v/>
      </c>
      <c r="B1732" s="107"/>
      <c r="C1732" s="140"/>
      <c r="D1732" s="140"/>
      <c r="E1732" s="140"/>
      <c r="F1732" s="140"/>
      <c r="G1732" s="140"/>
      <c r="H1732" s="140"/>
      <c r="I1732" s="140"/>
      <c r="J1732" s="140"/>
      <c r="K1732" s="140"/>
      <c r="L1732" s="140"/>
      <c r="M1732" s="140"/>
      <c r="N1732" s="140"/>
      <c r="O1732" s="140"/>
      <c r="P1732" s="140"/>
      <c r="Q1732" s="140"/>
      <c r="R1732" s="140"/>
      <c r="S1732" s="140"/>
      <c r="T1732" s="140"/>
      <c r="U1732" s="140"/>
      <c r="V1732" s="140"/>
      <c r="W1732" s="140"/>
    </row>
    <row r="1733" spans="1:23">
      <c r="A1733" s="107" t="str">
        <f t="shared" si="67"/>
        <v/>
      </c>
      <c r="B1733" s="107"/>
      <c r="C1733" s="140"/>
      <c r="D1733" s="140"/>
      <c r="E1733" s="140"/>
      <c r="F1733" s="140"/>
      <c r="G1733" s="140"/>
      <c r="H1733" s="140"/>
      <c r="I1733" s="140"/>
      <c r="J1733" s="140"/>
      <c r="K1733" s="140"/>
      <c r="L1733" s="140"/>
      <c r="M1733" s="140"/>
      <c r="N1733" s="140"/>
      <c r="O1733" s="140"/>
      <c r="P1733" s="140"/>
      <c r="Q1733" s="140"/>
      <c r="R1733" s="140"/>
      <c r="S1733" s="140"/>
      <c r="T1733" s="140"/>
      <c r="U1733" s="140"/>
      <c r="V1733" s="140"/>
      <c r="W1733" s="140"/>
    </row>
    <row r="1734" spans="1:23">
      <c r="A1734" s="107" t="str">
        <f t="shared" si="67"/>
        <v/>
      </c>
      <c r="B1734" s="107"/>
      <c r="C1734" s="140"/>
      <c r="D1734" s="140"/>
      <c r="E1734" s="140"/>
      <c r="F1734" s="140"/>
      <c r="G1734" s="140"/>
      <c r="H1734" s="140"/>
      <c r="I1734" s="140"/>
      <c r="J1734" s="140"/>
      <c r="K1734" s="140"/>
      <c r="L1734" s="140"/>
      <c r="M1734" s="140"/>
      <c r="N1734" s="140"/>
      <c r="O1734" s="140"/>
      <c r="P1734" s="140"/>
      <c r="Q1734" s="140"/>
      <c r="R1734" s="140"/>
      <c r="S1734" s="140"/>
      <c r="T1734" s="140"/>
      <c r="U1734" s="140"/>
      <c r="V1734" s="140"/>
      <c r="W1734" s="140"/>
    </row>
    <row r="1735" spans="1:23">
      <c r="A1735" s="107" t="str">
        <f t="shared" si="67"/>
        <v/>
      </c>
      <c r="B1735" s="107"/>
      <c r="C1735" s="140"/>
      <c r="D1735" s="140"/>
      <c r="E1735" s="140"/>
      <c r="F1735" s="140"/>
      <c r="G1735" s="140"/>
      <c r="H1735" s="140"/>
      <c r="I1735" s="140"/>
      <c r="J1735" s="140"/>
      <c r="K1735" s="140"/>
      <c r="L1735" s="140"/>
      <c r="M1735" s="140"/>
      <c r="N1735" s="140"/>
      <c r="O1735" s="140"/>
      <c r="P1735" s="140"/>
      <c r="Q1735" s="140"/>
      <c r="R1735" s="140"/>
      <c r="S1735" s="140"/>
      <c r="T1735" s="140"/>
      <c r="U1735" s="140"/>
      <c r="V1735" s="140"/>
      <c r="W1735" s="140"/>
    </row>
    <row r="1736" spans="1:23">
      <c r="A1736" s="107" t="str">
        <f t="shared" si="67"/>
        <v/>
      </c>
      <c r="B1736" s="107"/>
      <c r="C1736" s="140"/>
      <c r="D1736" s="140"/>
      <c r="E1736" s="140"/>
      <c r="F1736" s="140"/>
      <c r="G1736" s="140"/>
      <c r="H1736" s="140"/>
      <c r="I1736" s="140"/>
      <c r="J1736" s="140"/>
      <c r="K1736" s="140"/>
      <c r="L1736" s="140"/>
      <c r="M1736" s="140"/>
      <c r="N1736" s="140"/>
      <c r="O1736" s="140"/>
      <c r="P1736" s="140"/>
      <c r="Q1736" s="140"/>
      <c r="R1736" s="140"/>
      <c r="S1736" s="140"/>
      <c r="T1736" s="140"/>
      <c r="U1736" s="140"/>
      <c r="V1736" s="140"/>
      <c r="W1736" s="140"/>
    </row>
    <row r="1737" spans="1:23">
      <c r="A1737" s="123" t="str">
        <f>IF(OR(
AND(COUNTA(C1739:W1739)&gt;0, ISBLANK(A1739)),
AND(COUNTA(C1740:W1740)&gt;0, ISBLANK(A1740)),
AND(COUNTA(C1741:W1741)&gt;0, ISBLANK(A1741)),
AND(COUNTA(C1742:W1742)&gt;0, ISBLANK(A1742)), AND(COUNTA(C1743:W1743)&gt;0, ISBLANK(A1743)),
AND(COUNTA(C1744:W1744)&gt;0, ISBLANK(A1744)),
AND(COUNTA(C1745:W1745)&gt;0, ISBLANK(A1745)),
AND(COUNTA(C1746:W1746)&gt;0, ISBLANK(A1746)), AND(COUNTA(C1747:W1747)&gt;0, ISBLANK(A1747)),
AND(COUNTA(C1748:W1748)&gt;0, ISBLANK(A1748)),),"Certain rows are missing description", "")</f>
        <v/>
      </c>
      <c r="B1737" s="107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 spans="1:23">
      <c r="A1738" s="5" t="s">
        <v>222</v>
      </c>
      <c r="B1738" s="107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 spans="1:23">
      <c r="A1739" s="4"/>
      <c r="B1739" s="107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</row>
    <row r="1740" spans="1:23">
      <c r="A1740" s="4"/>
      <c r="B1740" s="107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</row>
    <row r="1741" spans="1:23">
      <c r="A1741" s="4"/>
      <c r="B1741" s="107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</row>
    <row r="1742" spans="1:23">
      <c r="A1742" s="4"/>
      <c r="B1742" s="107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</row>
    <row r="1743" spans="1:23">
      <c r="A1743" s="4"/>
      <c r="B1743" s="107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</row>
    <row r="1744" spans="1:23">
      <c r="A1744" s="4"/>
      <c r="B1744" s="107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</row>
    <row r="1745" spans="1:23">
      <c r="A1745" s="4"/>
      <c r="B1745" s="107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</row>
    <row r="1746" spans="1:23">
      <c r="A1746" s="4"/>
      <c r="B1746" s="107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</row>
    <row r="1747" spans="1:23">
      <c r="A1747" s="4"/>
      <c r="B1747" s="107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</row>
    <row r="1748" spans="1:23">
      <c r="A1748" s="4"/>
      <c r="B1748" s="107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</row>
    <row r="1749" spans="1:23">
      <c r="A1749" s="4"/>
      <c r="B1749" s="107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 spans="1:23">
      <c r="A1750" s="109" t="str">
        <f>"Probability of "&amp;A1738</f>
        <v>Probability of Indirect R&amp;D Cost Allocation</v>
      </c>
      <c r="B1750" s="107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 spans="1:23">
      <c r="A1751" s="107" t="str">
        <f t="shared" ref="A1751:A1760" si="68">IF(A1739="","",A1739)</f>
        <v/>
      </c>
      <c r="B1751" s="107"/>
      <c r="C1751" s="140"/>
      <c r="D1751" s="140"/>
      <c r="E1751" s="140"/>
      <c r="F1751" s="140"/>
      <c r="G1751" s="140"/>
      <c r="H1751" s="140"/>
      <c r="I1751" s="140"/>
      <c r="J1751" s="140"/>
      <c r="K1751" s="140"/>
      <c r="L1751" s="140"/>
      <c r="M1751" s="140"/>
      <c r="N1751" s="140"/>
      <c r="O1751" s="140"/>
      <c r="P1751" s="140"/>
      <c r="Q1751" s="140"/>
      <c r="R1751" s="140"/>
      <c r="S1751" s="140"/>
      <c r="T1751" s="140"/>
      <c r="U1751" s="140"/>
      <c r="V1751" s="140"/>
      <c r="W1751" s="140"/>
    </row>
    <row r="1752" spans="1:23">
      <c r="A1752" s="107" t="str">
        <f t="shared" si="68"/>
        <v/>
      </c>
      <c r="B1752" s="107"/>
      <c r="C1752" s="140"/>
      <c r="D1752" s="140"/>
      <c r="E1752" s="140"/>
      <c r="F1752" s="140"/>
      <c r="G1752" s="140"/>
      <c r="H1752" s="140"/>
      <c r="I1752" s="140"/>
      <c r="J1752" s="140"/>
      <c r="K1752" s="140"/>
      <c r="L1752" s="140"/>
      <c r="M1752" s="140"/>
      <c r="N1752" s="140"/>
      <c r="O1752" s="140"/>
      <c r="P1752" s="140"/>
      <c r="Q1752" s="140"/>
      <c r="R1752" s="140"/>
      <c r="S1752" s="140"/>
      <c r="T1752" s="140"/>
      <c r="U1752" s="140"/>
      <c r="V1752" s="140"/>
      <c r="W1752" s="140"/>
    </row>
    <row r="1753" spans="1:23">
      <c r="A1753" s="107" t="str">
        <f t="shared" si="68"/>
        <v/>
      </c>
      <c r="B1753" s="107"/>
      <c r="C1753" s="140"/>
      <c r="D1753" s="140"/>
      <c r="E1753" s="140"/>
      <c r="F1753" s="140"/>
      <c r="G1753" s="140"/>
      <c r="H1753" s="140"/>
      <c r="I1753" s="140"/>
      <c r="J1753" s="140"/>
      <c r="K1753" s="140"/>
      <c r="L1753" s="140"/>
      <c r="M1753" s="140"/>
      <c r="N1753" s="140"/>
      <c r="O1753" s="140"/>
      <c r="P1753" s="140"/>
      <c r="Q1753" s="140"/>
      <c r="R1753" s="140"/>
      <c r="S1753" s="140"/>
      <c r="T1753" s="140"/>
      <c r="U1753" s="140"/>
      <c r="V1753" s="140"/>
      <c r="W1753" s="140"/>
    </row>
    <row r="1754" spans="1:23">
      <c r="A1754" s="107" t="str">
        <f t="shared" si="68"/>
        <v/>
      </c>
      <c r="B1754" s="107"/>
      <c r="C1754" s="140"/>
      <c r="D1754" s="140"/>
      <c r="E1754" s="140"/>
      <c r="F1754" s="140"/>
      <c r="G1754" s="140"/>
      <c r="H1754" s="140"/>
      <c r="I1754" s="140"/>
      <c r="J1754" s="140"/>
      <c r="K1754" s="140"/>
      <c r="L1754" s="140"/>
      <c r="M1754" s="140"/>
      <c r="N1754" s="140"/>
      <c r="O1754" s="140"/>
      <c r="P1754" s="140"/>
      <c r="Q1754" s="140"/>
      <c r="R1754" s="140"/>
      <c r="S1754" s="140"/>
      <c r="T1754" s="140"/>
      <c r="U1754" s="140"/>
      <c r="V1754" s="140"/>
      <c r="W1754" s="140"/>
    </row>
    <row r="1755" spans="1:23">
      <c r="A1755" s="107" t="str">
        <f t="shared" si="68"/>
        <v/>
      </c>
      <c r="B1755" s="107"/>
      <c r="C1755" s="140"/>
      <c r="D1755" s="140"/>
      <c r="E1755" s="140"/>
      <c r="F1755" s="140"/>
      <c r="G1755" s="140"/>
      <c r="H1755" s="140"/>
      <c r="I1755" s="140"/>
      <c r="J1755" s="140"/>
      <c r="K1755" s="140"/>
      <c r="L1755" s="140"/>
      <c r="M1755" s="140"/>
      <c r="N1755" s="140"/>
      <c r="O1755" s="140"/>
      <c r="P1755" s="140"/>
      <c r="Q1755" s="140"/>
      <c r="R1755" s="140"/>
      <c r="S1755" s="140"/>
      <c r="T1755" s="140"/>
      <c r="U1755" s="140"/>
      <c r="V1755" s="140"/>
      <c r="W1755" s="140"/>
    </row>
    <row r="1756" spans="1:23">
      <c r="A1756" s="107" t="str">
        <f t="shared" si="68"/>
        <v/>
      </c>
      <c r="B1756" s="107"/>
      <c r="C1756" s="140"/>
      <c r="D1756" s="140"/>
      <c r="E1756" s="140"/>
      <c r="F1756" s="140"/>
      <c r="G1756" s="140"/>
      <c r="H1756" s="140"/>
      <c r="I1756" s="140"/>
      <c r="J1756" s="140"/>
      <c r="K1756" s="140"/>
      <c r="L1756" s="140"/>
      <c r="M1756" s="140"/>
      <c r="N1756" s="140"/>
      <c r="O1756" s="140"/>
      <c r="P1756" s="140"/>
      <c r="Q1756" s="140"/>
      <c r="R1756" s="140"/>
      <c r="S1756" s="140"/>
      <c r="T1756" s="140"/>
      <c r="U1756" s="140"/>
      <c r="V1756" s="140"/>
      <c r="W1756" s="140"/>
    </row>
    <row r="1757" spans="1:23">
      <c r="A1757" s="107" t="str">
        <f t="shared" si="68"/>
        <v/>
      </c>
      <c r="B1757" s="107"/>
      <c r="C1757" s="140"/>
      <c r="D1757" s="140"/>
      <c r="E1757" s="140"/>
      <c r="F1757" s="140"/>
      <c r="G1757" s="140"/>
      <c r="H1757" s="140"/>
      <c r="I1757" s="140"/>
      <c r="J1757" s="140"/>
      <c r="K1757" s="140"/>
      <c r="L1757" s="140"/>
      <c r="M1757" s="140"/>
      <c r="N1757" s="140"/>
      <c r="O1757" s="140"/>
      <c r="P1757" s="140"/>
      <c r="Q1757" s="140"/>
      <c r="R1757" s="140"/>
      <c r="S1757" s="140"/>
      <c r="T1757" s="140"/>
      <c r="U1757" s="140"/>
      <c r="V1757" s="140"/>
      <c r="W1757" s="140"/>
    </row>
    <row r="1758" spans="1:23">
      <c r="A1758" s="107" t="str">
        <f t="shared" si="68"/>
        <v/>
      </c>
      <c r="B1758" s="107"/>
      <c r="C1758" s="140"/>
      <c r="D1758" s="140"/>
      <c r="E1758" s="140"/>
      <c r="F1758" s="140"/>
      <c r="G1758" s="140"/>
      <c r="H1758" s="140"/>
      <c r="I1758" s="140"/>
      <c r="J1758" s="140"/>
      <c r="K1758" s="140"/>
      <c r="L1758" s="140"/>
      <c r="M1758" s="140"/>
      <c r="N1758" s="140"/>
      <c r="O1758" s="140"/>
      <c r="P1758" s="140"/>
      <c r="Q1758" s="140"/>
      <c r="R1758" s="140"/>
      <c r="S1758" s="140"/>
      <c r="T1758" s="140"/>
      <c r="U1758" s="140"/>
      <c r="V1758" s="140"/>
      <c r="W1758" s="140"/>
    </row>
    <row r="1759" spans="1:23">
      <c r="A1759" s="107" t="str">
        <f t="shared" si="68"/>
        <v/>
      </c>
      <c r="B1759" s="107"/>
      <c r="C1759" s="140"/>
      <c r="D1759" s="140"/>
      <c r="E1759" s="140"/>
      <c r="F1759" s="140"/>
      <c r="G1759" s="140"/>
      <c r="H1759" s="140"/>
      <c r="I1759" s="140"/>
      <c r="J1759" s="140"/>
      <c r="K1759" s="140"/>
      <c r="L1759" s="140"/>
      <c r="M1759" s="140"/>
      <c r="N1759" s="140"/>
      <c r="O1759" s="140"/>
      <c r="P1759" s="140"/>
      <c r="Q1759" s="140"/>
      <c r="R1759" s="140"/>
      <c r="S1759" s="140"/>
      <c r="T1759" s="140"/>
      <c r="U1759" s="140"/>
      <c r="V1759" s="140"/>
      <c r="W1759" s="140"/>
    </row>
    <row r="1760" spans="1:23">
      <c r="A1760" s="107" t="str">
        <f t="shared" si="68"/>
        <v/>
      </c>
      <c r="B1760" s="107"/>
      <c r="C1760" s="140"/>
      <c r="D1760" s="140"/>
      <c r="E1760" s="140"/>
      <c r="F1760" s="140"/>
      <c r="G1760" s="140"/>
      <c r="H1760" s="140"/>
      <c r="I1760" s="140"/>
      <c r="J1760" s="140"/>
      <c r="K1760" s="140"/>
      <c r="L1760" s="140"/>
      <c r="M1760" s="140"/>
      <c r="N1760" s="140"/>
      <c r="O1760" s="140"/>
      <c r="P1760" s="140"/>
      <c r="Q1760" s="140"/>
      <c r="R1760" s="140"/>
      <c r="S1760" s="140"/>
      <c r="T1760" s="140"/>
      <c r="U1760" s="140"/>
      <c r="V1760" s="140"/>
      <c r="W1760" s="140"/>
    </row>
    <row r="1761" spans="1:23">
      <c r="A1761" s="4"/>
      <c r="B1761" s="107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 spans="1:23">
      <c r="A1762" s="10" t="str">
        <f>"PRODUCT 34: "&amp;$A$42</f>
        <v xml:space="preserve">PRODUCT 34: </v>
      </c>
      <c r="B1762" s="107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 spans="1:23">
      <c r="A1763" s="123" t="str">
        <f>IF(OR(
AND(COUNTA(C1765:W1765)&gt;0, ISBLANK(A1765)),
AND(COUNTA(C1766:W1766)&gt;0, ISBLANK(A1766)),
AND(COUNTA(C1767:W1767)&gt;0, ISBLANK(A1767)),
AND(COUNTA(C1768:W1768)&gt;0, ISBLANK(A1768)), AND(COUNTA(C1769:W1769)&gt;0, ISBLANK(A1769)),
AND(COUNTA(C1770:W1770)&gt;0, ISBLANK(A1770)),
AND(COUNTA(C1771:W1771)&gt;0, ISBLANK(A1771)),
AND(COUNTA(C1772:W1772)&gt;0, ISBLANK(A1772)), AND(COUNTA(C1773:W1773)&gt;0, ISBLANK(A1773)),
AND(COUNTA(C1774:W1774)&gt;0, ISBLANK(A1774)),),"Certain rows are missing description", "")</f>
        <v/>
      </c>
      <c r="B1763" s="107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 spans="1:23">
      <c r="A1764" s="5" t="s">
        <v>220</v>
      </c>
      <c r="B1764" s="107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 spans="1:23">
      <c r="A1765" s="4"/>
      <c r="B1765" s="107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</row>
    <row r="1766" spans="1:23">
      <c r="A1766" s="4"/>
      <c r="B1766" s="107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</row>
    <row r="1767" spans="1:23">
      <c r="A1767" s="4"/>
      <c r="B1767" s="107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</row>
    <row r="1768" spans="1:23">
      <c r="A1768" s="4"/>
      <c r="B1768" s="107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</row>
    <row r="1769" spans="1:23">
      <c r="A1769" s="4"/>
      <c r="B1769" s="107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</row>
    <row r="1770" spans="1:23">
      <c r="A1770" s="4"/>
      <c r="B1770" s="107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</row>
    <row r="1771" spans="1:23">
      <c r="A1771" s="4"/>
      <c r="B1771" s="107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</row>
    <row r="1772" spans="1:23">
      <c r="A1772" s="4"/>
      <c r="B1772" s="107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</row>
    <row r="1773" spans="1:23">
      <c r="A1773" s="4"/>
      <c r="B1773" s="107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</row>
    <row r="1774" spans="1:23">
      <c r="A1774" s="4"/>
      <c r="B1774" s="107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</row>
    <row r="1775" spans="1:23">
      <c r="A1775" s="4"/>
      <c r="B1775" s="107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 spans="1:23">
      <c r="A1776" s="5" t="s">
        <v>221</v>
      </c>
      <c r="B1776" s="107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  <row r="1777" spans="1:23">
      <c r="A1777" s="107" t="str">
        <f t="shared" ref="A1777:A1786" si="69">IF(A1765="","",A1765)</f>
        <v/>
      </c>
      <c r="B1777" s="107"/>
      <c r="C1777" s="140"/>
      <c r="D1777" s="140"/>
      <c r="E1777" s="140"/>
      <c r="F1777" s="140"/>
      <c r="G1777" s="140"/>
      <c r="H1777" s="140"/>
      <c r="I1777" s="140"/>
      <c r="J1777" s="140"/>
      <c r="K1777" s="140"/>
      <c r="L1777" s="140"/>
      <c r="M1777" s="140"/>
      <c r="N1777" s="140"/>
      <c r="O1777" s="140"/>
      <c r="P1777" s="140"/>
      <c r="Q1777" s="140"/>
      <c r="R1777" s="140"/>
      <c r="S1777" s="140"/>
      <c r="T1777" s="140"/>
      <c r="U1777" s="140"/>
      <c r="V1777" s="140"/>
      <c r="W1777" s="140"/>
    </row>
    <row r="1778" spans="1:23">
      <c r="A1778" s="107" t="str">
        <f t="shared" si="69"/>
        <v/>
      </c>
      <c r="B1778" s="107"/>
      <c r="C1778" s="140"/>
      <c r="D1778" s="140"/>
      <c r="E1778" s="140"/>
      <c r="F1778" s="140"/>
      <c r="G1778" s="140"/>
      <c r="H1778" s="140"/>
      <c r="I1778" s="140"/>
      <c r="J1778" s="140"/>
      <c r="K1778" s="140"/>
      <c r="L1778" s="140"/>
      <c r="M1778" s="140"/>
      <c r="N1778" s="140"/>
      <c r="O1778" s="140"/>
      <c r="P1778" s="140"/>
      <c r="Q1778" s="140"/>
      <c r="R1778" s="140"/>
      <c r="S1778" s="140"/>
      <c r="T1778" s="140"/>
      <c r="U1778" s="140"/>
      <c r="V1778" s="140"/>
      <c r="W1778" s="140"/>
    </row>
    <row r="1779" spans="1:23">
      <c r="A1779" s="107" t="str">
        <f t="shared" si="69"/>
        <v/>
      </c>
      <c r="B1779" s="107"/>
      <c r="C1779" s="140"/>
      <c r="D1779" s="140"/>
      <c r="E1779" s="140"/>
      <c r="F1779" s="140"/>
      <c r="G1779" s="140"/>
      <c r="H1779" s="140"/>
      <c r="I1779" s="140"/>
      <c r="J1779" s="140"/>
      <c r="K1779" s="140"/>
      <c r="L1779" s="140"/>
      <c r="M1779" s="140"/>
      <c r="N1779" s="140"/>
      <c r="O1779" s="140"/>
      <c r="P1779" s="140"/>
      <c r="Q1779" s="140"/>
      <c r="R1779" s="140"/>
      <c r="S1779" s="140"/>
      <c r="T1779" s="140"/>
      <c r="U1779" s="140"/>
      <c r="V1779" s="140"/>
      <c r="W1779" s="140"/>
    </row>
    <row r="1780" spans="1:23">
      <c r="A1780" s="107" t="str">
        <f t="shared" si="69"/>
        <v/>
      </c>
      <c r="B1780" s="107"/>
      <c r="C1780" s="140"/>
      <c r="D1780" s="140"/>
      <c r="E1780" s="140"/>
      <c r="F1780" s="140"/>
      <c r="G1780" s="140"/>
      <c r="H1780" s="140"/>
      <c r="I1780" s="140"/>
      <c r="J1780" s="140"/>
      <c r="K1780" s="140"/>
      <c r="L1780" s="140"/>
      <c r="M1780" s="140"/>
      <c r="N1780" s="140"/>
      <c r="O1780" s="140"/>
      <c r="P1780" s="140"/>
      <c r="Q1780" s="140"/>
      <c r="R1780" s="140"/>
      <c r="S1780" s="140"/>
      <c r="T1780" s="140"/>
      <c r="U1780" s="140"/>
      <c r="V1780" s="140"/>
      <c r="W1780" s="140"/>
    </row>
    <row r="1781" spans="1:23">
      <c r="A1781" s="107" t="str">
        <f t="shared" si="69"/>
        <v/>
      </c>
      <c r="B1781" s="107"/>
      <c r="C1781" s="140"/>
      <c r="D1781" s="140"/>
      <c r="E1781" s="140"/>
      <c r="F1781" s="140"/>
      <c r="G1781" s="140"/>
      <c r="H1781" s="140"/>
      <c r="I1781" s="140"/>
      <c r="J1781" s="140"/>
      <c r="K1781" s="140"/>
      <c r="L1781" s="140"/>
      <c r="M1781" s="140"/>
      <c r="N1781" s="140"/>
      <c r="O1781" s="140"/>
      <c r="P1781" s="140"/>
      <c r="Q1781" s="140"/>
      <c r="R1781" s="140"/>
      <c r="S1781" s="140"/>
      <c r="T1781" s="140"/>
      <c r="U1781" s="140"/>
      <c r="V1781" s="140"/>
      <c r="W1781" s="140"/>
    </row>
    <row r="1782" spans="1:23">
      <c r="A1782" s="107" t="str">
        <f t="shared" si="69"/>
        <v/>
      </c>
      <c r="B1782" s="107"/>
      <c r="C1782" s="140"/>
      <c r="D1782" s="140"/>
      <c r="E1782" s="140"/>
      <c r="F1782" s="140"/>
      <c r="G1782" s="140"/>
      <c r="H1782" s="140"/>
      <c r="I1782" s="140"/>
      <c r="J1782" s="140"/>
      <c r="K1782" s="140"/>
      <c r="L1782" s="140"/>
      <c r="M1782" s="140"/>
      <c r="N1782" s="140"/>
      <c r="O1782" s="140"/>
      <c r="P1782" s="140"/>
      <c r="Q1782" s="140"/>
      <c r="R1782" s="140"/>
      <c r="S1782" s="140"/>
      <c r="T1782" s="140"/>
      <c r="U1782" s="140"/>
      <c r="V1782" s="140"/>
      <c r="W1782" s="140"/>
    </row>
    <row r="1783" spans="1:23">
      <c r="A1783" s="107" t="str">
        <f t="shared" si="69"/>
        <v/>
      </c>
      <c r="B1783" s="107"/>
      <c r="C1783" s="140"/>
      <c r="D1783" s="140"/>
      <c r="E1783" s="140"/>
      <c r="F1783" s="140"/>
      <c r="G1783" s="140"/>
      <c r="H1783" s="140"/>
      <c r="I1783" s="140"/>
      <c r="J1783" s="140"/>
      <c r="K1783" s="140"/>
      <c r="L1783" s="140"/>
      <c r="M1783" s="140"/>
      <c r="N1783" s="140"/>
      <c r="O1783" s="140"/>
      <c r="P1783" s="140"/>
      <c r="Q1783" s="140"/>
      <c r="R1783" s="140"/>
      <c r="S1783" s="140"/>
      <c r="T1783" s="140"/>
      <c r="U1783" s="140"/>
      <c r="V1783" s="140"/>
      <c r="W1783" s="140"/>
    </row>
    <row r="1784" spans="1:23">
      <c r="A1784" s="107" t="str">
        <f t="shared" si="69"/>
        <v/>
      </c>
      <c r="B1784" s="107"/>
      <c r="C1784" s="140"/>
      <c r="D1784" s="140"/>
      <c r="E1784" s="140"/>
      <c r="F1784" s="140"/>
      <c r="G1784" s="140"/>
      <c r="H1784" s="140"/>
      <c r="I1784" s="140"/>
      <c r="J1784" s="140"/>
      <c r="K1784" s="140"/>
      <c r="L1784" s="140"/>
      <c r="M1784" s="140"/>
      <c r="N1784" s="140"/>
      <c r="O1784" s="140"/>
      <c r="P1784" s="140"/>
      <c r="Q1784" s="140"/>
      <c r="R1784" s="140"/>
      <c r="S1784" s="140"/>
      <c r="T1784" s="140"/>
      <c r="U1784" s="140"/>
      <c r="V1784" s="140"/>
      <c r="W1784" s="140"/>
    </row>
    <row r="1785" spans="1:23">
      <c r="A1785" s="107" t="str">
        <f t="shared" si="69"/>
        <v/>
      </c>
      <c r="B1785" s="107"/>
      <c r="C1785" s="140"/>
      <c r="D1785" s="140"/>
      <c r="E1785" s="140"/>
      <c r="F1785" s="140"/>
      <c r="G1785" s="140"/>
      <c r="H1785" s="140"/>
      <c r="I1785" s="140"/>
      <c r="J1785" s="140"/>
      <c r="K1785" s="140"/>
      <c r="L1785" s="140"/>
      <c r="M1785" s="140"/>
      <c r="N1785" s="140"/>
      <c r="O1785" s="140"/>
      <c r="P1785" s="140"/>
      <c r="Q1785" s="140"/>
      <c r="R1785" s="140"/>
      <c r="S1785" s="140"/>
      <c r="T1785" s="140"/>
      <c r="U1785" s="140"/>
      <c r="V1785" s="140"/>
      <c r="W1785" s="140"/>
    </row>
    <row r="1786" spans="1:23">
      <c r="A1786" s="107" t="str">
        <f t="shared" si="69"/>
        <v/>
      </c>
      <c r="B1786" s="107"/>
      <c r="C1786" s="140"/>
      <c r="D1786" s="140"/>
      <c r="E1786" s="140"/>
      <c r="F1786" s="140"/>
      <c r="G1786" s="140"/>
      <c r="H1786" s="140"/>
      <c r="I1786" s="140"/>
      <c r="J1786" s="140"/>
      <c r="K1786" s="140"/>
      <c r="L1786" s="140"/>
      <c r="M1786" s="140"/>
      <c r="N1786" s="140"/>
      <c r="O1786" s="140"/>
      <c r="P1786" s="140"/>
      <c r="Q1786" s="140"/>
      <c r="R1786" s="140"/>
      <c r="S1786" s="140"/>
      <c r="T1786" s="140"/>
      <c r="U1786" s="140"/>
      <c r="V1786" s="140"/>
      <c r="W1786" s="140"/>
    </row>
    <row r="1787" spans="1:23">
      <c r="A1787" s="123" t="str">
        <f>IF(OR(
AND(COUNTA(C1789:W1789)&gt;0, ISBLANK(A1789)),
AND(COUNTA(C1790:W1790)&gt;0, ISBLANK(A1790)),
AND(COUNTA(C1791:W1791)&gt;0, ISBLANK(A1791)),
AND(COUNTA(C1792:W1792)&gt;0, ISBLANK(A1792)), AND(COUNTA(C1793:W1793)&gt;0, ISBLANK(A1793)),
AND(COUNTA(C1794:W1794)&gt;0, ISBLANK(A1794)),
AND(COUNTA(C1795:W1795)&gt;0, ISBLANK(A1795)),
AND(COUNTA(C1796:W1796)&gt;0, ISBLANK(A1796)), AND(COUNTA(C1797:W1797)&gt;0, ISBLANK(A1797)),
AND(COUNTA(C1798:W1798)&gt;0, ISBLANK(A1798)),),"Certain rows are missing description", "")</f>
        <v/>
      </c>
      <c r="B1787" s="107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</row>
    <row r="1788" spans="1:23">
      <c r="A1788" s="5" t="s">
        <v>222</v>
      </c>
      <c r="B1788" s="107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</row>
    <row r="1789" spans="1:23">
      <c r="A1789" s="4"/>
      <c r="B1789" s="107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</row>
    <row r="1790" spans="1:23">
      <c r="A1790" s="4"/>
      <c r="B1790" s="107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</row>
    <row r="1791" spans="1:23">
      <c r="A1791" s="4"/>
      <c r="B1791" s="107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</row>
    <row r="1792" spans="1:23">
      <c r="A1792" s="4"/>
      <c r="B1792" s="107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</row>
    <row r="1793" spans="1:23">
      <c r="A1793" s="4"/>
      <c r="B1793" s="107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</row>
    <row r="1794" spans="1:23">
      <c r="A1794" s="4"/>
      <c r="B1794" s="107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</row>
    <row r="1795" spans="1:23">
      <c r="A1795" s="4"/>
      <c r="B1795" s="107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</row>
    <row r="1796" spans="1:23">
      <c r="A1796" s="4"/>
      <c r="B1796" s="107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</row>
    <row r="1797" spans="1:23">
      <c r="A1797" s="4"/>
      <c r="B1797" s="107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</row>
    <row r="1798" spans="1:23">
      <c r="A1798" s="4"/>
      <c r="B1798" s="107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</row>
    <row r="1799" spans="1:23">
      <c r="A1799" s="4"/>
      <c r="B1799" s="107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</row>
    <row r="1800" spans="1:23">
      <c r="A1800" s="109" t="str">
        <f>"Probability of "&amp;A1788</f>
        <v>Probability of Indirect R&amp;D Cost Allocation</v>
      </c>
      <c r="B1800" s="107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</row>
    <row r="1801" spans="1:23">
      <c r="A1801" s="107" t="str">
        <f t="shared" ref="A1801:A1810" si="70">IF(A1789="","",A1789)</f>
        <v/>
      </c>
      <c r="B1801" s="107"/>
      <c r="C1801" s="140"/>
      <c r="D1801" s="140"/>
      <c r="E1801" s="140"/>
      <c r="F1801" s="140"/>
      <c r="G1801" s="140"/>
      <c r="H1801" s="140"/>
      <c r="I1801" s="140"/>
      <c r="J1801" s="140"/>
      <c r="K1801" s="140"/>
      <c r="L1801" s="140"/>
      <c r="M1801" s="140"/>
      <c r="N1801" s="140"/>
      <c r="O1801" s="140"/>
      <c r="P1801" s="140"/>
      <c r="Q1801" s="140"/>
      <c r="R1801" s="140"/>
      <c r="S1801" s="140"/>
      <c r="T1801" s="140"/>
      <c r="U1801" s="140"/>
      <c r="V1801" s="140"/>
      <c r="W1801" s="140"/>
    </row>
    <row r="1802" spans="1:23">
      <c r="A1802" s="107" t="str">
        <f t="shared" si="70"/>
        <v/>
      </c>
      <c r="B1802" s="107"/>
      <c r="C1802" s="140"/>
      <c r="D1802" s="140"/>
      <c r="E1802" s="140"/>
      <c r="F1802" s="140"/>
      <c r="G1802" s="140"/>
      <c r="H1802" s="140"/>
      <c r="I1802" s="140"/>
      <c r="J1802" s="140"/>
      <c r="K1802" s="140"/>
      <c r="L1802" s="140"/>
      <c r="M1802" s="140"/>
      <c r="N1802" s="140"/>
      <c r="O1802" s="140"/>
      <c r="P1802" s="140"/>
      <c r="Q1802" s="140"/>
      <c r="R1802" s="140"/>
      <c r="S1802" s="140"/>
      <c r="T1802" s="140"/>
      <c r="U1802" s="140"/>
      <c r="V1802" s="140"/>
      <c r="W1802" s="140"/>
    </row>
    <row r="1803" spans="1:23">
      <c r="A1803" s="107" t="str">
        <f t="shared" si="70"/>
        <v/>
      </c>
      <c r="B1803" s="107"/>
      <c r="C1803" s="140"/>
      <c r="D1803" s="140"/>
      <c r="E1803" s="140"/>
      <c r="F1803" s="140"/>
      <c r="G1803" s="140"/>
      <c r="H1803" s="140"/>
      <c r="I1803" s="140"/>
      <c r="J1803" s="140"/>
      <c r="K1803" s="140"/>
      <c r="L1803" s="140"/>
      <c r="M1803" s="140"/>
      <c r="N1803" s="140"/>
      <c r="O1803" s="140"/>
      <c r="P1803" s="140"/>
      <c r="Q1803" s="140"/>
      <c r="R1803" s="140"/>
      <c r="S1803" s="140"/>
      <c r="T1803" s="140"/>
      <c r="U1803" s="140"/>
      <c r="V1803" s="140"/>
      <c r="W1803" s="140"/>
    </row>
    <row r="1804" spans="1:23">
      <c r="A1804" s="107" t="str">
        <f t="shared" si="70"/>
        <v/>
      </c>
      <c r="B1804" s="107"/>
      <c r="C1804" s="140"/>
      <c r="D1804" s="140"/>
      <c r="E1804" s="140"/>
      <c r="F1804" s="140"/>
      <c r="G1804" s="140"/>
      <c r="H1804" s="140"/>
      <c r="I1804" s="140"/>
      <c r="J1804" s="140"/>
      <c r="K1804" s="140"/>
      <c r="L1804" s="140"/>
      <c r="M1804" s="140"/>
      <c r="N1804" s="140"/>
      <c r="O1804" s="140"/>
      <c r="P1804" s="140"/>
      <c r="Q1804" s="140"/>
      <c r="R1804" s="140"/>
      <c r="S1804" s="140"/>
      <c r="T1804" s="140"/>
      <c r="U1804" s="140"/>
      <c r="V1804" s="140"/>
      <c r="W1804" s="140"/>
    </row>
    <row r="1805" spans="1:23">
      <c r="A1805" s="107" t="str">
        <f t="shared" si="70"/>
        <v/>
      </c>
      <c r="B1805" s="107"/>
      <c r="C1805" s="140"/>
      <c r="D1805" s="140"/>
      <c r="E1805" s="140"/>
      <c r="F1805" s="140"/>
      <c r="G1805" s="140"/>
      <c r="H1805" s="140"/>
      <c r="I1805" s="140"/>
      <c r="J1805" s="140"/>
      <c r="K1805" s="140"/>
      <c r="L1805" s="140"/>
      <c r="M1805" s="140"/>
      <c r="N1805" s="140"/>
      <c r="O1805" s="140"/>
      <c r="P1805" s="140"/>
      <c r="Q1805" s="140"/>
      <c r="R1805" s="140"/>
      <c r="S1805" s="140"/>
      <c r="T1805" s="140"/>
      <c r="U1805" s="140"/>
      <c r="V1805" s="140"/>
      <c r="W1805" s="140"/>
    </row>
    <row r="1806" spans="1:23">
      <c r="A1806" s="107" t="str">
        <f t="shared" si="70"/>
        <v/>
      </c>
      <c r="B1806" s="107"/>
      <c r="C1806" s="140"/>
      <c r="D1806" s="140"/>
      <c r="E1806" s="140"/>
      <c r="F1806" s="140"/>
      <c r="G1806" s="140"/>
      <c r="H1806" s="140"/>
      <c r="I1806" s="140"/>
      <c r="J1806" s="140"/>
      <c r="K1806" s="140"/>
      <c r="L1806" s="140"/>
      <c r="M1806" s="140"/>
      <c r="N1806" s="140"/>
      <c r="O1806" s="140"/>
      <c r="P1806" s="140"/>
      <c r="Q1806" s="140"/>
      <c r="R1806" s="140"/>
      <c r="S1806" s="140"/>
      <c r="T1806" s="140"/>
      <c r="U1806" s="140"/>
      <c r="V1806" s="140"/>
      <c r="W1806" s="140"/>
    </row>
    <row r="1807" spans="1:23">
      <c r="A1807" s="107" t="str">
        <f t="shared" si="70"/>
        <v/>
      </c>
      <c r="B1807" s="107"/>
      <c r="C1807" s="140"/>
      <c r="D1807" s="140"/>
      <c r="E1807" s="140"/>
      <c r="F1807" s="140"/>
      <c r="G1807" s="140"/>
      <c r="H1807" s="140"/>
      <c r="I1807" s="140"/>
      <c r="J1807" s="140"/>
      <c r="K1807" s="140"/>
      <c r="L1807" s="140"/>
      <c r="M1807" s="140"/>
      <c r="N1807" s="140"/>
      <c r="O1807" s="140"/>
      <c r="P1807" s="140"/>
      <c r="Q1807" s="140"/>
      <c r="R1807" s="140"/>
      <c r="S1807" s="140"/>
      <c r="T1807" s="140"/>
      <c r="U1807" s="140"/>
      <c r="V1807" s="140"/>
      <c r="W1807" s="140"/>
    </row>
    <row r="1808" spans="1:23">
      <c r="A1808" s="107" t="str">
        <f t="shared" si="70"/>
        <v/>
      </c>
      <c r="B1808" s="107"/>
      <c r="C1808" s="140"/>
      <c r="D1808" s="140"/>
      <c r="E1808" s="140"/>
      <c r="F1808" s="140"/>
      <c r="G1808" s="140"/>
      <c r="H1808" s="140"/>
      <c r="I1808" s="140"/>
      <c r="J1808" s="140"/>
      <c r="K1808" s="140"/>
      <c r="L1808" s="140"/>
      <c r="M1808" s="140"/>
      <c r="N1808" s="140"/>
      <c r="O1808" s="140"/>
      <c r="P1808" s="140"/>
      <c r="Q1808" s="140"/>
      <c r="R1808" s="140"/>
      <c r="S1808" s="140"/>
      <c r="T1808" s="140"/>
      <c r="U1808" s="140"/>
      <c r="V1808" s="140"/>
      <c r="W1808" s="140"/>
    </row>
    <row r="1809" spans="1:23">
      <c r="A1809" s="107" t="str">
        <f t="shared" si="70"/>
        <v/>
      </c>
      <c r="B1809" s="107"/>
      <c r="C1809" s="140"/>
      <c r="D1809" s="140"/>
      <c r="E1809" s="140"/>
      <c r="F1809" s="140"/>
      <c r="G1809" s="140"/>
      <c r="H1809" s="140"/>
      <c r="I1809" s="140"/>
      <c r="J1809" s="140"/>
      <c r="K1809" s="140"/>
      <c r="L1809" s="140"/>
      <c r="M1809" s="140"/>
      <c r="N1809" s="140"/>
      <c r="O1809" s="140"/>
      <c r="P1809" s="140"/>
      <c r="Q1809" s="140"/>
      <c r="R1809" s="140"/>
      <c r="S1809" s="140"/>
      <c r="T1809" s="140"/>
      <c r="U1809" s="140"/>
      <c r="V1809" s="140"/>
      <c r="W1809" s="140"/>
    </row>
    <row r="1810" spans="1:23">
      <c r="A1810" s="107" t="str">
        <f t="shared" si="70"/>
        <v/>
      </c>
      <c r="B1810" s="107"/>
      <c r="C1810" s="140"/>
      <c r="D1810" s="140"/>
      <c r="E1810" s="140"/>
      <c r="F1810" s="140"/>
      <c r="G1810" s="140"/>
      <c r="H1810" s="140"/>
      <c r="I1810" s="140"/>
      <c r="J1810" s="140"/>
      <c r="K1810" s="140"/>
      <c r="L1810" s="140"/>
      <c r="M1810" s="140"/>
      <c r="N1810" s="140"/>
      <c r="O1810" s="140"/>
      <c r="P1810" s="140"/>
      <c r="Q1810" s="140"/>
      <c r="R1810" s="140"/>
      <c r="S1810" s="140"/>
      <c r="T1810" s="140"/>
      <c r="U1810" s="140"/>
      <c r="V1810" s="140"/>
      <c r="W1810" s="140"/>
    </row>
    <row r="1811" spans="1:23">
      <c r="A1811" s="4"/>
      <c r="B1811" s="107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</row>
    <row r="1812" spans="1:23">
      <c r="A1812" s="10" t="str">
        <f>"PRODUCT 35: "&amp;$A$43</f>
        <v xml:space="preserve">PRODUCT 35: </v>
      </c>
      <c r="B1812" s="107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</row>
    <row r="1813" spans="1:23">
      <c r="A1813" s="123" t="str">
        <f>IF(OR(
AND(COUNTA(C1815:W1815)&gt;0, ISBLANK(A1815)),
AND(COUNTA(C1816:W1816)&gt;0, ISBLANK(A1816)),
AND(COUNTA(C1817:W1817)&gt;0, ISBLANK(A1817)),
AND(COUNTA(C1818:W1818)&gt;0, ISBLANK(A1818)), AND(COUNTA(C1819:W1819)&gt;0, ISBLANK(A1819)),
AND(COUNTA(C1820:W1820)&gt;0, ISBLANK(A1820)),
AND(COUNTA(C1821:W1821)&gt;0, ISBLANK(A1821)),
AND(COUNTA(C1822:W1822)&gt;0, ISBLANK(A1822)), AND(COUNTA(C1823:W1823)&gt;0, ISBLANK(A1823)),
AND(COUNTA(C1824:W1824)&gt;0, ISBLANK(A1824)),),"Certain rows are missing description", "")</f>
        <v/>
      </c>
      <c r="B1813" s="107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</row>
    <row r="1814" spans="1:23">
      <c r="A1814" s="5" t="s">
        <v>220</v>
      </c>
      <c r="B1814" s="107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</row>
    <row r="1815" spans="1:23">
      <c r="A1815" s="4"/>
      <c r="B1815" s="107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</row>
    <row r="1816" spans="1:23">
      <c r="A1816" s="4"/>
      <c r="B1816" s="107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</row>
    <row r="1817" spans="1:23">
      <c r="A1817" s="4"/>
      <c r="B1817" s="107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</row>
    <row r="1818" spans="1:23">
      <c r="A1818" s="4"/>
      <c r="B1818" s="107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</row>
    <row r="1819" spans="1:23">
      <c r="A1819" s="4"/>
      <c r="B1819" s="107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</row>
    <row r="1820" spans="1:23">
      <c r="A1820" s="4"/>
      <c r="B1820" s="107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</row>
    <row r="1821" spans="1:23">
      <c r="A1821" s="4"/>
      <c r="B1821" s="107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</row>
    <row r="1822" spans="1:23">
      <c r="A1822" s="4"/>
      <c r="B1822" s="107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</row>
    <row r="1823" spans="1:23">
      <c r="A1823" s="4"/>
      <c r="B1823" s="107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</row>
    <row r="1824" spans="1:23">
      <c r="A1824" s="4"/>
      <c r="B1824" s="107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</row>
    <row r="1825" spans="1:23">
      <c r="A1825" s="4"/>
      <c r="B1825" s="107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</row>
    <row r="1826" spans="1:23">
      <c r="A1826" s="5" t="s">
        <v>221</v>
      </c>
      <c r="B1826" s="107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</row>
    <row r="1827" spans="1:23">
      <c r="A1827" s="107" t="str">
        <f t="shared" ref="A1827:A1836" si="71">IF(A1815="","",A1815)</f>
        <v/>
      </c>
      <c r="B1827" s="107"/>
      <c r="C1827" s="140"/>
      <c r="D1827" s="140"/>
      <c r="E1827" s="140"/>
      <c r="F1827" s="140"/>
      <c r="G1827" s="140"/>
      <c r="H1827" s="140"/>
      <c r="I1827" s="140"/>
      <c r="J1827" s="140"/>
      <c r="K1827" s="140"/>
      <c r="L1827" s="140"/>
      <c r="M1827" s="140"/>
      <c r="N1827" s="140"/>
      <c r="O1827" s="140"/>
      <c r="P1827" s="140"/>
      <c r="Q1827" s="140"/>
      <c r="R1827" s="140"/>
      <c r="S1827" s="140"/>
      <c r="T1827" s="140"/>
      <c r="U1827" s="140"/>
      <c r="V1827" s="140"/>
      <c r="W1827" s="140"/>
    </row>
    <row r="1828" spans="1:23">
      <c r="A1828" s="107" t="str">
        <f t="shared" si="71"/>
        <v/>
      </c>
      <c r="B1828" s="107"/>
      <c r="C1828" s="140"/>
      <c r="D1828" s="140"/>
      <c r="E1828" s="140"/>
      <c r="F1828" s="140"/>
      <c r="G1828" s="140"/>
      <c r="H1828" s="140"/>
      <c r="I1828" s="140"/>
      <c r="J1828" s="140"/>
      <c r="K1828" s="140"/>
      <c r="L1828" s="140"/>
      <c r="M1828" s="140"/>
      <c r="N1828" s="140"/>
      <c r="O1828" s="140"/>
      <c r="P1828" s="140"/>
      <c r="Q1828" s="140"/>
      <c r="R1828" s="140"/>
      <c r="S1828" s="140"/>
      <c r="T1828" s="140"/>
      <c r="U1828" s="140"/>
      <c r="V1828" s="140"/>
      <c r="W1828" s="140"/>
    </row>
    <row r="1829" spans="1:23">
      <c r="A1829" s="107" t="str">
        <f t="shared" si="71"/>
        <v/>
      </c>
      <c r="B1829" s="107"/>
      <c r="C1829" s="140"/>
      <c r="D1829" s="140"/>
      <c r="E1829" s="140"/>
      <c r="F1829" s="140"/>
      <c r="G1829" s="140"/>
      <c r="H1829" s="140"/>
      <c r="I1829" s="140"/>
      <c r="J1829" s="140"/>
      <c r="K1829" s="140"/>
      <c r="L1829" s="140"/>
      <c r="M1829" s="140"/>
      <c r="N1829" s="140"/>
      <c r="O1829" s="140"/>
      <c r="P1829" s="140"/>
      <c r="Q1829" s="140"/>
      <c r="R1829" s="140"/>
      <c r="S1829" s="140"/>
      <c r="T1829" s="140"/>
      <c r="U1829" s="140"/>
      <c r="V1829" s="140"/>
      <c r="W1829" s="140"/>
    </row>
    <row r="1830" spans="1:23">
      <c r="A1830" s="107" t="str">
        <f t="shared" si="71"/>
        <v/>
      </c>
      <c r="B1830" s="107"/>
      <c r="C1830" s="140"/>
      <c r="D1830" s="140"/>
      <c r="E1830" s="140"/>
      <c r="F1830" s="140"/>
      <c r="G1830" s="140"/>
      <c r="H1830" s="140"/>
      <c r="I1830" s="140"/>
      <c r="J1830" s="140"/>
      <c r="K1830" s="140"/>
      <c r="L1830" s="140"/>
      <c r="M1830" s="140"/>
      <c r="N1830" s="140"/>
      <c r="O1830" s="140"/>
      <c r="P1830" s="140"/>
      <c r="Q1830" s="140"/>
      <c r="R1830" s="140"/>
      <c r="S1830" s="140"/>
      <c r="T1830" s="140"/>
      <c r="U1830" s="140"/>
      <c r="V1830" s="140"/>
      <c r="W1830" s="140"/>
    </row>
    <row r="1831" spans="1:23">
      <c r="A1831" s="107" t="str">
        <f t="shared" si="71"/>
        <v/>
      </c>
      <c r="B1831" s="107"/>
      <c r="C1831" s="140"/>
      <c r="D1831" s="140"/>
      <c r="E1831" s="140"/>
      <c r="F1831" s="140"/>
      <c r="G1831" s="140"/>
      <c r="H1831" s="140"/>
      <c r="I1831" s="140"/>
      <c r="J1831" s="140"/>
      <c r="K1831" s="140"/>
      <c r="L1831" s="140"/>
      <c r="M1831" s="140"/>
      <c r="N1831" s="140"/>
      <c r="O1831" s="140"/>
      <c r="P1831" s="140"/>
      <c r="Q1831" s="140"/>
      <c r="R1831" s="140"/>
      <c r="S1831" s="140"/>
      <c r="T1831" s="140"/>
      <c r="U1831" s="140"/>
      <c r="V1831" s="140"/>
      <c r="W1831" s="140"/>
    </row>
    <row r="1832" spans="1:23">
      <c r="A1832" s="107" t="str">
        <f t="shared" si="71"/>
        <v/>
      </c>
      <c r="B1832" s="107"/>
      <c r="C1832" s="140"/>
      <c r="D1832" s="140"/>
      <c r="E1832" s="140"/>
      <c r="F1832" s="140"/>
      <c r="G1832" s="140"/>
      <c r="H1832" s="140"/>
      <c r="I1832" s="140"/>
      <c r="J1832" s="140"/>
      <c r="K1832" s="140"/>
      <c r="L1832" s="140"/>
      <c r="M1832" s="140"/>
      <c r="N1832" s="140"/>
      <c r="O1832" s="140"/>
      <c r="P1832" s="140"/>
      <c r="Q1832" s="140"/>
      <c r="R1832" s="140"/>
      <c r="S1832" s="140"/>
      <c r="T1832" s="140"/>
      <c r="U1832" s="140"/>
      <c r="V1832" s="140"/>
      <c r="W1832" s="140"/>
    </row>
    <row r="1833" spans="1:23">
      <c r="A1833" s="107" t="str">
        <f t="shared" si="71"/>
        <v/>
      </c>
      <c r="B1833" s="107"/>
      <c r="C1833" s="140"/>
      <c r="D1833" s="140"/>
      <c r="E1833" s="140"/>
      <c r="F1833" s="140"/>
      <c r="G1833" s="140"/>
      <c r="H1833" s="140"/>
      <c r="I1833" s="140"/>
      <c r="J1833" s="140"/>
      <c r="K1833" s="140"/>
      <c r="L1833" s="140"/>
      <c r="M1833" s="140"/>
      <c r="N1833" s="140"/>
      <c r="O1833" s="140"/>
      <c r="P1833" s="140"/>
      <c r="Q1833" s="140"/>
      <c r="R1833" s="140"/>
      <c r="S1833" s="140"/>
      <c r="T1833" s="140"/>
      <c r="U1833" s="140"/>
      <c r="V1833" s="140"/>
      <c r="W1833" s="140"/>
    </row>
    <row r="1834" spans="1:23">
      <c r="A1834" s="107" t="str">
        <f t="shared" si="71"/>
        <v/>
      </c>
      <c r="B1834" s="107"/>
      <c r="C1834" s="140"/>
      <c r="D1834" s="140"/>
      <c r="E1834" s="140"/>
      <c r="F1834" s="140"/>
      <c r="G1834" s="140"/>
      <c r="H1834" s="140"/>
      <c r="I1834" s="140"/>
      <c r="J1834" s="140"/>
      <c r="K1834" s="140"/>
      <c r="L1834" s="140"/>
      <c r="M1834" s="140"/>
      <c r="N1834" s="140"/>
      <c r="O1834" s="140"/>
      <c r="P1834" s="140"/>
      <c r="Q1834" s="140"/>
      <c r="R1834" s="140"/>
      <c r="S1834" s="140"/>
      <c r="T1834" s="140"/>
      <c r="U1834" s="140"/>
      <c r="V1834" s="140"/>
      <c r="W1834" s="140"/>
    </row>
    <row r="1835" spans="1:23">
      <c r="A1835" s="107" t="str">
        <f t="shared" si="71"/>
        <v/>
      </c>
      <c r="B1835" s="107"/>
      <c r="C1835" s="140"/>
      <c r="D1835" s="140"/>
      <c r="E1835" s="140"/>
      <c r="F1835" s="140"/>
      <c r="G1835" s="140"/>
      <c r="H1835" s="140"/>
      <c r="I1835" s="140"/>
      <c r="J1835" s="140"/>
      <c r="K1835" s="140"/>
      <c r="L1835" s="140"/>
      <c r="M1835" s="140"/>
      <c r="N1835" s="140"/>
      <c r="O1835" s="140"/>
      <c r="P1835" s="140"/>
      <c r="Q1835" s="140"/>
      <c r="R1835" s="140"/>
      <c r="S1835" s="140"/>
      <c r="T1835" s="140"/>
      <c r="U1835" s="140"/>
      <c r="V1835" s="140"/>
      <c r="W1835" s="140"/>
    </row>
    <row r="1836" spans="1:23">
      <c r="A1836" s="107" t="str">
        <f t="shared" si="71"/>
        <v/>
      </c>
      <c r="B1836" s="107"/>
      <c r="C1836" s="140"/>
      <c r="D1836" s="140"/>
      <c r="E1836" s="140"/>
      <c r="F1836" s="140"/>
      <c r="G1836" s="140"/>
      <c r="H1836" s="140"/>
      <c r="I1836" s="140"/>
      <c r="J1836" s="140"/>
      <c r="K1836" s="140"/>
      <c r="L1836" s="140"/>
      <c r="M1836" s="140"/>
      <c r="N1836" s="140"/>
      <c r="O1836" s="140"/>
      <c r="P1836" s="140"/>
      <c r="Q1836" s="140"/>
      <c r="R1836" s="140"/>
      <c r="S1836" s="140"/>
      <c r="T1836" s="140"/>
      <c r="U1836" s="140"/>
      <c r="V1836" s="140"/>
      <c r="W1836" s="140"/>
    </row>
    <row r="1837" spans="1:23">
      <c r="A1837" s="123" t="str">
        <f>IF(OR(
AND(COUNTA(C1839:W1839)&gt;0, ISBLANK(A1839)),
AND(COUNTA(C1840:W1840)&gt;0, ISBLANK(A1840)),
AND(COUNTA(C1841:W1841)&gt;0, ISBLANK(A1841)),
AND(COUNTA(C1842:W1842)&gt;0, ISBLANK(A1842)), AND(COUNTA(C1843:W1843)&gt;0, ISBLANK(A1843)),
AND(COUNTA(C1844:W1844)&gt;0, ISBLANK(A1844)),
AND(COUNTA(C1845:W1845)&gt;0, ISBLANK(A1845)),
AND(COUNTA(C1846:W1846)&gt;0, ISBLANK(A1846)), AND(COUNTA(C1847:W1847)&gt;0, ISBLANK(A1847)),
AND(COUNTA(C1848:W1848)&gt;0, ISBLANK(A1848)),),"Certain rows are missing description", "")</f>
        <v/>
      </c>
      <c r="B1837" s="107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</row>
    <row r="1838" spans="1:23">
      <c r="A1838" s="5" t="s">
        <v>222</v>
      </c>
      <c r="B1838" s="107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</row>
    <row r="1839" spans="1:23">
      <c r="A1839" s="4"/>
      <c r="B1839" s="107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</row>
    <row r="1840" spans="1:23">
      <c r="A1840" s="4"/>
      <c r="B1840" s="107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</row>
    <row r="1841" spans="1:23">
      <c r="A1841" s="4"/>
      <c r="B1841" s="107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</row>
    <row r="1842" spans="1:23">
      <c r="A1842" s="4"/>
      <c r="B1842" s="107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</row>
    <row r="1843" spans="1:23">
      <c r="A1843" s="4"/>
      <c r="B1843" s="107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</row>
    <row r="1844" spans="1:23">
      <c r="A1844" s="4"/>
      <c r="B1844" s="107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</row>
    <row r="1845" spans="1:23">
      <c r="A1845" s="4"/>
      <c r="B1845" s="107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</row>
    <row r="1846" spans="1:23">
      <c r="A1846" s="4"/>
      <c r="B1846" s="107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</row>
    <row r="1847" spans="1:23">
      <c r="A1847" s="4"/>
      <c r="B1847" s="107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</row>
    <row r="1848" spans="1:23">
      <c r="A1848" s="4"/>
      <c r="B1848" s="107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</row>
    <row r="1849" spans="1:23">
      <c r="A1849" s="4"/>
      <c r="B1849" s="107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</row>
    <row r="1850" spans="1:23">
      <c r="A1850" s="109" t="str">
        <f>"Probability of "&amp;A1838</f>
        <v>Probability of Indirect R&amp;D Cost Allocation</v>
      </c>
      <c r="B1850" s="107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</row>
    <row r="1851" spans="1:23">
      <c r="A1851" s="107" t="str">
        <f t="shared" ref="A1851:A1860" si="72">IF(A1839="","",A1839)</f>
        <v/>
      </c>
      <c r="B1851" s="107"/>
      <c r="C1851" s="140"/>
      <c r="D1851" s="140"/>
      <c r="E1851" s="140"/>
      <c r="F1851" s="140"/>
      <c r="G1851" s="140"/>
      <c r="H1851" s="140"/>
      <c r="I1851" s="140"/>
      <c r="J1851" s="140"/>
      <c r="K1851" s="140"/>
      <c r="L1851" s="140"/>
      <c r="M1851" s="140"/>
      <c r="N1851" s="140"/>
      <c r="O1851" s="140"/>
      <c r="P1851" s="140"/>
      <c r="Q1851" s="140"/>
      <c r="R1851" s="140"/>
      <c r="S1851" s="140"/>
      <c r="T1851" s="140"/>
      <c r="U1851" s="140"/>
      <c r="V1851" s="140"/>
      <c r="W1851" s="140"/>
    </row>
    <row r="1852" spans="1:23">
      <c r="A1852" s="107" t="str">
        <f t="shared" si="72"/>
        <v/>
      </c>
      <c r="B1852" s="107"/>
      <c r="C1852" s="140"/>
      <c r="D1852" s="140"/>
      <c r="E1852" s="140"/>
      <c r="F1852" s="140"/>
      <c r="G1852" s="140"/>
      <c r="H1852" s="140"/>
      <c r="I1852" s="140"/>
      <c r="J1852" s="140"/>
      <c r="K1852" s="140"/>
      <c r="L1852" s="140"/>
      <c r="M1852" s="140"/>
      <c r="N1852" s="140"/>
      <c r="O1852" s="140"/>
      <c r="P1852" s="140"/>
      <c r="Q1852" s="140"/>
      <c r="R1852" s="140"/>
      <c r="S1852" s="140"/>
      <c r="T1852" s="140"/>
      <c r="U1852" s="140"/>
      <c r="V1852" s="140"/>
      <c r="W1852" s="140"/>
    </row>
    <row r="1853" spans="1:23">
      <c r="A1853" s="107" t="str">
        <f t="shared" si="72"/>
        <v/>
      </c>
      <c r="B1853" s="107"/>
      <c r="C1853" s="140"/>
      <c r="D1853" s="140"/>
      <c r="E1853" s="140"/>
      <c r="F1853" s="140"/>
      <c r="G1853" s="140"/>
      <c r="H1853" s="140"/>
      <c r="I1853" s="140"/>
      <c r="J1853" s="140"/>
      <c r="K1853" s="140"/>
      <c r="L1853" s="140"/>
      <c r="M1853" s="140"/>
      <c r="N1853" s="140"/>
      <c r="O1853" s="140"/>
      <c r="P1853" s="140"/>
      <c r="Q1853" s="140"/>
      <c r="R1853" s="140"/>
      <c r="S1853" s="140"/>
      <c r="T1853" s="140"/>
      <c r="U1853" s="140"/>
      <c r="V1853" s="140"/>
      <c r="W1853" s="140"/>
    </row>
    <row r="1854" spans="1:23">
      <c r="A1854" s="107" t="str">
        <f t="shared" si="72"/>
        <v/>
      </c>
      <c r="B1854" s="107"/>
      <c r="C1854" s="140"/>
      <c r="D1854" s="140"/>
      <c r="E1854" s="140"/>
      <c r="F1854" s="140"/>
      <c r="G1854" s="140"/>
      <c r="H1854" s="140"/>
      <c r="I1854" s="140"/>
      <c r="J1854" s="140"/>
      <c r="K1854" s="140"/>
      <c r="L1854" s="140"/>
      <c r="M1854" s="140"/>
      <c r="N1854" s="140"/>
      <c r="O1854" s="140"/>
      <c r="P1854" s="140"/>
      <c r="Q1854" s="140"/>
      <c r="R1854" s="140"/>
      <c r="S1854" s="140"/>
      <c r="T1854" s="140"/>
      <c r="U1854" s="140"/>
      <c r="V1854" s="140"/>
      <c r="W1854" s="140"/>
    </row>
    <row r="1855" spans="1:23">
      <c r="A1855" s="107" t="str">
        <f t="shared" si="72"/>
        <v/>
      </c>
      <c r="B1855" s="107"/>
      <c r="C1855" s="140"/>
      <c r="D1855" s="140"/>
      <c r="E1855" s="140"/>
      <c r="F1855" s="140"/>
      <c r="G1855" s="140"/>
      <c r="H1855" s="140"/>
      <c r="I1855" s="140"/>
      <c r="J1855" s="140"/>
      <c r="K1855" s="140"/>
      <c r="L1855" s="140"/>
      <c r="M1855" s="140"/>
      <c r="N1855" s="140"/>
      <c r="O1855" s="140"/>
      <c r="P1855" s="140"/>
      <c r="Q1855" s="140"/>
      <c r="R1855" s="140"/>
      <c r="S1855" s="140"/>
      <c r="T1855" s="140"/>
      <c r="U1855" s="140"/>
      <c r="V1855" s="140"/>
      <c r="W1855" s="140"/>
    </row>
    <row r="1856" spans="1:23">
      <c r="A1856" s="107" t="str">
        <f t="shared" si="72"/>
        <v/>
      </c>
      <c r="B1856" s="107"/>
      <c r="C1856" s="140"/>
      <c r="D1856" s="140"/>
      <c r="E1856" s="140"/>
      <c r="F1856" s="140"/>
      <c r="G1856" s="140"/>
      <c r="H1856" s="140"/>
      <c r="I1856" s="140"/>
      <c r="J1856" s="140"/>
      <c r="K1856" s="140"/>
      <c r="L1856" s="140"/>
      <c r="M1856" s="140"/>
      <c r="N1856" s="140"/>
      <c r="O1856" s="140"/>
      <c r="P1856" s="140"/>
      <c r="Q1856" s="140"/>
      <c r="R1856" s="140"/>
      <c r="S1856" s="140"/>
      <c r="T1856" s="140"/>
      <c r="U1856" s="140"/>
      <c r="V1856" s="140"/>
      <c r="W1856" s="140"/>
    </row>
    <row r="1857" spans="1:23">
      <c r="A1857" s="107" t="str">
        <f t="shared" si="72"/>
        <v/>
      </c>
      <c r="B1857" s="107"/>
      <c r="C1857" s="140"/>
      <c r="D1857" s="140"/>
      <c r="E1857" s="140"/>
      <c r="F1857" s="140"/>
      <c r="G1857" s="140"/>
      <c r="H1857" s="140"/>
      <c r="I1857" s="140"/>
      <c r="J1857" s="140"/>
      <c r="K1857" s="140"/>
      <c r="L1857" s="140"/>
      <c r="M1857" s="140"/>
      <c r="N1857" s="140"/>
      <c r="O1857" s="140"/>
      <c r="P1857" s="140"/>
      <c r="Q1857" s="140"/>
      <c r="R1857" s="140"/>
      <c r="S1857" s="140"/>
      <c r="T1857" s="140"/>
      <c r="U1857" s="140"/>
      <c r="V1857" s="140"/>
      <c r="W1857" s="140"/>
    </row>
    <row r="1858" spans="1:23">
      <c r="A1858" s="107" t="str">
        <f t="shared" si="72"/>
        <v/>
      </c>
      <c r="B1858" s="107"/>
      <c r="C1858" s="140"/>
      <c r="D1858" s="140"/>
      <c r="E1858" s="140"/>
      <c r="F1858" s="140"/>
      <c r="G1858" s="140"/>
      <c r="H1858" s="140"/>
      <c r="I1858" s="140"/>
      <c r="J1858" s="140"/>
      <c r="K1858" s="140"/>
      <c r="L1858" s="140"/>
      <c r="M1858" s="140"/>
      <c r="N1858" s="140"/>
      <c r="O1858" s="140"/>
      <c r="P1858" s="140"/>
      <c r="Q1858" s="140"/>
      <c r="R1858" s="140"/>
      <c r="S1858" s="140"/>
      <c r="T1858" s="140"/>
      <c r="U1858" s="140"/>
      <c r="V1858" s="140"/>
      <c r="W1858" s="140"/>
    </row>
    <row r="1859" spans="1:23">
      <c r="A1859" s="107" t="str">
        <f t="shared" si="72"/>
        <v/>
      </c>
      <c r="B1859" s="107"/>
      <c r="C1859" s="140"/>
      <c r="D1859" s="140"/>
      <c r="E1859" s="140"/>
      <c r="F1859" s="140"/>
      <c r="G1859" s="140"/>
      <c r="H1859" s="140"/>
      <c r="I1859" s="140"/>
      <c r="J1859" s="140"/>
      <c r="K1859" s="140"/>
      <c r="L1859" s="140"/>
      <c r="M1859" s="140"/>
      <c r="N1859" s="140"/>
      <c r="O1859" s="140"/>
      <c r="P1859" s="140"/>
      <c r="Q1859" s="140"/>
      <c r="R1859" s="140"/>
      <c r="S1859" s="140"/>
      <c r="T1859" s="140"/>
      <c r="U1859" s="140"/>
      <c r="V1859" s="140"/>
      <c r="W1859" s="140"/>
    </row>
    <row r="1860" spans="1:23">
      <c r="A1860" s="107" t="str">
        <f t="shared" si="72"/>
        <v/>
      </c>
      <c r="B1860" s="107"/>
      <c r="C1860" s="140"/>
      <c r="D1860" s="140"/>
      <c r="E1860" s="140"/>
      <c r="F1860" s="140"/>
      <c r="G1860" s="140"/>
      <c r="H1860" s="140"/>
      <c r="I1860" s="140"/>
      <c r="J1860" s="140"/>
      <c r="K1860" s="140"/>
      <c r="L1860" s="140"/>
      <c r="M1860" s="140"/>
      <c r="N1860" s="140"/>
      <c r="O1860" s="140"/>
      <c r="P1860" s="140"/>
      <c r="Q1860" s="140"/>
      <c r="R1860" s="140"/>
      <c r="S1860" s="140"/>
      <c r="T1860" s="140"/>
      <c r="U1860" s="140"/>
      <c r="V1860" s="140"/>
      <c r="W1860" s="140"/>
    </row>
    <row r="1861" spans="1:23">
      <c r="A1861" s="4"/>
      <c r="B1861" s="107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</row>
    <row r="1862" spans="1:23">
      <c r="A1862" s="10" t="str">
        <f>"PRODUCT 36: "&amp;$A$44</f>
        <v xml:space="preserve">PRODUCT 36: </v>
      </c>
      <c r="B1862" s="107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</row>
    <row r="1863" spans="1:23">
      <c r="A1863" s="123" t="str">
        <f>IF(OR(
AND(COUNTA(C1865:W1865)&gt;0, ISBLANK(A1865)),
AND(COUNTA(C1866:W1866)&gt;0, ISBLANK(A1866)),
AND(COUNTA(C1867:W1867)&gt;0, ISBLANK(A1867)),
AND(COUNTA(C1868:W1868)&gt;0, ISBLANK(A1868)), AND(COUNTA(C1869:W1869)&gt;0, ISBLANK(A1869)),
AND(COUNTA(C1870:W1870)&gt;0, ISBLANK(A1870)),
AND(COUNTA(C1871:W1871)&gt;0, ISBLANK(A1871)),
AND(COUNTA(C1872:W1872)&gt;0, ISBLANK(A1872)), AND(COUNTA(C1873:W1873)&gt;0, ISBLANK(A1873)),
AND(COUNTA(C1874:W1874)&gt;0, ISBLANK(A1874)),),"Certain rows are missing description", "")</f>
        <v/>
      </c>
      <c r="B1863" s="107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</row>
    <row r="1864" spans="1:23">
      <c r="A1864" s="5" t="s">
        <v>220</v>
      </c>
      <c r="B1864" s="107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</row>
    <row r="1865" spans="1:23">
      <c r="A1865" s="4"/>
      <c r="B1865" s="107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</row>
    <row r="1866" spans="1:23">
      <c r="A1866" s="4"/>
      <c r="B1866" s="107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</row>
    <row r="1867" spans="1:23">
      <c r="A1867" s="4"/>
      <c r="B1867" s="107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</row>
    <row r="1868" spans="1:23">
      <c r="A1868" s="4"/>
      <c r="B1868" s="107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</row>
    <row r="1869" spans="1:23">
      <c r="A1869" s="4"/>
      <c r="B1869" s="107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</row>
    <row r="1870" spans="1:23">
      <c r="A1870" s="4"/>
      <c r="B1870" s="107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</row>
    <row r="1871" spans="1:23">
      <c r="A1871" s="4"/>
      <c r="B1871" s="107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</row>
    <row r="1872" spans="1:23">
      <c r="A1872" s="4"/>
      <c r="B1872" s="107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</row>
    <row r="1873" spans="1:23">
      <c r="A1873" s="4"/>
      <c r="B1873" s="107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</row>
    <row r="1874" spans="1:23">
      <c r="A1874" s="4"/>
      <c r="B1874" s="107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</row>
    <row r="1875" spans="1:23">
      <c r="A1875" s="4"/>
      <c r="B1875" s="107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</row>
    <row r="1876" spans="1:23">
      <c r="A1876" s="5" t="s">
        <v>221</v>
      </c>
      <c r="B1876" s="107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</row>
    <row r="1877" spans="1:23">
      <c r="A1877" s="107" t="str">
        <f t="shared" ref="A1877:A1886" si="73">IF(A1865="","",A1865)</f>
        <v/>
      </c>
      <c r="B1877" s="107"/>
      <c r="C1877" s="140"/>
      <c r="D1877" s="140"/>
      <c r="E1877" s="140"/>
      <c r="F1877" s="140"/>
      <c r="G1877" s="140"/>
      <c r="H1877" s="140"/>
      <c r="I1877" s="140"/>
      <c r="J1877" s="140"/>
      <c r="K1877" s="140"/>
      <c r="L1877" s="140"/>
      <c r="M1877" s="140"/>
      <c r="N1877" s="140"/>
      <c r="O1877" s="140"/>
      <c r="P1877" s="140"/>
      <c r="Q1877" s="140"/>
      <c r="R1877" s="140"/>
      <c r="S1877" s="140"/>
      <c r="T1877" s="140"/>
      <c r="U1877" s="140"/>
      <c r="V1877" s="140"/>
      <c r="W1877" s="140"/>
    </row>
    <row r="1878" spans="1:23">
      <c r="A1878" s="107" t="str">
        <f t="shared" si="73"/>
        <v/>
      </c>
      <c r="B1878" s="107"/>
      <c r="C1878" s="140"/>
      <c r="D1878" s="140"/>
      <c r="E1878" s="140"/>
      <c r="F1878" s="140"/>
      <c r="G1878" s="140"/>
      <c r="H1878" s="140"/>
      <c r="I1878" s="140"/>
      <c r="J1878" s="140"/>
      <c r="K1878" s="140"/>
      <c r="L1878" s="140"/>
      <c r="M1878" s="140"/>
      <c r="N1878" s="140"/>
      <c r="O1878" s="140"/>
      <c r="P1878" s="140"/>
      <c r="Q1878" s="140"/>
      <c r="R1878" s="140"/>
      <c r="S1878" s="140"/>
      <c r="T1878" s="140"/>
      <c r="U1878" s="140"/>
      <c r="V1878" s="140"/>
      <c r="W1878" s="140"/>
    </row>
    <row r="1879" spans="1:23">
      <c r="A1879" s="107" t="str">
        <f t="shared" si="73"/>
        <v/>
      </c>
      <c r="B1879" s="107"/>
      <c r="C1879" s="140"/>
      <c r="D1879" s="140"/>
      <c r="E1879" s="140"/>
      <c r="F1879" s="140"/>
      <c r="G1879" s="140"/>
      <c r="H1879" s="140"/>
      <c r="I1879" s="140"/>
      <c r="J1879" s="140"/>
      <c r="K1879" s="140"/>
      <c r="L1879" s="140"/>
      <c r="M1879" s="140"/>
      <c r="N1879" s="140"/>
      <c r="O1879" s="140"/>
      <c r="P1879" s="140"/>
      <c r="Q1879" s="140"/>
      <c r="R1879" s="140"/>
      <c r="S1879" s="140"/>
      <c r="T1879" s="140"/>
      <c r="U1879" s="140"/>
      <c r="V1879" s="140"/>
      <c r="W1879" s="140"/>
    </row>
    <row r="1880" spans="1:23">
      <c r="A1880" s="107" t="str">
        <f t="shared" si="73"/>
        <v/>
      </c>
      <c r="B1880" s="107"/>
      <c r="C1880" s="140"/>
      <c r="D1880" s="140"/>
      <c r="E1880" s="140"/>
      <c r="F1880" s="140"/>
      <c r="G1880" s="140"/>
      <c r="H1880" s="140"/>
      <c r="I1880" s="140"/>
      <c r="J1880" s="140"/>
      <c r="K1880" s="140"/>
      <c r="L1880" s="140"/>
      <c r="M1880" s="140"/>
      <c r="N1880" s="140"/>
      <c r="O1880" s="140"/>
      <c r="P1880" s="140"/>
      <c r="Q1880" s="140"/>
      <c r="R1880" s="140"/>
      <c r="S1880" s="140"/>
      <c r="T1880" s="140"/>
      <c r="U1880" s="140"/>
      <c r="V1880" s="140"/>
      <c r="W1880" s="140"/>
    </row>
    <row r="1881" spans="1:23">
      <c r="A1881" s="107" t="str">
        <f t="shared" si="73"/>
        <v/>
      </c>
      <c r="B1881" s="107"/>
      <c r="C1881" s="140"/>
      <c r="D1881" s="140"/>
      <c r="E1881" s="140"/>
      <c r="F1881" s="140"/>
      <c r="G1881" s="140"/>
      <c r="H1881" s="140"/>
      <c r="I1881" s="140"/>
      <c r="J1881" s="140"/>
      <c r="K1881" s="140"/>
      <c r="L1881" s="140"/>
      <c r="M1881" s="140"/>
      <c r="N1881" s="140"/>
      <c r="O1881" s="140"/>
      <c r="P1881" s="140"/>
      <c r="Q1881" s="140"/>
      <c r="R1881" s="140"/>
      <c r="S1881" s="140"/>
      <c r="T1881" s="140"/>
      <c r="U1881" s="140"/>
      <c r="V1881" s="140"/>
      <c r="W1881" s="140"/>
    </row>
    <row r="1882" spans="1:23">
      <c r="A1882" s="107" t="str">
        <f t="shared" si="73"/>
        <v/>
      </c>
      <c r="B1882" s="107"/>
      <c r="C1882" s="140"/>
      <c r="D1882" s="140"/>
      <c r="E1882" s="140"/>
      <c r="F1882" s="140"/>
      <c r="G1882" s="140"/>
      <c r="H1882" s="140"/>
      <c r="I1882" s="140"/>
      <c r="J1882" s="140"/>
      <c r="K1882" s="140"/>
      <c r="L1882" s="140"/>
      <c r="M1882" s="140"/>
      <c r="N1882" s="140"/>
      <c r="O1882" s="140"/>
      <c r="P1882" s="140"/>
      <c r="Q1882" s="140"/>
      <c r="R1882" s="140"/>
      <c r="S1882" s="140"/>
      <c r="T1882" s="140"/>
      <c r="U1882" s="140"/>
      <c r="V1882" s="140"/>
      <c r="W1882" s="140"/>
    </row>
    <row r="1883" spans="1:23">
      <c r="A1883" s="107" t="str">
        <f t="shared" si="73"/>
        <v/>
      </c>
      <c r="B1883" s="107"/>
      <c r="C1883" s="140"/>
      <c r="D1883" s="140"/>
      <c r="E1883" s="140"/>
      <c r="F1883" s="140"/>
      <c r="G1883" s="140"/>
      <c r="H1883" s="140"/>
      <c r="I1883" s="140"/>
      <c r="J1883" s="140"/>
      <c r="K1883" s="140"/>
      <c r="L1883" s="140"/>
      <c r="M1883" s="140"/>
      <c r="N1883" s="140"/>
      <c r="O1883" s="140"/>
      <c r="P1883" s="140"/>
      <c r="Q1883" s="140"/>
      <c r="R1883" s="140"/>
      <c r="S1883" s="140"/>
      <c r="T1883" s="140"/>
      <c r="U1883" s="140"/>
      <c r="V1883" s="140"/>
      <c r="W1883" s="140"/>
    </row>
    <row r="1884" spans="1:23">
      <c r="A1884" s="107" t="str">
        <f t="shared" si="73"/>
        <v/>
      </c>
      <c r="B1884" s="107"/>
      <c r="C1884" s="140"/>
      <c r="D1884" s="140"/>
      <c r="E1884" s="140"/>
      <c r="F1884" s="140"/>
      <c r="G1884" s="140"/>
      <c r="H1884" s="140"/>
      <c r="I1884" s="140"/>
      <c r="J1884" s="140"/>
      <c r="K1884" s="140"/>
      <c r="L1884" s="140"/>
      <c r="M1884" s="140"/>
      <c r="N1884" s="140"/>
      <c r="O1884" s="140"/>
      <c r="P1884" s="140"/>
      <c r="Q1884" s="140"/>
      <c r="R1884" s="140"/>
      <c r="S1884" s="140"/>
      <c r="T1884" s="140"/>
      <c r="U1884" s="140"/>
      <c r="V1884" s="140"/>
      <c r="W1884" s="140"/>
    </row>
    <row r="1885" spans="1:23">
      <c r="A1885" s="107" t="str">
        <f t="shared" si="73"/>
        <v/>
      </c>
      <c r="B1885" s="107"/>
      <c r="C1885" s="140"/>
      <c r="D1885" s="140"/>
      <c r="E1885" s="140"/>
      <c r="F1885" s="140"/>
      <c r="G1885" s="140"/>
      <c r="H1885" s="140"/>
      <c r="I1885" s="140"/>
      <c r="J1885" s="140"/>
      <c r="K1885" s="140"/>
      <c r="L1885" s="140"/>
      <c r="M1885" s="140"/>
      <c r="N1885" s="140"/>
      <c r="O1885" s="140"/>
      <c r="P1885" s="140"/>
      <c r="Q1885" s="140"/>
      <c r="R1885" s="140"/>
      <c r="S1885" s="140"/>
      <c r="T1885" s="140"/>
      <c r="U1885" s="140"/>
      <c r="V1885" s="140"/>
      <c r="W1885" s="140"/>
    </row>
    <row r="1886" spans="1:23">
      <c r="A1886" s="107" t="str">
        <f t="shared" si="73"/>
        <v/>
      </c>
      <c r="B1886" s="107"/>
      <c r="C1886" s="140"/>
      <c r="D1886" s="140"/>
      <c r="E1886" s="140"/>
      <c r="F1886" s="140"/>
      <c r="G1886" s="140"/>
      <c r="H1886" s="140"/>
      <c r="I1886" s="140"/>
      <c r="J1886" s="140"/>
      <c r="K1886" s="140"/>
      <c r="L1886" s="140"/>
      <c r="M1886" s="140"/>
      <c r="N1886" s="140"/>
      <c r="O1886" s="140"/>
      <c r="P1886" s="140"/>
      <c r="Q1886" s="140"/>
      <c r="R1886" s="140"/>
      <c r="S1886" s="140"/>
      <c r="T1886" s="140"/>
      <c r="U1886" s="140"/>
      <c r="V1886" s="140"/>
      <c r="W1886" s="140"/>
    </row>
    <row r="1887" spans="1:23">
      <c r="A1887" s="123" t="str">
        <f>IF(OR(
AND(COUNTA(C1889:W1889)&gt;0, ISBLANK(A1889)),
AND(COUNTA(C1890:W1890)&gt;0, ISBLANK(A1890)),
AND(COUNTA(C1891:W1891)&gt;0, ISBLANK(A1891)),
AND(COUNTA(C1892:W1892)&gt;0, ISBLANK(A1892)), AND(COUNTA(C1893:W1893)&gt;0, ISBLANK(A1893)),
AND(COUNTA(C1894:W1894)&gt;0, ISBLANK(A1894)),
AND(COUNTA(C1895:W1895)&gt;0, ISBLANK(A1895)),
AND(COUNTA(C1896:W1896)&gt;0, ISBLANK(A1896)), AND(COUNTA(C1897:W1897)&gt;0, ISBLANK(A1897)),
AND(COUNTA(C1898:W1898)&gt;0, ISBLANK(A1898)),),"Certain rows are missing description", "")</f>
        <v/>
      </c>
      <c r="B1887" s="107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</row>
    <row r="1888" spans="1:23">
      <c r="A1888" s="5" t="s">
        <v>222</v>
      </c>
      <c r="B1888" s="107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</row>
    <row r="1889" spans="1:23">
      <c r="A1889" s="4"/>
      <c r="B1889" s="107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</row>
    <row r="1890" spans="1:23">
      <c r="A1890" s="4"/>
      <c r="B1890" s="107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</row>
    <row r="1891" spans="1:23">
      <c r="A1891" s="4"/>
      <c r="B1891" s="107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</row>
    <row r="1892" spans="1:23">
      <c r="A1892" s="4"/>
      <c r="B1892" s="107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</row>
    <row r="1893" spans="1:23">
      <c r="A1893" s="4"/>
      <c r="B1893" s="107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</row>
    <row r="1894" spans="1:23">
      <c r="A1894" s="4"/>
      <c r="B1894" s="107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</row>
    <row r="1895" spans="1:23">
      <c r="A1895" s="4"/>
      <c r="B1895" s="107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</row>
    <row r="1896" spans="1:23">
      <c r="A1896" s="4"/>
      <c r="B1896" s="107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</row>
    <row r="1897" spans="1:23">
      <c r="A1897" s="4"/>
      <c r="B1897" s="107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</row>
    <row r="1898" spans="1:23">
      <c r="A1898" s="4"/>
      <c r="B1898" s="107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</row>
    <row r="1899" spans="1:23">
      <c r="A1899" s="4"/>
      <c r="B1899" s="107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</row>
    <row r="1900" spans="1:23">
      <c r="A1900" s="109" t="str">
        <f>"Probability of "&amp;A1888</f>
        <v>Probability of Indirect R&amp;D Cost Allocation</v>
      </c>
      <c r="B1900" s="107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</row>
    <row r="1901" spans="1:23">
      <c r="A1901" s="107" t="str">
        <f t="shared" ref="A1901:A1910" si="74">IF(A1889="","",A1889)</f>
        <v/>
      </c>
      <c r="B1901" s="107"/>
      <c r="C1901" s="140"/>
      <c r="D1901" s="140"/>
      <c r="E1901" s="140"/>
      <c r="F1901" s="140"/>
      <c r="G1901" s="140"/>
      <c r="H1901" s="140"/>
      <c r="I1901" s="140"/>
      <c r="J1901" s="140"/>
      <c r="K1901" s="140"/>
      <c r="L1901" s="140"/>
      <c r="M1901" s="140"/>
      <c r="N1901" s="140"/>
      <c r="O1901" s="140"/>
      <c r="P1901" s="140"/>
      <c r="Q1901" s="140"/>
      <c r="R1901" s="140"/>
      <c r="S1901" s="140"/>
      <c r="T1901" s="140"/>
      <c r="U1901" s="140"/>
      <c r="V1901" s="140"/>
      <c r="W1901" s="140"/>
    </row>
    <row r="1902" spans="1:23">
      <c r="A1902" s="107" t="str">
        <f t="shared" si="74"/>
        <v/>
      </c>
      <c r="B1902" s="107"/>
      <c r="C1902" s="140"/>
      <c r="D1902" s="140"/>
      <c r="E1902" s="140"/>
      <c r="F1902" s="140"/>
      <c r="G1902" s="140"/>
      <c r="H1902" s="140"/>
      <c r="I1902" s="140"/>
      <c r="J1902" s="140"/>
      <c r="K1902" s="140"/>
      <c r="L1902" s="140"/>
      <c r="M1902" s="140"/>
      <c r="N1902" s="140"/>
      <c r="O1902" s="140"/>
      <c r="P1902" s="140"/>
      <c r="Q1902" s="140"/>
      <c r="R1902" s="140"/>
      <c r="S1902" s="140"/>
      <c r="T1902" s="140"/>
      <c r="U1902" s="140"/>
      <c r="V1902" s="140"/>
      <c r="W1902" s="140"/>
    </row>
    <row r="1903" spans="1:23">
      <c r="A1903" s="107" t="str">
        <f t="shared" si="74"/>
        <v/>
      </c>
      <c r="B1903" s="107"/>
      <c r="C1903" s="140"/>
      <c r="D1903" s="140"/>
      <c r="E1903" s="140"/>
      <c r="F1903" s="140"/>
      <c r="G1903" s="140"/>
      <c r="H1903" s="140"/>
      <c r="I1903" s="140"/>
      <c r="J1903" s="140"/>
      <c r="K1903" s="140"/>
      <c r="L1903" s="140"/>
      <c r="M1903" s="140"/>
      <c r="N1903" s="140"/>
      <c r="O1903" s="140"/>
      <c r="P1903" s="140"/>
      <c r="Q1903" s="140"/>
      <c r="R1903" s="140"/>
      <c r="S1903" s="140"/>
      <c r="T1903" s="140"/>
      <c r="U1903" s="140"/>
      <c r="V1903" s="140"/>
      <c r="W1903" s="140"/>
    </row>
    <row r="1904" spans="1:23">
      <c r="A1904" s="107" t="str">
        <f t="shared" si="74"/>
        <v/>
      </c>
      <c r="B1904" s="107"/>
      <c r="C1904" s="140"/>
      <c r="D1904" s="140"/>
      <c r="E1904" s="140"/>
      <c r="F1904" s="140"/>
      <c r="G1904" s="140"/>
      <c r="H1904" s="140"/>
      <c r="I1904" s="140"/>
      <c r="J1904" s="140"/>
      <c r="K1904" s="140"/>
      <c r="L1904" s="140"/>
      <c r="M1904" s="140"/>
      <c r="N1904" s="140"/>
      <c r="O1904" s="140"/>
      <c r="P1904" s="140"/>
      <c r="Q1904" s="140"/>
      <c r="R1904" s="140"/>
      <c r="S1904" s="140"/>
      <c r="T1904" s="140"/>
      <c r="U1904" s="140"/>
      <c r="V1904" s="140"/>
      <c r="W1904" s="140"/>
    </row>
    <row r="1905" spans="1:23">
      <c r="A1905" s="107" t="str">
        <f t="shared" si="74"/>
        <v/>
      </c>
      <c r="B1905" s="107"/>
      <c r="C1905" s="140"/>
      <c r="D1905" s="140"/>
      <c r="E1905" s="140"/>
      <c r="F1905" s="140"/>
      <c r="G1905" s="140"/>
      <c r="H1905" s="140"/>
      <c r="I1905" s="140"/>
      <c r="J1905" s="140"/>
      <c r="K1905" s="140"/>
      <c r="L1905" s="140"/>
      <c r="M1905" s="140"/>
      <c r="N1905" s="140"/>
      <c r="O1905" s="140"/>
      <c r="P1905" s="140"/>
      <c r="Q1905" s="140"/>
      <c r="R1905" s="140"/>
      <c r="S1905" s="140"/>
      <c r="T1905" s="140"/>
      <c r="U1905" s="140"/>
      <c r="V1905" s="140"/>
      <c r="W1905" s="140"/>
    </row>
    <row r="1906" spans="1:23">
      <c r="A1906" s="107" t="str">
        <f t="shared" si="74"/>
        <v/>
      </c>
      <c r="B1906" s="107"/>
      <c r="C1906" s="140"/>
      <c r="D1906" s="140"/>
      <c r="E1906" s="140"/>
      <c r="F1906" s="140"/>
      <c r="G1906" s="140"/>
      <c r="H1906" s="140"/>
      <c r="I1906" s="140"/>
      <c r="J1906" s="140"/>
      <c r="K1906" s="140"/>
      <c r="L1906" s="140"/>
      <c r="M1906" s="140"/>
      <c r="N1906" s="140"/>
      <c r="O1906" s="140"/>
      <c r="P1906" s="140"/>
      <c r="Q1906" s="140"/>
      <c r="R1906" s="140"/>
      <c r="S1906" s="140"/>
      <c r="T1906" s="140"/>
      <c r="U1906" s="140"/>
      <c r="V1906" s="140"/>
      <c r="W1906" s="140"/>
    </row>
    <row r="1907" spans="1:23">
      <c r="A1907" s="107" t="str">
        <f t="shared" si="74"/>
        <v/>
      </c>
      <c r="B1907" s="107"/>
      <c r="C1907" s="140"/>
      <c r="D1907" s="140"/>
      <c r="E1907" s="140"/>
      <c r="F1907" s="140"/>
      <c r="G1907" s="140"/>
      <c r="H1907" s="140"/>
      <c r="I1907" s="140"/>
      <c r="J1907" s="140"/>
      <c r="K1907" s="140"/>
      <c r="L1907" s="140"/>
      <c r="M1907" s="140"/>
      <c r="N1907" s="140"/>
      <c r="O1907" s="140"/>
      <c r="P1907" s="140"/>
      <c r="Q1907" s="140"/>
      <c r="R1907" s="140"/>
      <c r="S1907" s="140"/>
      <c r="T1907" s="140"/>
      <c r="U1907" s="140"/>
      <c r="V1907" s="140"/>
      <c r="W1907" s="140"/>
    </row>
    <row r="1908" spans="1:23">
      <c r="A1908" s="107" t="str">
        <f t="shared" si="74"/>
        <v/>
      </c>
      <c r="B1908" s="107"/>
      <c r="C1908" s="140"/>
      <c r="D1908" s="140"/>
      <c r="E1908" s="140"/>
      <c r="F1908" s="140"/>
      <c r="G1908" s="140"/>
      <c r="H1908" s="140"/>
      <c r="I1908" s="140"/>
      <c r="J1908" s="140"/>
      <c r="K1908" s="140"/>
      <c r="L1908" s="140"/>
      <c r="M1908" s="140"/>
      <c r="N1908" s="140"/>
      <c r="O1908" s="140"/>
      <c r="P1908" s="140"/>
      <c r="Q1908" s="140"/>
      <c r="R1908" s="140"/>
      <c r="S1908" s="140"/>
      <c r="T1908" s="140"/>
      <c r="U1908" s="140"/>
      <c r="V1908" s="140"/>
      <c r="W1908" s="140"/>
    </row>
    <row r="1909" spans="1:23">
      <c r="A1909" s="107" t="str">
        <f t="shared" si="74"/>
        <v/>
      </c>
      <c r="B1909" s="107"/>
      <c r="C1909" s="140"/>
      <c r="D1909" s="140"/>
      <c r="E1909" s="140"/>
      <c r="F1909" s="140"/>
      <c r="G1909" s="140"/>
      <c r="H1909" s="140"/>
      <c r="I1909" s="140"/>
      <c r="J1909" s="140"/>
      <c r="K1909" s="140"/>
      <c r="L1909" s="140"/>
      <c r="M1909" s="140"/>
      <c r="N1909" s="140"/>
      <c r="O1909" s="140"/>
      <c r="P1909" s="140"/>
      <c r="Q1909" s="140"/>
      <c r="R1909" s="140"/>
      <c r="S1909" s="140"/>
      <c r="T1909" s="140"/>
      <c r="U1909" s="140"/>
      <c r="V1909" s="140"/>
      <c r="W1909" s="140"/>
    </row>
    <row r="1910" spans="1:23">
      <c r="A1910" s="107" t="str">
        <f t="shared" si="74"/>
        <v/>
      </c>
      <c r="B1910" s="107"/>
      <c r="C1910" s="140"/>
      <c r="D1910" s="140"/>
      <c r="E1910" s="140"/>
      <c r="F1910" s="140"/>
      <c r="G1910" s="140"/>
      <c r="H1910" s="140"/>
      <c r="I1910" s="140"/>
      <c r="J1910" s="140"/>
      <c r="K1910" s="140"/>
      <c r="L1910" s="140"/>
      <c r="M1910" s="140"/>
      <c r="N1910" s="140"/>
      <c r="O1910" s="140"/>
      <c r="P1910" s="140"/>
      <c r="Q1910" s="140"/>
      <c r="R1910" s="140"/>
      <c r="S1910" s="140"/>
      <c r="T1910" s="140"/>
      <c r="U1910" s="140"/>
      <c r="V1910" s="140"/>
      <c r="W1910" s="140"/>
    </row>
    <row r="1911" spans="1:23">
      <c r="A1911" s="4"/>
      <c r="B1911" s="107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</row>
    <row r="1912" spans="1:23">
      <c r="A1912" s="10" t="str">
        <f>"PRODUCT 37: "&amp;$A$45</f>
        <v xml:space="preserve">PRODUCT 37: </v>
      </c>
      <c r="B1912" s="107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</row>
    <row r="1913" spans="1:23">
      <c r="A1913" s="123" t="str">
        <f>IF(OR(
AND(COUNTA(C1915:W1915)&gt;0, ISBLANK(A1915)),
AND(COUNTA(C1916:W1916)&gt;0, ISBLANK(A1916)),
AND(COUNTA(C1917:W1917)&gt;0, ISBLANK(A1917)),
AND(COUNTA(C1918:W1918)&gt;0, ISBLANK(A1918)), AND(COUNTA(C1919:W1919)&gt;0, ISBLANK(A1919)),
AND(COUNTA(C1920:W1920)&gt;0, ISBLANK(A1920)),
AND(COUNTA(C1921:W1921)&gt;0, ISBLANK(A1921)),
AND(COUNTA(C1922:W1922)&gt;0, ISBLANK(A1922)), AND(COUNTA(C1923:W1923)&gt;0, ISBLANK(A1923)),
AND(COUNTA(C1924:W1924)&gt;0, ISBLANK(A1924)),),"Certain rows are missing description", "")</f>
        <v/>
      </c>
      <c r="B1913" s="107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</row>
    <row r="1914" spans="1:23">
      <c r="A1914" s="5" t="s">
        <v>220</v>
      </c>
      <c r="B1914" s="107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</row>
    <row r="1915" spans="1:23">
      <c r="A1915" s="4"/>
      <c r="B1915" s="107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</row>
    <row r="1916" spans="1:23">
      <c r="A1916" s="4"/>
      <c r="B1916" s="107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</row>
    <row r="1917" spans="1:23">
      <c r="A1917" s="4"/>
      <c r="B1917" s="107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</row>
    <row r="1918" spans="1:23">
      <c r="A1918" s="4"/>
      <c r="B1918" s="107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</row>
    <row r="1919" spans="1:23">
      <c r="A1919" s="4"/>
      <c r="B1919" s="107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</row>
    <row r="1920" spans="1:23">
      <c r="A1920" s="4"/>
      <c r="B1920" s="107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</row>
    <row r="1921" spans="1:23">
      <c r="A1921" s="4"/>
      <c r="B1921" s="107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</row>
    <row r="1922" spans="1:23">
      <c r="A1922" s="4"/>
      <c r="B1922" s="107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</row>
    <row r="1923" spans="1:23">
      <c r="A1923" s="4"/>
      <c r="B1923" s="107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</row>
    <row r="1924" spans="1:23">
      <c r="A1924" s="4"/>
      <c r="B1924" s="107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</row>
    <row r="1925" spans="1:23">
      <c r="A1925" s="4"/>
      <c r="B1925" s="107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</row>
    <row r="1926" spans="1:23">
      <c r="A1926" s="5" t="s">
        <v>221</v>
      </c>
      <c r="B1926" s="107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</row>
    <row r="1927" spans="1:23">
      <c r="A1927" s="107" t="str">
        <f t="shared" ref="A1927:A1936" si="75">IF(A1915="","",A1915)</f>
        <v/>
      </c>
      <c r="B1927" s="107"/>
      <c r="C1927" s="140"/>
      <c r="D1927" s="140"/>
      <c r="E1927" s="140"/>
      <c r="F1927" s="140"/>
      <c r="G1927" s="140"/>
      <c r="H1927" s="140"/>
      <c r="I1927" s="140"/>
      <c r="J1927" s="140"/>
      <c r="K1927" s="140"/>
      <c r="L1927" s="140"/>
      <c r="M1927" s="140"/>
      <c r="N1927" s="140"/>
      <c r="O1927" s="140"/>
      <c r="P1927" s="140"/>
      <c r="Q1927" s="140"/>
      <c r="R1927" s="140"/>
      <c r="S1927" s="140"/>
      <c r="T1927" s="140"/>
      <c r="U1927" s="140"/>
      <c r="V1927" s="140"/>
      <c r="W1927" s="140"/>
    </row>
    <row r="1928" spans="1:23">
      <c r="A1928" s="107" t="str">
        <f t="shared" si="75"/>
        <v/>
      </c>
      <c r="B1928" s="107"/>
      <c r="C1928" s="140"/>
      <c r="D1928" s="140"/>
      <c r="E1928" s="140"/>
      <c r="F1928" s="140"/>
      <c r="G1928" s="140"/>
      <c r="H1928" s="140"/>
      <c r="I1928" s="140"/>
      <c r="J1928" s="140"/>
      <c r="K1928" s="140"/>
      <c r="L1928" s="140"/>
      <c r="M1928" s="140"/>
      <c r="N1928" s="140"/>
      <c r="O1928" s="140"/>
      <c r="P1928" s="140"/>
      <c r="Q1928" s="140"/>
      <c r="R1928" s="140"/>
      <c r="S1928" s="140"/>
      <c r="T1928" s="140"/>
      <c r="U1928" s="140"/>
      <c r="V1928" s="140"/>
      <c r="W1928" s="140"/>
    </row>
    <row r="1929" spans="1:23">
      <c r="A1929" s="107" t="str">
        <f t="shared" si="75"/>
        <v/>
      </c>
      <c r="B1929" s="107"/>
      <c r="C1929" s="140"/>
      <c r="D1929" s="140"/>
      <c r="E1929" s="140"/>
      <c r="F1929" s="140"/>
      <c r="G1929" s="140"/>
      <c r="H1929" s="140"/>
      <c r="I1929" s="140"/>
      <c r="J1929" s="140"/>
      <c r="K1929" s="140"/>
      <c r="L1929" s="140"/>
      <c r="M1929" s="140"/>
      <c r="N1929" s="140"/>
      <c r="O1929" s="140"/>
      <c r="P1929" s="140"/>
      <c r="Q1929" s="140"/>
      <c r="R1929" s="140"/>
      <c r="S1929" s="140"/>
      <c r="T1929" s="140"/>
      <c r="U1929" s="140"/>
      <c r="V1929" s="140"/>
      <c r="W1929" s="140"/>
    </row>
    <row r="1930" spans="1:23">
      <c r="A1930" s="107" t="str">
        <f t="shared" si="75"/>
        <v/>
      </c>
      <c r="B1930" s="107"/>
      <c r="C1930" s="140"/>
      <c r="D1930" s="140"/>
      <c r="E1930" s="140"/>
      <c r="F1930" s="140"/>
      <c r="G1930" s="140"/>
      <c r="H1930" s="140"/>
      <c r="I1930" s="140"/>
      <c r="J1930" s="140"/>
      <c r="K1930" s="140"/>
      <c r="L1930" s="140"/>
      <c r="M1930" s="140"/>
      <c r="N1930" s="140"/>
      <c r="O1930" s="140"/>
      <c r="P1930" s="140"/>
      <c r="Q1930" s="140"/>
      <c r="R1930" s="140"/>
      <c r="S1930" s="140"/>
      <c r="T1930" s="140"/>
      <c r="U1930" s="140"/>
      <c r="V1930" s="140"/>
      <c r="W1930" s="140"/>
    </row>
    <row r="1931" spans="1:23">
      <c r="A1931" s="107" t="str">
        <f t="shared" si="75"/>
        <v/>
      </c>
      <c r="B1931" s="107"/>
      <c r="C1931" s="140"/>
      <c r="D1931" s="140"/>
      <c r="E1931" s="140"/>
      <c r="F1931" s="140"/>
      <c r="G1931" s="140"/>
      <c r="H1931" s="140"/>
      <c r="I1931" s="140"/>
      <c r="J1931" s="140"/>
      <c r="K1931" s="140"/>
      <c r="L1931" s="140"/>
      <c r="M1931" s="140"/>
      <c r="N1931" s="140"/>
      <c r="O1931" s="140"/>
      <c r="P1931" s="140"/>
      <c r="Q1931" s="140"/>
      <c r="R1931" s="140"/>
      <c r="S1931" s="140"/>
      <c r="T1931" s="140"/>
      <c r="U1931" s="140"/>
      <c r="V1931" s="140"/>
      <c r="W1931" s="140"/>
    </row>
    <row r="1932" spans="1:23">
      <c r="A1932" s="107" t="str">
        <f t="shared" si="75"/>
        <v/>
      </c>
      <c r="B1932" s="107"/>
      <c r="C1932" s="140"/>
      <c r="D1932" s="140"/>
      <c r="E1932" s="140"/>
      <c r="F1932" s="140"/>
      <c r="G1932" s="140"/>
      <c r="H1932" s="140"/>
      <c r="I1932" s="140"/>
      <c r="J1932" s="140"/>
      <c r="K1932" s="140"/>
      <c r="L1932" s="140"/>
      <c r="M1932" s="140"/>
      <c r="N1932" s="140"/>
      <c r="O1932" s="140"/>
      <c r="P1932" s="140"/>
      <c r="Q1932" s="140"/>
      <c r="R1932" s="140"/>
      <c r="S1932" s="140"/>
      <c r="T1932" s="140"/>
      <c r="U1932" s="140"/>
      <c r="V1932" s="140"/>
      <c r="W1932" s="140"/>
    </row>
    <row r="1933" spans="1:23">
      <c r="A1933" s="107" t="str">
        <f t="shared" si="75"/>
        <v/>
      </c>
      <c r="B1933" s="107"/>
      <c r="C1933" s="140"/>
      <c r="D1933" s="140"/>
      <c r="E1933" s="140"/>
      <c r="F1933" s="140"/>
      <c r="G1933" s="140"/>
      <c r="H1933" s="140"/>
      <c r="I1933" s="140"/>
      <c r="J1933" s="140"/>
      <c r="K1933" s="140"/>
      <c r="L1933" s="140"/>
      <c r="M1933" s="140"/>
      <c r="N1933" s="140"/>
      <c r="O1933" s="140"/>
      <c r="P1933" s="140"/>
      <c r="Q1933" s="140"/>
      <c r="R1933" s="140"/>
      <c r="S1933" s="140"/>
      <c r="T1933" s="140"/>
      <c r="U1933" s="140"/>
      <c r="V1933" s="140"/>
      <c r="W1933" s="140"/>
    </row>
    <row r="1934" spans="1:23">
      <c r="A1934" s="107" t="str">
        <f t="shared" si="75"/>
        <v/>
      </c>
      <c r="B1934" s="107"/>
      <c r="C1934" s="140"/>
      <c r="D1934" s="140"/>
      <c r="E1934" s="140"/>
      <c r="F1934" s="140"/>
      <c r="G1934" s="140"/>
      <c r="H1934" s="140"/>
      <c r="I1934" s="140"/>
      <c r="J1934" s="140"/>
      <c r="K1934" s="140"/>
      <c r="L1934" s="140"/>
      <c r="M1934" s="140"/>
      <c r="N1934" s="140"/>
      <c r="O1934" s="140"/>
      <c r="P1934" s="140"/>
      <c r="Q1934" s="140"/>
      <c r="R1934" s="140"/>
      <c r="S1934" s="140"/>
      <c r="T1934" s="140"/>
      <c r="U1934" s="140"/>
      <c r="V1934" s="140"/>
      <c r="W1934" s="140"/>
    </row>
    <row r="1935" spans="1:23">
      <c r="A1935" s="107" t="str">
        <f t="shared" si="75"/>
        <v/>
      </c>
      <c r="B1935" s="107"/>
      <c r="C1935" s="140"/>
      <c r="D1935" s="140"/>
      <c r="E1935" s="140"/>
      <c r="F1935" s="140"/>
      <c r="G1935" s="140"/>
      <c r="H1935" s="140"/>
      <c r="I1935" s="140"/>
      <c r="J1935" s="140"/>
      <c r="K1935" s="140"/>
      <c r="L1935" s="140"/>
      <c r="M1935" s="140"/>
      <c r="N1935" s="140"/>
      <c r="O1935" s="140"/>
      <c r="P1935" s="140"/>
      <c r="Q1935" s="140"/>
      <c r="R1935" s="140"/>
      <c r="S1935" s="140"/>
      <c r="T1935" s="140"/>
      <c r="U1935" s="140"/>
      <c r="V1935" s="140"/>
      <c r="W1935" s="140"/>
    </row>
    <row r="1936" spans="1:23">
      <c r="A1936" s="107" t="str">
        <f t="shared" si="75"/>
        <v/>
      </c>
      <c r="B1936" s="107"/>
      <c r="C1936" s="140"/>
      <c r="D1936" s="140"/>
      <c r="E1936" s="140"/>
      <c r="F1936" s="140"/>
      <c r="G1936" s="140"/>
      <c r="H1936" s="140"/>
      <c r="I1936" s="140"/>
      <c r="J1936" s="140"/>
      <c r="K1936" s="140"/>
      <c r="L1936" s="140"/>
      <c r="M1936" s="140"/>
      <c r="N1936" s="140"/>
      <c r="O1936" s="140"/>
      <c r="P1936" s="140"/>
      <c r="Q1936" s="140"/>
      <c r="R1936" s="140"/>
      <c r="S1936" s="140"/>
      <c r="T1936" s="140"/>
      <c r="U1936" s="140"/>
      <c r="V1936" s="140"/>
      <c r="W1936" s="140"/>
    </row>
    <row r="1937" spans="1:23">
      <c r="A1937" s="123" t="str">
        <f>IF(OR(
AND(COUNTA(C1939:W1939)&gt;0, ISBLANK(A1939)),
AND(COUNTA(C1940:W1940)&gt;0, ISBLANK(A1940)),
AND(COUNTA(C1941:W1941)&gt;0, ISBLANK(A1941)),
AND(COUNTA(C1942:W1942)&gt;0, ISBLANK(A1942)), AND(COUNTA(C1943:W1943)&gt;0, ISBLANK(A1943)),
AND(COUNTA(C1944:W1944)&gt;0, ISBLANK(A1944)),
AND(COUNTA(C1945:W1945)&gt;0, ISBLANK(A1945)),
AND(COUNTA(C1946:W1946)&gt;0, ISBLANK(A1946)), AND(COUNTA(C1947:W1947)&gt;0, ISBLANK(A1947)),
AND(COUNTA(C1948:W1948)&gt;0, ISBLANK(A1948)),),"Certain rows are missing description", "")</f>
        <v/>
      </c>
      <c r="B1937" s="107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</row>
    <row r="1938" spans="1:23">
      <c r="A1938" s="5" t="s">
        <v>222</v>
      </c>
      <c r="B1938" s="107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</row>
    <row r="1939" spans="1:23">
      <c r="A1939" s="4"/>
      <c r="B1939" s="107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</row>
    <row r="1940" spans="1:23">
      <c r="A1940" s="4"/>
      <c r="B1940" s="107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</row>
    <row r="1941" spans="1:23">
      <c r="A1941" s="4"/>
      <c r="B1941" s="107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</row>
    <row r="1942" spans="1:23">
      <c r="A1942" s="4"/>
      <c r="B1942" s="107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</row>
    <row r="1943" spans="1:23">
      <c r="A1943" s="4"/>
      <c r="B1943" s="107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</row>
    <row r="1944" spans="1:23">
      <c r="A1944" s="4"/>
      <c r="B1944" s="107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</row>
    <row r="1945" spans="1:23">
      <c r="A1945" s="4"/>
      <c r="B1945" s="107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</row>
    <row r="1946" spans="1:23">
      <c r="A1946" s="4"/>
      <c r="B1946" s="107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</row>
    <row r="1947" spans="1:23">
      <c r="A1947" s="4"/>
      <c r="B1947" s="107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</row>
    <row r="1948" spans="1:23">
      <c r="A1948" s="4"/>
      <c r="B1948" s="107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</row>
    <row r="1949" spans="1:23">
      <c r="A1949" s="4"/>
      <c r="B1949" s="107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</row>
    <row r="1950" spans="1:23">
      <c r="A1950" s="109" t="str">
        <f>"Probability of "&amp;A1938</f>
        <v>Probability of Indirect R&amp;D Cost Allocation</v>
      </c>
      <c r="B1950" s="107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</row>
    <row r="1951" spans="1:23">
      <c r="A1951" s="107" t="str">
        <f t="shared" ref="A1951:A1960" si="76">IF(A1939="","",A1939)</f>
        <v/>
      </c>
      <c r="B1951" s="107"/>
      <c r="C1951" s="140"/>
      <c r="D1951" s="140"/>
      <c r="E1951" s="140"/>
      <c r="F1951" s="140"/>
      <c r="G1951" s="140"/>
      <c r="H1951" s="140"/>
      <c r="I1951" s="140"/>
      <c r="J1951" s="140"/>
      <c r="K1951" s="140"/>
      <c r="L1951" s="140"/>
      <c r="M1951" s="140"/>
      <c r="N1951" s="140"/>
      <c r="O1951" s="140"/>
      <c r="P1951" s="140"/>
      <c r="Q1951" s="140"/>
      <c r="R1951" s="140"/>
      <c r="S1951" s="140"/>
      <c r="T1951" s="140"/>
      <c r="U1951" s="140"/>
      <c r="V1951" s="140"/>
      <c r="W1951" s="140"/>
    </row>
    <row r="1952" spans="1:23">
      <c r="A1952" s="107" t="str">
        <f t="shared" si="76"/>
        <v/>
      </c>
      <c r="B1952" s="107"/>
      <c r="C1952" s="140"/>
      <c r="D1952" s="140"/>
      <c r="E1952" s="140"/>
      <c r="F1952" s="140"/>
      <c r="G1952" s="140"/>
      <c r="H1952" s="140"/>
      <c r="I1952" s="140"/>
      <c r="J1952" s="140"/>
      <c r="K1952" s="140"/>
      <c r="L1952" s="140"/>
      <c r="M1952" s="140"/>
      <c r="N1952" s="140"/>
      <c r="O1952" s="140"/>
      <c r="P1952" s="140"/>
      <c r="Q1952" s="140"/>
      <c r="R1952" s="140"/>
      <c r="S1952" s="140"/>
      <c r="T1952" s="140"/>
      <c r="U1952" s="140"/>
      <c r="V1952" s="140"/>
      <c r="W1952" s="140"/>
    </row>
    <row r="1953" spans="1:23">
      <c r="A1953" s="107" t="str">
        <f t="shared" si="76"/>
        <v/>
      </c>
      <c r="B1953" s="107"/>
      <c r="C1953" s="140"/>
      <c r="D1953" s="140"/>
      <c r="E1953" s="140"/>
      <c r="F1953" s="140"/>
      <c r="G1953" s="140"/>
      <c r="H1953" s="140"/>
      <c r="I1953" s="140"/>
      <c r="J1953" s="140"/>
      <c r="K1953" s="140"/>
      <c r="L1953" s="140"/>
      <c r="M1953" s="140"/>
      <c r="N1953" s="140"/>
      <c r="O1953" s="140"/>
      <c r="P1953" s="140"/>
      <c r="Q1953" s="140"/>
      <c r="R1953" s="140"/>
      <c r="S1953" s="140"/>
      <c r="T1953" s="140"/>
      <c r="U1953" s="140"/>
      <c r="V1953" s="140"/>
      <c r="W1953" s="140"/>
    </row>
    <row r="1954" spans="1:23">
      <c r="A1954" s="107" t="str">
        <f t="shared" si="76"/>
        <v/>
      </c>
      <c r="B1954" s="107"/>
      <c r="C1954" s="140"/>
      <c r="D1954" s="140"/>
      <c r="E1954" s="140"/>
      <c r="F1954" s="140"/>
      <c r="G1954" s="140"/>
      <c r="H1954" s="140"/>
      <c r="I1954" s="140"/>
      <c r="J1954" s="140"/>
      <c r="K1954" s="140"/>
      <c r="L1954" s="140"/>
      <c r="M1954" s="140"/>
      <c r="N1954" s="140"/>
      <c r="O1954" s="140"/>
      <c r="P1954" s="140"/>
      <c r="Q1954" s="140"/>
      <c r="R1954" s="140"/>
      <c r="S1954" s="140"/>
      <c r="T1954" s="140"/>
      <c r="U1954" s="140"/>
      <c r="V1954" s="140"/>
      <c r="W1954" s="140"/>
    </row>
    <row r="1955" spans="1:23">
      <c r="A1955" s="107" t="str">
        <f t="shared" si="76"/>
        <v/>
      </c>
      <c r="B1955" s="107"/>
      <c r="C1955" s="140"/>
      <c r="D1955" s="140"/>
      <c r="E1955" s="140"/>
      <c r="F1955" s="140"/>
      <c r="G1955" s="140"/>
      <c r="H1955" s="140"/>
      <c r="I1955" s="140"/>
      <c r="J1955" s="140"/>
      <c r="K1955" s="140"/>
      <c r="L1955" s="140"/>
      <c r="M1955" s="140"/>
      <c r="N1955" s="140"/>
      <c r="O1955" s="140"/>
      <c r="P1955" s="140"/>
      <c r="Q1955" s="140"/>
      <c r="R1955" s="140"/>
      <c r="S1955" s="140"/>
      <c r="T1955" s="140"/>
      <c r="U1955" s="140"/>
      <c r="V1955" s="140"/>
      <c r="W1955" s="140"/>
    </row>
    <row r="1956" spans="1:23">
      <c r="A1956" s="107" t="str">
        <f t="shared" si="76"/>
        <v/>
      </c>
      <c r="B1956" s="107"/>
      <c r="C1956" s="140"/>
      <c r="D1956" s="140"/>
      <c r="E1956" s="140"/>
      <c r="F1956" s="140"/>
      <c r="G1956" s="140"/>
      <c r="H1956" s="140"/>
      <c r="I1956" s="140"/>
      <c r="J1956" s="140"/>
      <c r="K1956" s="140"/>
      <c r="L1956" s="140"/>
      <c r="M1956" s="140"/>
      <c r="N1956" s="140"/>
      <c r="O1956" s="140"/>
      <c r="P1956" s="140"/>
      <c r="Q1956" s="140"/>
      <c r="R1956" s="140"/>
      <c r="S1956" s="140"/>
      <c r="T1956" s="140"/>
      <c r="U1956" s="140"/>
      <c r="V1956" s="140"/>
      <c r="W1956" s="140"/>
    </row>
    <row r="1957" spans="1:23">
      <c r="A1957" s="107" t="str">
        <f t="shared" si="76"/>
        <v/>
      </c>
      <c r="B1957" s="107"/>
      <c r="C1957" s="140"/>
      <c r="D1957" s="140"/>
      <c r="E1957" s="140"/>
      <c r="F1957" s="140"/>
      <c r="G1957" s="140"/>
      <c r="H1957" s="140"/>
      <c r="I1957" s="140"/>
      <c r="J1957" s="140"/>
      <c r="K1957" s="140"/>
      <c r="L1957" s="140"/>
      <c r="M1957" s="140"/>
      <c r="N1957" s="140"/>
      <c r="O1957" s="140"/>
      <c r="P1957" s="140"/>
      <c r="Q1957" s="140"/>
      <c r="R1957" s="140"/>
      <c r="S1957" s="140"/>
      <c r="T1957" s="140"/>
      <c r="U1957" s="140"/>
      <c r="V1957" s="140"/>
      <c r="W1957" s="140"/>
    </row>
    <row r="1958" spans="1:23">
      <c r="A1958" s="107" t="str">
        <f t="shared" si="76"/>
        <v/>
      </c>
      <c r="B1958" s="107"/>
      <c r="C1958" s="140"/>
      <c r="D1958" s="140"/>
      <c r="E1958" s="140"/>
      <c r="F1958" s="140"/>
      <c r="G1958" s="140"/>
      <c r="H1958" s="140"/>
      <c r="I1958" s="140"/>
      <c r="J1958" s="140"/>
      <c r="K1958" s="140"/>
      <c r="L1958" s="140"/>
      <c r="M1958" s="140"/>
      <c r="N1958" s="140"/>
      <c r="O1958" s="140"/>
      <c r="P1958" s="140"/>
      <c r="Q1958" s="140"/>
      <c r="R1958" s="140"/>
      <c r="S1958" s="140"/>
      <c r="T1958" s="140"/>
      <c r="U1958" s="140"/>
      <c r="V1958" s="140"/>
      <c r="W1958" s="140"/>
    </row>
    <row r="1959" spans="1:23">
      <c r="A1959" s="107" t="str">
        <f t="shared" si="76"/>
        <v/>
      </c>
      <c r="B1959" s="107"/>
      <c r="C1959" s="140"/>
      <c r="D1959" s="140"/>
      <c r="E1959" s="140"/>
      <c r="F1959" s="140"/>
      <c r="G1959" s="140"/>
      <c r="H1959" s="140"/>
      <c r="I1959" s="140"/>
      <c r="J1959" s="140"/>
      <c r="K1959" s="140"/>
      <c r="L1959" s="140"/>
      <c r="M1959" s="140"/>
      <c r="N1959" s="140"/>
      <c r="O1959" s="140"/>
      <c r="P1959" s="140"/>
      <c r="Q1959" s="140"/>
      <c r="R1959" s="140"/>
      <c r="S1959" s="140"/>
      <c r="T1959" s="140"/>
      <c r="U1959" s="140"/>
      <c r="V1959" s="140"/>
      <c r="W1959" s="140"/>
    </row>
    <row r="1960" spans="1:23">
      <c r="A1960" s="107" t="str">
        <f t="shared" si="76"/>
        <v/>
      </c>
      <c r="B1960" s="107"/>
      <c r="C1960" s="140"/>
      <c r="D1960" s="140"/>
      <c r="E1960" s="140"/>
      <c r="F1960" s="140"/>
      <c r="G1960" s="140"/>
      <c r="H1960" s="140"/>
      <c r="I1960" s="140"/>
      <c r="J1960" s="140"/>
      <c r="K1960" s="140"/>
      <c r="L1960" s="140"/>
      <c r="M1960" s="140"/>
      <c r="N1960" s="140"/>
      <c r="O1960" s="140"/>
      <c r="P1960" s="140"/>
      <c r="Q1960" s="140"/>
      <c r="R1960" s="140"/>
      <c r="S1960" s="140"/>
      <c r="T1960" s="140"/>
      <c r="U1960" s="140"/>
      <c r="V1960" s="140"/>
      <c r="W1960" s="140"/>
    </row>
    <row r="1961" spans="1:23">
      <c r="A1961" s="4"/>
      <c r="B1961" s="107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</row>
    <row r="1962" spans="1:23">
      <c r="A1962" s="10" t="str">
        <f>"PRODUCT 38: "&amp;$A$46</f>
        <v xml:space="preserve">PRODUCT 38: </v>
      </c>
      <c r="B1962" s="107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</row>
    <row r="1963" spans="1:23">
      <c r="A1963" s="123" t="str">
        <f>IF(OR(
AND(COUNTA(C1965:W1965)&gt;0, ISBLANK(A1965)),
AND(COUNTA(C1966:W1966)&gt;0, ISBLANK(A1966)),
AND(COUNTA(C1967:W1967)&gt;0, ISBLANK(A1967)),
AND(COUNTA(C1968:W1968)&gt;0, ISBLANK(A1968)), AND(COUNTA(C1969:W1969)&gt;0, ISBLANK(A1969)),
AND(COUNTA(C1970:W1970)&gt;0, ISBLANK(A1970)),
AND(COUNTA(C1971:W1971)&gt;0, ISBLANK(A1971)),
AND(COUNTA(C1972:W1972)&gt;0, ISBLANK(A1972)), AND(COUNTA(C1973:W1973)&gt;0, ISBLANK(A1973)),
AND(COUNTA(C1974:W1974)&gt;0, ISBLANK(A1974)),),"Certain rows are missing description", "")</f>
        <v/>
      </c>
      <c r="B1963" s="107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</row>
    <row r="1964" spans="1:23">
      <c r="A1964" s="5" t="s">
        <v>220</v>
      </c>
      <c r="B1964" s="107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</row>
    <row r="1965" spans="1:23">
      <c r="A1965" s="4"/>
      <c r="B1965" s="107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</row>
    <row r="1966" spans="1:23">
      <c r="A1966" s="4"/>
      <c r="B1966" s="107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</row>
    <row r="1967" spans="1:23">
      <c r="A1967" s="4"/>
      <c r="B1967" s="107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</row>
    <row r="1968" spans="1:23">
      <c r="A1968" s="4"/>
      <c r="B1968" s="107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</row>
    <row r="1969" spans="1:23">
      <c r="A1969" s="4"/>
      <c r="B1969" s="107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</row>
    <row r="1970" spans="1:23">
      <c r="A1970" s="4"/>
      <c r="B1970" s="107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</row>
    <row r="1971" spans="1:23">
      <c r="A1971" s="4"/>
      <c r="B1971" s="107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</row>
    <row r="1972" spans="1:23">
      <c r="A1972" s="4"/>
      <c r="B1972" s="107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</row>
    <row r="1973" spans="1:23">
      <c r="A1973" s="4"/>
      <c r="B1973" s="107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</row>
    <row r="1974" spans="1:23">
      <c r="A1974" s="4"/>
      <c r="B1974" s="107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</row>
    <row r="1975" spans="1:23">
      <c r="A1975" s="4"/>
      <c r="B1975" s="107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</row>
    <row r="1976" spans="1:23">
      <c r="A1976" s="5" t="s">
        <v>221</v>
      </c>
      <c r="B1976" s="107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</row>
    <row r="1977" spans="1:23">
      <c r="A1977" s="107" t="str">
        <f t="shared" ref="A1977:A1986" si="77">IF(A1965="","",A1965)</f>
        <v/>
      </c>
      <c r="B1977" s="107"/>
      <c r="C1977" s="140"/>
      <c r="D1977" s="140"/>
      <c r="E1977" s="140"/>
      <c r="F1977" s="140"/>
      <c r="G1977" s="140"/>
      <c r="H1977" s="140"/>
      <c r="I1977" s="140"/>
      <c r="J1977" s="140"/>
      <c r="K1977" s="140"/>
      <c r="L1977" s="140"/>
      <c r="M1977" s="140"/>
      <c r="N1977" s="140"/>
      <c r="O1977" s="140"/>
      <c r="P1977" s="140"/>
      <c r="Q1977" s="140"/>
      <c r="R1977" s="140"/>
      <c r="S1977" s="140"/>
      <c r="T1977" s="140"/>
      <c r="U1977" s="140"/>
      <c r="V1977" s="140"/>
      <c r="W1977" s="140"/>
    </row>
    <row r="1978" spans="1:23">
      <c r="A1978" s="107" t="str">
        <f t="shared" si="77"/>
        <v/>
      </c>
      <c r="B1978" s="107"/>
      <c r="C1978" s="140"/>
      <c r="D1978" s="140"/>
      <c r="E1978" s="140"/>
      <c r="F1978" s="140"/>
      <c r="G1978" s="140"/>
      <c r="H1978" s="140"/>
      <c r="I1978" s="140"/>
      <c r="J1978" s="140"/>
      <c r="K1978" s="140"/>
      <c r="L1978" s="140"/>
      <c r="M1978" s="140"/>
      <c r="N1978" s="140"/>
      <c r="O1978" s="140"/>
      <c r="P1978" s="140"/>
      <c r="Q1978" s="140"/>
      <c r="R1978" s="140"/>
      <c r="S1978" s="140"/>
      <c r="T1978" s="140"/>
      <c r="U1978" s="140"/>
      <c r="V1978" s="140"/>
      <c r="W1978" s="140"/>
    </row>
    <row r="1979" spans="1:23">
      <c r="A1979" s="107" t="str">
        <f t="shared" si="77"/>
        <v/>
      </c>
      <c r="B1979" s="107"/>
      <c r="C1979" s="140"/>
      <c r="D1979" s="140"/>
      <c r="E1979" s="140"/>
      <c r="F1979" s="140"/>
      <c r="G1979" s="140"/>
      <c r="H1979" s="140"/>
      <c r="I1979" s="140"/>
      <c r="J1979" s="140"/>
      <c r="K1979" s="140"/>
      <c r="L1979" s="140"/>
      <c r="M1979" s="140"/>
      <c r="N1979" s="140"/>
      <c r="O1979" s="140"/>
      <c r="P1979" s="140"/>
      <c r="Q1979" s="140"/>
      <c r="R1979" s="140"/>
      <c r="S1979" s="140"/>
      <c r="T1979" s="140"/>
      <c r="U1979" s="140"/>
      <c r="V1979" s="140"/>
      <c r="W1979" s="140"/>
    </row>
    <row r="1980" spans="1:23">
      <c r="A1980" s="107" t="str">
        <f t="shared" si="77"/>
        <v/>
      </c>
      <c r="B1980" s="107"/>
      <c r="C1980" s="140"/>
      <c r="D1980" s="140"/>
      <c r="E1980" s="140"/>
      <c r="F1980" s="140"/>
      <c r="G1980" s="140"/>
      <c r="H1980" s="140"/>
      <c r="I1980" s="140"/>
      <c r="J1980" s="140"/>
      <c r="K1980" s="140"/>
      <c r="L1980" s="140"/>
      <c r="M1980" s="140"/>
      <c r="N1980" s="140"/>
      <c r="O1980" s="140"/>
      <c r="P1980" s="140"/>
      <c r="Q1980" s="140"/>
      <c r="R1980" s="140"/>
      <c r="S1980" s="140"/>
      <c r="T1980" s="140"/>
      <c r="U1980" s="140"/>
      <c r="V1980" s="140"/>
      <c r="W1980" s="140"/>
    </row>
    <row r="1981" spans="1:23">
      <c r="A1981" s="107" t="str">
        <f t="shared" si="77"/>
        <v/>
      </c>
      <c r="B1981" s="107"/>
      <c r="C1981" s="140"/>
      <c r="D1981" s="140"/>
      <c r="E1981" s="140"/>
      <c r="F1981" s="140"/>
      <c r="G1981" s="140"/>
      <c r="H1981" s="140"/>
      <c r="I1981" s="140"/>
      <c r="J1981" s="140"/>
      <c r="K1981" s="140"/>
      <c r="L1981" s="140"/>
      <c r="M1981" s="140"/>
      <c r="N1981" s="140"/>
      <c r="O1981" s="140"/>
      <c r="P1981" s="140"/>
      <c r="Q1981" s="140"/>
      <c r="R1981" s="140"/>
      <c r="S1981" s="140"/>
      <c r="T1981" s="140"/>
      <c r="U1981" s="140"/>
      <c r="V1981" s="140"/>
      <c r="W1981" s="140"/>
    </row>
    <row r="1982" spans="1:23">
      <c r="A1982" s="107" t="str">
        <f t="shared" si="77"/>
        <v/>
      </c>
      <c r="B1982" s="107"/>
      <c r="C1982" s="140"/>
      <c r="D1982" s="140"/>
      <c r="E1982" s="140"/>
      <c r="F1982" s="140"/>
      <c r="G1982" s="140"/>
      <c r="H1982" s="140"/>
      <c r="I1982" s="140"/>
      <c r="J1982" s="140"/>
      <c r="K1982" s="140"/>
      <c r="L1982" s="140"/>
      <c r="M1982" s="140"/>
      <c r="N1982" s="140"/>
      <c r="O1982" s="140"/>
      <c r="P1982" s="140"/>
      <c r="Q1982" s="140"/>
      <c r="R1982" s="140"/>
      <c r="S1982" s="140"/>
      <c r="T1982" s="140"/>
      <c r="U1982" s="140"/>
      <c r="V1982" s="140"/>
      <c r="W1982" s="140"/>
    </row>
    <row r="1983" spans="1:23">
      <c r="A1983" s="107" t="str">
        <f t="shared" si="77"/>
        <v/>
      </c>
      <c r="B1983" s="107"/>
      <c r="C1983" s="140"/>
      <c r="D1983" s="140"/>
      <c r="E1983" s="140"/>
      <c r="F1983" s="140"/>
      <c r="G1983" s="140"/>
      <c r="H1983" s="140"/>
      <c r="I1983" s="140"/>
      <c r="J1983" s="140"/>
      <c r="K1983" s="140"/>
      <c r="L1983" s="140"/>
      <c r="M1983" s="140"/>
      <c r="N1983" s="140"/>
      <c r="O1983" s="140"/>
      <c r="P1983" s="140"/>
      <c r="Q1983" s="140"/>
      <c r="R1983" s="140"/>
      <c r="S1983" s="140"/>
      <c r="T1983" s="140"/>
      <c r="U1983" s="140"/>
      <c r="V1983" s="140"/>
      <c r="W1983" s="140"/>
    </row>
    <row r="1984" spans="1:23">
      <c r="A1984" s="107" t="str">
        <f t="shared" si="77"/>
        <v/>
      </c>
      <c r="B1984" s="107"/>
      <c r="C1984" s="140"/>
      <c r="D1984" s="140"/>
      <c r="E1984" s="140"/>
      <c r="F1984" s="140"/>
      <c r="G1984" s="140"/>
      <c r="H1984" s="140"/>
      <c r="I1984" s="140"/>
      <c r="J1984" s="140"/>
      <c r="K1984" s="140"/>
      <c r="L1984" s="140"/>
      <c r="M1984" s="140"/>
      <c r="N1984" s="140"/>
      <c r="O1984" s="140"/>
      <c r="P1984" s="140"/>
      <c r="Q1984" s="140"/>
      <c r="R1984" s="140"/>
      <c r="S1984" s="140"/>
      <c r="T1984" s="140"/>
      <c r="U1984" s="140"/>
      <c r="V1984" s="140"/>
      <c r="W1984" s="140"/>
    </row>
    <row r="1985" spans="1:23">
      <c r="A1985" s="107" t="str">
        <f t="shared" si="77"/>
        <v/>
      </c>
      <c r="B1985" s="107"/>
      <c r="C1985" s="140"/>
      <c r="D1985" s="140"/>
      <c r="E1985" s="140"/>
      <c r="F1985" s="140"/>
      <c r="G1985" s="140"/>
      <c r="H1985" s="140"/>
      <c r="I1985" s="140"/>
      <c r="J1985" s="140"/>
      <c r="K1985" s="140"/>
      <c r="L1985" s="140"/>
      <c r="M1985" s="140"/>
      <c r="N1985" s="140"/>
      <c r="O1985" s="140"/>
      <c r="P1985" s="140"/>
      <c r="Q1985" s="140"/>
      <c r="R1985" s="140"/>
      <c r="S1985" s="140"/>
      <c r="T1985" s="140"/>
      <c r="U1985" s="140"/>
      <c r="V1985" s="140"/>
      <c r="W1985" s="140"/>
    </row>
    <row r="1986" spans="1:23">
      <c r="A1986" s="107" t="str">
        <f t="shared" si="77"/>
        <v/>
      </c>
      <c r="B1986" s="107"/>
      <c r="C1986" s="140"/>
      <c r="D1986" s="140"/>
      <c r="E1986" s="140"/>
      <c r="F1986" s="140"/>
      <c r="G1986" s="140"/>
      <c r="H1986" s="140"/>
      <c r="I1986" s="140"/>
      <c r="J1986" s="140"/>
      <c r="K1986" s="140"/>
      <c r="L1986" s="140"/>
      <c r="M1986" s="140"/>
      <c r="N1986" s="140"/>
      <c r="O1986" s="140"/>
      <c r="P1986" s="140"/>
      <c r="Q1986" s="140"/>
      <c r="R1986" s="140"/>
      <c r="S1986" s="140"/>
      <c r="T1986" s="140"/>
      <c r="U1986" s="140"/>
      <c r="V1986" s="140"/>
      <c r="W1986" s="140"/>
    </row>
    <row r="1987" spans="1:23">
      <c r="A1987" s="123" t="str">
        <f>IF(OR(
AND(COUNTA(C1989:W1989)&gt;0, ISBLANK(A1989)),
AND(COUNTA(C1990:W1990)&gt;0, ISBLANK(A1990)),
AND(COUNTA(C1991:W1991)&gt;0, ISBLANK(A1991)),
AND(COUNTA(C1992:W1992)&gt;0, ISBLANK(A1992)), AND(COUNTA(C1993:W1993)&gt;0, ISBLANK(A1993)),
AND(COUNTA(C1994:W1994)&gt;0, ISBLANK(A1994)),
AND(COUNTA(C1995:W1995)&gt;0, ISBLANK(A1995)),
AND(COUNTA(C1996:W1996)&gt;0, ISBLANK(A1996)), AND(COUNTA(C1997:W1997)&gt;0, ISBLANK(A1997)),
AND(COUNTA(C1998:W1998)&gt;0, ISBLANK(A1998)),),"Certain rows are missing description", "")</f>
        <v/>
      </c>
      <c r="B1987" s="107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</row>
    <row r="1988" spans="1:23">
      <c r="A1988" s="5" t="s">
        <v>222</v>
      </c>
      <c r="B1988" s="107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</row>
    <row r="1989" spans="1:23">
      <c r="A1989" s="4"/>
      <c r="B1989" s="107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</row>
    <row r="1990" spans="1:23">
      <c r="A1990" s="4"/>
      <c r="B1990" s="107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</row>
    <row r="1991" spans="1:23">
      <c r="A1991" s="4"/>
      <c r="B1991" s="107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</row>
    <row r="1992" spans="1:23">
      <c r="A1992" s="4"/>
      <c r="B1992" s="107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</row>
    <row r="1993" spans="1:23">
      <c r="A1993" s="4"/>
      <c r="B1993" s="107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</row>
    <row r="1994" spans="1:23">
      <c r="A1994" s="4"/>
      <c r="B1994" s="107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</row>
    <row r="1995" spans="1:23">
      <c r="A1995" s="4"/>
      <c r="B1995" s="107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</row>
    <row r="1996" spans="1:23">
      <c r="A1996" s="4"/>
      <c r="B1996" s="107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</row>
    <row r="1997" spans="1:23">
      <c r="A1997" s="4"/>
      <c r="B1997" s="107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</row>
    <row r="1998" spans="1:23">
      <c r="A1998" s="4"/>
      <c r="B1998" s="107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</row>
    <row r="1999" spans="1:23">
      <c r="A1999" s="4"/>
      <c r="B1999" s="107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</row>
    <row r="2000" spans="1:23">
      <c r="A2000" s="109" t="str">
        <f>"Probability of "&amp;A1988</f>
        <v>Probability of Indirect R&amp;D Cost Allocation</v>
      </c>
      <c r="B2000" s="107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</row>
    <row r="2001" spans="1:23">
      <c r="A2001" s="107" t="str">
        <f t="shared" ref="A2001:A2010" si="78">IF(A1989="","",A1989)</f>
        <v/>
      </c>
      <c r="B2001" s="107"/>
      <c r="C2001" s="140"/>
      <c r="D2001" s="140"/>
      <c r="E2001" s="140"/>
      <c r="F2001" s="140"/>
      <c r="G2001" s="140"/>
      <c r="H2001" s="140"/>
      <c r="I2001" s="140"/>
      <c r="J2001" s="140"/>
      <c r="K2001" s="140"/>
      <c r="L2001" s="140"/>
      <c r="M2001" s="140"/>
      <c r="N2001" s="140"/>
      <c r="O2001" s="140"/>
      <c r="P2001" s="140"/>
      <c r="Q2001" s="140"/>
      <c r="R2001" s="140"/>
      <c r="S2001" s="140"/>
      <c r="T2001" s="140"/>
      <c r="U2001" s="140"/>
      <c r="V2001" s="140"/>
      <c r="W2001" s="140"/>
    </row>
    <row r="2002" spans="1:23">
      <c r="A2002" s="107" t="str">
        <f t="shared" si="78"/>
        <v/>
      </c>
      <c r="B2002" s="107"/>
      <c r="C2002" s="140"/>
      <c r="D2002" s="140"/>
      <c r="E2002" s="140"/>
      <c r="F2002" s="140"/>
      <c r="G2002" s="140"/>
      <c r="H2002" s="140"/>
      <c r="I2002" s="140"/>
      <c r="J2002" s="140"/>
      <c r="K2002" s="140"/>
      <c r="L2002" s="140"/>
      <c r="M2002" s="140"/>
      <c r="N2002" s="140"/>
      <c r="O2002" s="140"/>
      <c r="P2002" s="140"/>
      <c r="Q2002" s="140"/>
      <c r="R2002" s="140"/>
      <c r="S2002" s="140"/>
      <c r="T2002" s="140"/>
      <c r="U2002" s="140"/>
      <c r="V2002" s="140"/>
      <c r="W2002" s="140"/>
    </row>
    <row r="2003" spans="1:23">
      <c r="A2003" s="107" t="str">
        <f t="shared" si="78"/>
        <v/>
      </c>
      <c r="B2003" s="107"/>
      <c r="C2003" s="140"/>
      <c r="D2003" s="140"/>
      <c r="E2003" s="140"/>
      <c r="F2003" s="140"/>
      <c r="G2003" s="140"/>
      <c r="H2003" s="140"/>
      <c r="I2003" s="140"/>
      <c r="J2003" s="140"/>
      <c r="K2003" s="140"/>
      <c r="L2003" s="140"/>
      <c r="M2003" s="140"/>
      <c r="N2003" s="140"/>
      <c r="O2003" s="140"/>
      <c r="P2003" s="140"/>
      <c r="Q2003" s="140"/>
      <c r="R2003" s="140"/>
      <c r="S2003" s="140"/>
      <c r="T2003" s="140"/>
      <c r="U2003" s="140"/>
      <c r="V2003" s="140"/>
      <c r="W2003" s="140"/>
    </row>
    <row r="2004" spans="1:23">
      <c r="A2004" s="107" t="str">
        <f t="shared" si="78"/>
        <v/>
      </c>
      <c r="B2004" s="107"/>
      <c r="C2004" s="140"/>
      <c r="D2004" s="140"/>
      <c r="E2004" s="140"/>
      <c r="F2004" s="140"/>
      <c r="G2004" s="140"/>
      <c r="H2004" s="140"/>
      <c r="I2004" s="140"/>
      <c r="J2004" s="140"/>
      <c r="K2004" s="140"/>
      <c r="L2004" s="140"/>
      <c r="M2004" s="140"/>
      <c r="N2004" s="140"/>
      <c r="O2004" s="140"/>
      <c r="P2004" s="140"/>
      <c r="Q2004" s="140"/>
      <c r="R2004" s="140"/>
      <c r="S2004" s="140"/>
      <c r="T2004" s="140"/>
      <c r="U2004" s="140"/>
      <c r="V2004" s="140"/>
      <c r="W2004" s="140"/>
    </row>
    <row r="2005" spans="1:23">
      <c r="A2005" s="107" t="str">
        <f t="shared" si="78"/>
        <v/>
      </c>
      <c r="B2005" s="107"/>
      <c r="C2005" s="140"/>
      <c r="D2005" s="140"/>
      <c r="E2005" s="140"/>
      <c r="F2005" s="140"/>
      <c r="G2005" s="140"/>
      <c r="H2005" s="140"/>
      <c r="I2005" s="140"/>
      <c r="J2005" s="140"/>
      <c r="K2005" s="140"/>
      <c r="L2005" s="140"/>
      <c r="M2005" s="140"/>
      <c r="N2005" s="140"/>
      <c r="O2005" s="140"/>
      <c r="P2005" s="140"/>
      <c r="Q2005" s="140"/>
      <c r="R2005" s="140"/>
      <c r="S2005" s="140"/>
      <c r="T2005" s="140"/>
      <c r="U2005" s="140"/>
      <c r="V2005" s="140"/>
      <c r="W2005" s="140"/>
    </row>
    <row r="2006" spans="1:23">
      <c r="A2006" s="107" t="str">
        <f t="shared" si="78"/>
        <v/>
      </c>
      <c r="B2006" s="107"/>
      <c r="C2006" s="140"/>
      <c r="D2006" s="140"/>
      <c r="E2006" s="140"/>
      <c r="F2006" s="140"/>
      <c r="G2006" s="140"/>
      <c r="H2006" s="140"/>
      <c r="I2006" s="140"/>
      <c r="J2006" s="140"/>
      <c r="K2006" s="140"/>
      <c r="L2006" s="140"/>
      <c r="M2006" s="140"/>
      <c r="N2006" s="140"/>
      <c r="O2006" s="140"/>
      <c r="P2006" s="140"/>
      <c r="Q2006" s="140"/>
      <c r="R2006" s="140"/>
      <c r="S2006" s="140"/>
      <c r="T2006" s="140"/>
      <c r="U2006" s="140"/>
      <c r="V2006" s="140"/>
      <c r="W2006" s="140"/>
    </row>
    <row r="2007" spans="1:23">
      <c r="A2007" s="107" t="str">
        <f t="shared" si="78"/>
        <v/>
      </c>
      <c r="B2007" s="107"/>
      <c r="C2007" s="140"/>
      <c r="D2007" s="140"/>
      <c r="E2007" s="140"/>
      <c r="F2007" s="140"/>
      <c r="G2007" s="140"/>
      <c r="H2007" s="140"/>
      <c r="I2007" s="140"/>
      <c r="J2007" s="140"/>
      <c r="K2007" s="140"/>
      <c r="L2007" s="140"/>
      <c r="M2007" s="140"/>
      <c r="N2007" s="140"/>
      <c r="O2007" s="140"/>
      <c r="P2007" s="140"/>
      <c r="Q2007" s="140"/>
      <c r="R2007" s="140"/>
      <c r="S2007" s="140"/>
      <c r="T2007" s="140"/>
      <c r="U2007" s="140"/>
      <c r="V2007" s="140"/>
      <c r="W2007" s="140"/>
    </row>
    <row r="2008" spans="1:23">
      <c r="A2008" s="107" t="str">
        <f t="shared" si="78"/>
        <v/>
      </c>
      <c r="B2008" s="107"/>
      <c r="C2008" s="140"/>
      <c r="D2008" s="140"/>
      <c r="E2008" s="140"/>
      <c r="F2008" s="140"/>
      <c r="G2008" s="140"/>
      <c r="H2008" s="140"/>
      <c r="I2008" s="140"/>
      <c r="J2008" s="140"/>
      <c r="K2008" s="140"/>
      <c r="L2008" s="140"/>
      <c r="M2008" s="140"/>
      <c r="N2008" s="140"/>
      <c r="O2008" s="140"/>
      <c r="P2008" s="140"/>
      <c r="Q2008" s="140"/>
      <c r="R2008" s="140"/>
      <c r="S2008" s="140"/>
      <c r="T2008" s="140"/>
      <c r="U2008" s="140"/>
      <c r="V2008" s="140"/>
      <c r="W2008" s="140"/>
    </row>
    <row r="2009" spans="1:23">
      <c r="A2009" s="107" t="str">
        <f t="shared" si="78"/>
        <v/>
      </c>
      <c r="B2009" s="107"/>
      <c r="C2009" s="140"/>
      <c r="D2009" s="140"/>
      <c r="E2009" s="140"/>
      <c r="F2009" s="140"/>
      <c r="G2009" s="140"/>
      <c r="H2009" s="140"/>
      <c r="I2009" s="140"/>
      <c r="J2009" s="140"/>
      <c r="K2009" s="140"/>
      <c r="L2009" s="140"/>
      <c r="M2009" s="140"/>
      <c r="N2009" s="140"/>
      <c r="O2009" s="140"/>
      <c r="P2009" s="140"/>
      <c r="Q2009" s="140"/>
      <c r="R2009" s="140"/>
      <c r="S2009" s="140"/>
      <c r="T2009" s="140"/>
      <c r="U2009" s="140"/>
      <c r="V2009" s="140"/>
      <c r="W2009" s="140"/>
    </row>
    <row r="2010" spans="1:23">
      <c r="A2010" s="107" t="str">
        <f t="shared" si="78"/>
        <v/>
      </c>
      <c r="B2010" s="107"/>
      <c r="C2010" s="140"/>
      <c r="D2010" s="140"/>
      <c r="E2010" s="140"/>
      <c r="F2010" s="140"/>
      <c r="G2010" s="140"/>
      <c r="H2010" s="140"/>
      <c r="I2010" s="140"/>
      <c r="J2010" s="140"/>
      <c r="K2010" s="140"/>
      <c r="L2010" s="140"/>
      <c r="M2010" s="140"/>
      <c r="N2010" s="140"/>
      <c r="O2010" s="140"/>
      <c r="P2010" s="140"/>
      <c r="Q2010" s="140"/>
      <c r="R2010" s="140"/>
      <c r="S2010" s="140"/>
      <c r="T2010" s="140"/>
      <c r="U2010" s="140"/>
      <c r="V2010" s="140"/>
      <c r="W2010" s="140"/>
    </row>
    <row r="2011" spans="1:23">
      <c r="A2011" s="4"/>
      <c r="B2011" s="107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</row>
    <row r="2012" spans="1:23">
      <c r="A2012" s="10" t="str">
        <f>"PRODUCT 39: "&amp;$A$47</f>
        <v xml:space="preserve">PRODUCT 39: </v>
      </c>
      <c r="B2012" s="107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</row>
    <row r="2013" spans="1:23">
      <c r="A2013" s="123" t="str">
        <f>IF(OR(
AND(COUNTA(C2015:W2015)&gt;0, ISBLANK(A2015)),
AND(COUNTA(C2016:W2016)&gt;0, ISBLANK(A2016)),
AND(COUNTA(C2017:W2017)&gt;0, ISBLANK(A2017)),
AND(COUNTA(C2018:W2018)&gt;0, ISBLANK(A2018)), AND(COUNTA(C2019:W2019)&gt;0, ISBLANK(A2019)),
AND(COUNTA(C2020:W2020)&gt;0, ISBLANK(A2020)),
AND(COUNTA(C2021:W2021)&gt;0, ISBLANK(A2021)),
AND(COUNTA(C2022:W2022)&gt;0, ISBLANK(A2022)), AND(COUNTA(C2023:W2023)&gt;0, ISBLANK(A2023)),
AND(COUNTA(C2024:W2024)&gt;0, ISBLANK(A2024)),),"Certain rows are missing description", "")</f>
        <v/>
      </c>
      <c r="B2013" s="107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</row>
    <row r="2014" spans="1:23">
      <c r="A2014" s="5" t="s">
        <v>220</v>
      </c>
      <c r="B2014" s="107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</row>
    <row r="2015" spans="1:23">
      <c r="A2015" s="4"/>
      <c r="B2015" s="107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</row>
    <row r="2016" spans="1:23">
      <c r="A2016" s="4"/>
      <c r="B2016" s="107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</row>
    <row r="2017" spans="1:23">
      <c r="A2017" s="4"/>
      <c r="B2017" s="107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</row>
    <row r="2018" spans="1:23">
      <c r="A2018" s="4"/>
      <c r="B2018" s="107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</row>
    <row r="2019" spans="1:23">
      <c r="A2019" s="4"/>
      <c r="B2019" s="107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</row>
    <row r="2020" spans="1:23">
      <c r="A2020" s="4"/>
      <c r="B2020" s="107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</row>
    <row r="2021" spans="1:23">
      <c r="A2021" s="4"/>
      <c r="B2021" s="107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</row>
    <row r="2022" spans="1:23">
      <c r="A2022" s="4"/>
      <c r="B2022" s="107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</row>
    <row r="2023" spans="1:23">
      <c r="A2023" s="4"/>
      <c r="B2023" s="107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</row>
    <row r="2024" spans="1:23">
      <c r="A2024" s="4"/>
      <c r="B2024" s="107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</row>
    <row r="2025" spans="1:23">
      <c r="A2025" s="4"/>
      <c r="B2025" s="107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</row>
    <row r="2026" spans="1:23">
      <c r="A2026" s="5" t="s">
        <v>221</v>
      </c>
      <c r="B2026" s="107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</row>
    <row r="2027" spans="1:23">
      <c r="A2027" s="107" t="str">
        <f t="shared" ref="A2027:A2036" si="79">IF(A2015="","",A2015)</f>
        <v/>
      </c>
      <c r="B2027" s="107"/>
      <c r="C2027" s="140"/>
      <c r="D2027" s="140"/>
      <c r="E2027" s="140"/>
      <c r="F2027" s="140"/>
      <c r="G2027" s="140"/>
      <c r="H2027" s="140"/>
      <c r="I2027" s="140"/>
      <c r="J2027" s="140"/>
      <c r="K2027" s="140"/>
      <c r="L2027" s="140"/>
      <c r="M2027" s="140"/>
      <c r="N2027" s="140"/>
      <c r="O2027" s="140"/>
      <c r="P2027" s="140"/>
      <c r="Q2027" s="140"/>
      <c r="R2027" s="140"/>
      <c r="S2027" s="140"/>
      <c r="T2027" s="140"/>
      <c r="U2027" s="140"/>
      <c r="V2027" s="140"/>
      <c r="W2027" s="140"/>
    </row>
    <row r="2028" spans="1:23">
      <c r="A2028" s="107" t="str">
        <f t="shared" si="79"/>
        <v/>
      </c>
      <c r="B2028" s="107"/>
      <c r="C2028" s="140"/>
      <c r="D2028" s="140"/>
      <c r="E2028" s="140"/>
      <c r="F2028" s="140"/>
      <c r="G2028" s="140"/>
      <c r="H2028" s="140"/>
      <c r="I2028" s="140"/>
      <c r="J2028" s="140"/>
      <c r="K2028" s="140"/>
      <c r="L2028" s="140"/>
      <c r="M2028" s="140"/>
      <c r="N2028" s="140"/>
      <c r="O2028" s="140"/>
      <c r="P2028" s="140"/>
      <c r="Q2028" s="140"/>
      <c r="R2028" s="140"/>
      <c r="S2028" s="140"/>
      <c r="T2028" s="140"/>
      <c r="U2028" s="140"/>
      <c r="V2028" s="140"/>
      <c r="W2028" s="140"/>
    </row>
    <row r="2029" spans="1:23">
      <c r="A2029" s="107" t="str">
        <f t="shared" si="79"/>
        <v/>
      </c>
      <c r="B2029" s="107"/>
      <c r="C2029" s="140"/>
      <c r="D2029" s="140"/>
      <c r="E2029" s="140"/>
      <c r="F2029" s="140"/>
      <c r="G2029" s="140"/>
      <c r="H2029" s="140"/>
      <c r="I2029" s="140"/>
      <c r="J2029" s="140"/>
      <c r="K2029" s="140"/>
      <c r="L2029" s="140"/>
      <c r="M2029" s="140"/>
      <c r="N2029" s="140"/>
      <c r="O2029" s="140"/>
      <c r="P2029" s="140"/>
      <c r="Q2029" s="140"/>
      <c r="R2029" s="140"/>
      <c r="S2029" s="140"/>
      <c r="T2029" s="140"/>
      <c r="U2029" s="140"/>
      <c r="V2029" s="140"/>
      <c r="W2029" s="140"/>
    </row>
    <row r="2030" spans="1:23">
      <c r="A2030" s="107" t="str">
        <f t="shared" si="79"/>
        <v/>
      </c>
      <c r="B2030" s="107"/>
      <c r="C2030" s="140"/>
      <c r="D2030" s="140"/>
      <c r="E2030" s="140"/>
      <c r="F2030" s="140"/>
      <c r="G2030" s="140"/>
      <c r="H2030" s="140"/>
      <c r="I2030" s="140"/>
      <c r="J2030" s="140"/>
      <c r="K2030" s="140"/>
      <c r="L2030" s="140"/>
      <c r="M2030" s="140"/>
      <c r="N2030" s="140"/>
      <c r="O2030" s="140"/>
      <c r="P2030" s="140"/>
      <c r="Q2030" s="140"/>
      <c r="R2030" s="140"/>
      <c r="S2030" s="140"/>
      <c r="T2030" s="140"/>
      <c r="U2030" s="140"/>
      <c r="V2030" s="140"/>
      <c r="W2030" s="140"/>
    </row>
    <row r="2031" spans="1:23">
      <c r="A2031" s="107" t="str">
        <f t="shared" si="79"/>
        <v/>
      </c>
      <c r="B2031" s="107"/>
      <c r="C2031" s="140"/>
      <c r="D2031" s="140"/>
      <c r="E2031" s="140"/>
      <c r="F2031" s="140"/>
      <c r="G2031" s="140"/>
      <c r="H2031" s="140"/>
      <c r="I2031" s="140"/>
      <c r="J2031" s="140"/>
      <c r="K2031" s="140"/>
      <c r="L2031" s="140"/>
      <c r="M2031" s="140"/>
      <c r="N2031" s="140"/>
      <c r="O2031" s="140"/>
      <c r="P2031" s="140"/>
      <c r="Q2031" s="140"/>
      <c r="R2031" s="140"/>
      <c r="S2031" s="140"/>
      <c r="T2031" s="140"/>
      <c r="U2031" s="140"/>
      <c r="V2031" s="140"/>
      <c r="W2031" s="140"/>
    </row>
    <row r="2032" spans="1:23">
      <c r="A2032" s="107" t="str">
        <f t="shared" si="79"/>
        <v/>
      </c>
      <c r="B2032" s="107"/>
      <c r="C2032" s="140"/>
      <c r="D2032" s="140"/>
      <c r="E2032" s="140"/>
      <c r="F2032" s="140"/>
      <c r="G2032" s="140"/>
      <c r="H2032" s="140"/>
      <c r="I2032" s="140"/>
      <c r="J2032" s="140"/>
      <c r="K2032" s="140"/>
      <c r="L2032" s="140"/>
      <c r="M2032" s="140"/>
      <c r="N2032" s="140"/>
      <c r="O2032" s="140"/>
      <c r="P2032" s="140"/>
      <c r="Q2032" s="140"/>
      <c r="R2032" s="140"/>
      <c r="S2032" s="140"/>
      <c r="T2032" s="140"/>
      <c r="U2032" s="140"/>
      <c r="V2032" s="140"/>
      <c r="W2032" s="140"/>
    </row>
    <row r="2033" spans="1:23">
      <c r="A2033" s="107" t="str">
        <f t="shared" si="79"/>
        <v/>
      </c>
      <c r="B2033" s="107"/>
      <c r="C2033" s="140"/>
      <c r="D2033" s="140"/>
      <c r="E2033" s="140"/>
      <c r="F2033" s="140"/>
      <c r="G2033" s="140"/>
      <c r="H2033" s="140"/>
      <c r="I2033" s="140"/>
      <c r="J2033" s="140"/>
      <c r="K2033" s="140"/>
      <c r="L2033" s="140"/>
      <c r="M2033" s="140"/>
      <c r="N2033" s="140"/>
      <c r="O2033" s="140"/>
      <c r="P2033" s="140"/>
      <c r="Q2033" s="140"/>
      <c r="R2033" s="140"/>
      <c r="S2033" s="140"/>
      <c r="T2033" s="140"/>
      <c r="U2033" s="140"/>
      <c r="V2033" s="140"/>
      <c r="W2033" s="140"/>
    </row>
    <row r="2034" spans="1:23">
      <c r="A2034" s="107" t="str">
        <f t="shared" si="79"/>
        <v/>
      </c>
      <c r="B2034" s="107"/>
      <c r="C2034" s="140"/>
      <c r="D2034" s="140"/>
      <c r="E2034" s="140"/>
      <c r="F2034" s="140"/>
      <c r="G2034" s="140"/>
      <c r="H2034" s="140"/>
      <c r="I2034" s="140"/>
      <c r="J2034" s="140"/>
      <c r="K2034" s="140"/>
      <c r="L2034" s="140"/>
      <c r="M2034" s="140"/>
      <c r="N2034" s="140"/>
      <c r="O2034" s="140"/>
      <c r="P2034" s="140"/>
      <c r="Q2034" s="140"/>
      <c r="R2034" s="140"/>
      <c r="S2034" s="140"/>
      <c r="T2034" s="140"/>
      <c r="U2034" s="140"/>
      <c r="V2034" s="140"/>
      <c r="W2034" s="140"/>
    </row>
    <row r="2035" spans="1:23">
      <c r="A2035" s="107" t="str">
        <f t="shared" si="79"/>
        <v/>
      </c>
      <c r="B2035" s="107"/>
      <c r="C2035" s="140"/>
      <c r="D2035" s="140"/>
      <c r="E2035" s="140"/>
      <c r="F2035" s="140"/>
      <c r="G2035" s="140"/>
      <c r="H2035" s="140"/>
      <c r="I2035" s="140"/>
      <c r="J2035" s="140"/>
      <c r="K2035" s="140"/>
      <c r="L2035" s="140"/>
      <c r="M2035" s="140"/>
      <c r="N2035" s="140"/>
      <c r="O2035" s="140"/>
      <c r="P2035" s="140"/>
      <c r="Q2035" s="140"/>
      <c r="R2035" s="140"/>
      <c r="S2035" s="140"/>
      <c r="T2035" s="140"/>
      <c r="U2035" s="140"/>
      <c r="V2035" s="140"/>
      <c r="W2035" s="140"/>
    </row>
    <row r="2036" spans="1:23">
      <c r="A2036" s="107" t="str">
        <f t="shared" si="79"/>
        <v/>
      </c>
      <c r="B2036" s="107"/>
      <c r="C2036" s="140"/>
      <c r="D2036" s="140"/>
      <c r="E2036" s="140"/>
      <c r="F2036" s="140"/>
      <c r="G2036" s="140"/>
      <c r="H2036" s="140"/>
      <c r="I2036" s="140"/>
      <c r="J2036" s="140"/>
      <c r="K2036" s="140"/>
      <c r="L2036" s="140"/>
      <c r="M2036" s="140"/>
      <c r="N2036" s="140"/>
      <c r="O2036" s="140"/>
      <c r="P2036" s="140"/>
      <c r="Q2036" s="140"/>
      <c r="R2036" s="140"/>
      <c r="S2036" s="140"/>
      <c r="T2036" s="140"/>
      <c r="U2036" s="140"/>
      <c r="V2036" s="140"/>
      <c r="W2036" s="140"/>
    </row>
    <row r="2037" spans="1:23">
      <c r="A2037" s="123" t="str">
        <f>IF(OR(
AND(COUNTA(C2039:W2039)&gt;0, ISBLANK(A2039)),
AND(COUNTA(C2040:W2040)&gt;0, ISBLANK(A2040)),
AND(COUNTA(C2041:W2041)&gt;0, ISBLANK(A2041)),
AND(COUNTA(C2042:W2042)&gt;0, ISBLANK(A2042)), AND(COUNTA(C2043:W2043)&gt;0, ISBLANK(A2043)),
AND(COUNTA(C2044:W2044)&gt;0, ISBLANK(A2044)),
AND(COUNTA(C2045:W2045)&gt;0, ISBLANK(A2045)),
AND(COUNTA(C2046:W2046)&gt;0, ISBLANK(A2046)), AND(COUNTA(C2047:W2047)&gt;0, ISBLANK(A2047)),
AND(COUNTA(C2048:W2048)&gt;0, ISBLANK(A2048)),),"Certain rows are missing description", "")</f>
        <v/>
      </c>
      <c r="B2037" s="107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</row>
    <row r="2038" spans="1:23">
      <c r="A2038" s="5" t="s">
        <v>222</v>
      </c>
      <c r="B2038" s="107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</row>
    <row r="2039" spans="1:23">
      <c r="A2039" s="4"/>
      <c r="B2039" s="107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</row>
    <row r="2040" spans="1:23">
      <c r="A2040" s="4"/>
      <c r="B2040" s="107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</row>
    <row r="2041" spans="1:23">
      <c r="A2041" s="4"/>
      <c r="B2041" s="107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</row>
    <row r="2042" spans="1:23">
      <c r="A2042" s="4"/>
      <c r="B2042" s="107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</row>
    <row r="2043" spans="1:23">
      <c r="A2043" s="4"/>
      <c r="B2043" s="107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</row>
    <row r="2044" spans="1:23">
      <c r="A2044" s="4"/>
      <c r="B2044" s="107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</row>
    <row r="2045" spans="1:23">
      <c r="A2045" s="4"/>
      <c r="B2045" s="107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</row>
    <row r="2046" spans="1:23">
      <c r="A2046" s="4"/>
      <c r="B2046" s="107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</row>
    <row r="2047" spans="1:23">
      <c r="A2047" s="4"/>
      <c r="B2047" s="107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</row>
    <row r="2048" spans="1:23">
      <c r="A2048" s="4"/>
      <c r="B2048" s="107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</row>
    <row r="2049" spans="1:23">
      <c r="A2049" s="4"/>
      <c r="B2049" s="107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</row>
    <row r="2050" spans="1:23">
      <c r="A2050" s="109" t="str">
        <f>"Probability of "&amp;A2038</f>
        <v>Probability of Indirect R&amp;D Cost Allocation</v>
      </c>
      <c r="B2050" s="107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</row>
    <row r="2051" spans="1:23">
      <c r="A2051" s="107" t="str">
        <f t="shared" ref="A2051:A2060" si="80">IF(A2039="","",A2039)</f>
        <v/>
      </c>
      <c r="B2051" s="107"/>
      <c r="C2051" s="140"/>
      <c r="D2051" s="140"/>
      <c r="E2051" s="140"/>
      <c r="F2051" s="140"/>
      <c r="G2051" s="140"/>
      <c r="H2051" s="140"/>
      <c r="I2051" s="140"/>
      <c r="J2051" s="140"/>
      <c r="K2051" s="140"/>
      <c r="L2051" s="140"/>
      <c r="M2051" s="140"/>
      <c r="N2051" s="140"/>
      <c r="O2051" s="140"/>
      <c r="P2051" s="140"/>
      <c r="Q2051" s="140"/>
      <c r="R2051" s="140"/>
      <c r="S2051" s="140"/>
      <c r="T2051" s="140"/>
      <c r="U2051" s="140"/>
      <c r="V2051" s="140"/>
      <c r="W2051" s="140"/>
    </row>
    <row r="2052" spans="1:23">
      <c r="A2052" s="107" t="str">
        <f t="shared" si="80"/>
        <v/>
      </c>
      <c r="B2052" s="107"/>
      <c r="C2052" s="140"/>
      <c r="D2052" s="140"/>
      <c r="E2052" s="140"/>
      <c r="F2052" s="140"/>
      <c r="G2052" s="140"/>
      <c r="H2052" s="140"/>
      <c r="I2052" s="140"/>
      <c r="J2052" s="140"/>
      <c r="K2052" s="140"/>
      <c r="L2052" s="140"/>
      <c r="M2052" s="140"/>
      <c r="N2052" s="140"/>
      <c r="O2052" s="140"/>
      <c r="P2052" s="140"/>
      <c r="Q2052" s="140"/>
      <c r="R2052" s="140"/>
      <c r="S2052" s="140"/>
      <c r="T2052" s="140"/>
      <c r="U2052" s="140"/>
      <c r="V2052" s="140"/>
      <c r="W2052" s="140"/>
    </row>
    <row r="2053" spans="1:23">
      <c r="A2053" s="107" t="str">
        <f t="shared" si="80"/>
        <v/>
      </c>
      <c r="B2053" s="107"/>
      <c r="C2053" s="140"/>
      <c r="D2053" s="140"/>
      <c r="E2053" s="140"/>
      <c r="F2053" s="140"/>
      <c r="G2053" s="140"/>
      <c r="H2053" s="140"/>
      <c r="I2053" s="140"/>
      <c r="J2053" s="140"/>
      <c r="K2053" s="140"/>
      <c r="L2053" s="140"/>
      <c r="M2053" s="140"/>
      <c r="N2053" s="140"/>
      <c r="O2053" s="140"/>
      <c r="P2053" s="140"/>
      <c r="Q2053" s="140"/>
      <c r="R2053" s="140"/>
      <c r="S2053" s="140"/>
      <c r="T2053" s="140"/>
      <c r="U2053" s="140"/>
      <c r="V2053" s="140"/>
      <c r="W2053" s="140"/>
    </row>
    <row r="2054" spans="1:23">
      <c r="A2054" s="107" t="str">
        <f t="shared" si="80"/>
        <v/>
      </c>
      <c r="B2054" s="107"/>
      <c r="C2054" s="140"/>
      <c r="D2054" s="140"/>
      <c r="E2054" s="140"/>
      <c r="F2054" s="140"/>
      <c r="G2054" s="140"/>
      <c r="H2054" s="140"/>
      <c r="I2054" s="140"/>
      <c r="J2054" s="140"/>
      <c r="K2054" s="140"/>
      <c r="L2054" s="140"/>
      <c r="M2054" s="140"/>
      <c r="N2054" s="140"/>
      <c r="O2054" s="140"/>
      <c r="P2054" s="140"/>
      <c r="Q2054" s="140"/>
      <c r="R2054" s="140"/>
      <c r="S2054" s="140"/>
      <c r="T2054" s="140"/>
      <c r="U2054" s="140"/>
      <c r="V2054" s="140"/>
      <c r="W2054" s="140"/>
    </row>
    <row r="2055" spans="1:23">
      <c r="A2055" s="107" t="str">
        <f t="shared" si="80"/>
        <v/>
      </c>
      <c r="B2055" s="107"/>
      <c r="C2055" s="140"/>
      <c r="D2055" s="140"/>
      <c r="E2055" s="140"/>
      <c r="F2055" s="140"/>
      <c r="G2055" s="140"/>
      <c r="H2055" s="140"/>
      <c r="I2055" s="140"/>
      <c r="J2055" s="140"/>
      <c r="K2055" s="140"/>
      <c r="L2055" s="140"/>
      <c r="M2055" s="140"/>
      <c r="N2055" s="140"/>
      <c r="O2055" s="140"/>
      <c r="P2055" s="140"/>
      <c r="Q2055" s="140"/>
      <c r="R2055" s="140"/>
      <c r="S2055" s="140"/>
      <c r="T2055" s="140"/>
      <c r="U2055" s="140"/>
      <c r="V2055" s="140"/>
      <c r="W2055" s="140"/>
    </row>
    <row r="2056" spans="1:23">
      <c r="A2056" s="107" t="str">
        <f t="shared" si="80"/>
        <v/>
      </c>
      <c r="B2056" s="107"/>
      <c r="C2056" s="140"/>
      <c r="D2056" s="140"/>
      <c r="E2056" s="140"/>
      <c r="F2056" s="140"/>
      <c r="G2056" s="140"/>
      <c r="H2056" s="140"/>
      <c r="I2056" s="140"/>
      <c r="J2056" s="140"/>
      <c r="K2056" s="140"/>
      <c r="L2056" s="140"/>
      <c r="M2056" s="140"/>
      <c r="N2056" s="140"/>
      <c r="O2056" s="140"/>
      <c r="P2056" s="140"/>
      <c r="Q2056" s="140"/>
      <c r="R2056" s="140"/>
      <c r="S2056" s="140"/>
      <c r="T2056" s="140"/>
      <c r="U2056" s="140"/>
      <c r="V2056" s="140"/>
      <c r="W2056" s="140"/>
    </row>
    <row r="2057" spans="1:23">
      <c r="A2057" s="107" t="str">
        <f t="shared" si="80"/>
        <v/>
      </c>
      <c r="B2057" s="107"/>
      <c r="C2057" s="140"/>
      <c r="D2057" s="140"/>
      <c r="E2057" s="140"/>
      <c r="F2057" s="140"/>
      <c r="G2057" s="140"/>
      <c r="H2057" s="140"/>
      <c r="I2057" s="140"/>
      <c r="J2057" s="140"/>
      <c r="K2057" s="140"/>
      <c r="L2057" s="140"/>
      <c r="M2057" s="140"/>
      <c r="N2057" s="140"/>
      <c r="O2057" s="140"/>
      <c r="P2057" s="140"/>
      <c r="Q2057" s="140"/>
      <c r="R2057" s="140"/>
      <c r="S2057" s="140"/>
      <c r="T2057" s="140"/>
      <c r="U2057" s="140"/>
      <c r="V2057" s="140"/>
      <c r="W2057" s="140"/>
    </row>
    <row r="2058" spans="1:23">
      <c r="A2058" s="107" t="str">
        <f t="shared" si="80"/>
        <v/>
      </c>
      <c r="B2058" s="107"/>
      <c r="C2058" s="140"/>
      <c r="D2058" s="140"/>
      <c r="E2058" s="140"/>
      <c r="F2058" s="140"/>
      <c r="G2058" s="140"/>
      <c r="H2058" s="140"/>
      <c r="I2058" s="140"/>
      <c r="J2058" s="140"/>
      <c r="K2058" s="140"/>
      <c r="L2058" s="140"/>
      <c r="M2058" s="140"/>
      <c r="N2058" s="140"/>
      <c r="O2058" s="140"/>
      <c r="P2058" s="140"/>
      <c r="Q2058" s="140"/>
      <c r="R2058" s="140"/>
      <c r="S2058" s="140"/>
      <c r="T2058" s="140"/>
      <c r="U2058" s="140"/>
      <c r="V2058" s="140"/>
      <c r="W2058" s="140"/>
    </row>
    <row r="2059" spans="1:23">
      <c r="A2059" s="107" t="str">
        <f t="shared" si="80"/>
        <v/>
      </c>
      <c r="B2059" s="107"/>
      <c r="C2059" s="140"/>
      <c r="D2059" s="140"/>
      <c r="E2059" s="140"/>
      <c r="F2059" s="140"/>
      <c r="G2059" s="140"/>
      <c r="H2059" s="140"/>
      <c r="I2059" s="140"/>
      <c r="J2059" s="140"/>
      <c r="K2059" s="140"/>
      <c r="L2059" s="140"/>
      <c r="M2059" s="140"/>
      <c r="N2059" s="140"/>
      <c r="O2059" s="140"/>
      <c r="P2059" s="140"/>
      <c r="Q2059" s="140"/>
      <c r="R2059" s="140"/>
      <c r="S2059" s="140"/>
      <c r="T2059" s="140"/>
      <c r="U2059" s="140"/>
      <c r="V2059" s="140"/>
      <c r="W2059" s="140"/>
    </row>
    <row r="2060" spans="1:23">
      <c r="A2060" s="107" t="str">
        <f t="shared" si="80"/>
        <v/>
      </c>
      <c r="B2060" s="107"/>
      <c r="C2060" s="140"/>
      <c r="D2060" s="140"/>
      <c r="E2060" s="140"/>
      <c r="F2060" s="140"/>
      <c r="G2060" s="140"/>
      <c r="H2060" s="140"/>
      <c r="I2060" s="140"/>
      <c r="J2060" s="140"/>
      <c r="K2060" s="140"/>
      <c r="L2060" s="140"/>
      <c r="M2060" s="140"/>
      <c r="N2060" s="140"/>
      <c r="O2060" s="140"/>
      <c r="P2060" s="140"/>
      <c r="Q2060" s="140"/>
      <c r="R2060" s="140"/>
      <c r="S2060" s="140"/>
      <c r="T2060" s="140"/>
      <c r="U2060" s="140"/>
      <c r="V2060" s="140"/>
      <c r="W2060" s="140"/>
    </row>
    <row r="2061" spans="1:23">
      <c r="A2061" s="4"/>
      <c r="B2061" s="107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</row>
    <row r="2062" spans="1:23">
      <c r="A2062" s="10" t="str">
        <f>"PRODUCT 40: "&amp;$A$48</f>
        <v xml:space="preserve">PRODUCT 40: </v>
      </c>
      <c r="B2062" s="107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</row>
    <row r="2063" spans="1:23">
      <c r="A2063" s="123" t="str">
        <f>IF(OR(
AND(COUNTA(C2065:W2065)&gt;0, ISBLANK(A2065)),
AND(COUNTA(C2066:W2066)&gt;0, ISBLANK(A2066)),
AND(COUNTA(C2067:W2067)&gt;0, ISBLANK(A2067)),
AND(COUNTA(C2068:W2068)&gt;0, ISBLANK(A2068)), AND(COUNTA(C2069:W2069)&gt;0, ISBLANK(A2069)),
AND(COUNTA(C2070:W2070)&gt;0, ISBLANK(A2070)),
AND(COUNTA(C2071:W2071)&gt;0, ISBLANK(A2071)),
AND(COUNTA(C2072:W2072)&gt;0, ISBLANK(A2072)), AND(COUNTA(C2073:W2073)&gt;0, ISBLANK(A2073)),
AND(COUNTA(C2074:W2074)&gt;0, ISBLANK(A2074)),),"Certain rows are missing description", "")</f>
        <v/>
      </c>
      <c r="B2063" s="107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</row>
    <row r="2064" spans="1:23">
      <c r="A2064" s="5" t="s">
        <v>220</v>
      </c>
      <c r="B2064" s="107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</row>
    <row r="2065" spans="1:23">
      <c r="A2065" s="4"/>
      <c r="B2065" s="107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</row>
    <row r="2066" spans="1:23">
      <c r="A2066" s="4"/>
      <c r="B2066" s="107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</row>
    <row r="2067" spans="1:23">
      <c r="A2067" s="4"/>
      <c r="B2067" s="107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</row>
    <row r="2068" spans="1:23">
      <c r="A2068" s="4"/>
      <c r="B2068" s="107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</row>
    <row r="2069" spans="1:23">
      <c r="A2069" s="4"/>
      <c r="B2069" s="107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</row>
    <row r="2070" spans="1:23">
      <c r="A2070" s="4"/>
      <c r="B2070" s="107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</row>
    <row r="2071" spans="1:23">
      <c r="A2071" s="4"/>
      <c r="B2071" s="107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</row>
    <row r="2072" spans="1:23">
      <c r="A2072" s="4"/>
      <c r="B2072" s="107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</row>
    <row r="2073" spans="1:23">
      <c r="A2073" s="4"/>
      <c r="B2073" s="107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</row>
    <row r="2074" spans="1:23">
      <c r="A2074" s="4"/>
      <c r="B2074" s="107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</row>
    <row r="2075" spans="1:23">
      <c r="A2075" s="4"/>
      <c r="B2075" s="107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</row>
    <row r="2076" spans="1:23">
      <c r="A2076" s="5" t="s">
        <v>221</v>
      </c>
      <c r="B2076" s="107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</row>
    <row r="2077" spans="1:23">
      <c r="A2077" s="107" t="str">
        <f t="shared" ref="A2077:A2086" si="81">IF(A2065="","",A2065)</f>
        <v/>
      </c>
      <c r="B2077" s="107"/>
      <c r="C2077" s="140"/>
      <c r="D2077" s="140"/>
      <c r="E2077" s="140"/>
      <c r="F2077" s="140"/>
      <c r="G2077" s="140"/>
      <c r="H2077" s="140"/>
      <c r="I2077" s="140"/>
      <c r="J2077" s="140"/>
      <c r="K2077" s="140"/>
      <c r="L2077" s="140"/>
      <c r="M2077" s="140"/>
      <c r="N2077" s="140"/>
      <c r="O2077" s="140"/>
      <c r="P2077" s="140"/>
      <c r="Q2077" s="140"/>
      <c r="R2077" s="140"/>
      <c r="S2077" s="140"/>
      <c r="T2077" s="140"/>
      <c r="U2077" s="140"/>
      <c r="V2077" s="140"/>
      <c r="W2077" s="140"/>
    </row>
    <row r="2078" spans="1:23">
      <c r="A2078" s="107" t="str">
        <f t="shared" si="81"/>
        <v/>
      </c>
      <c r="B2078" s="107"/>
      <c r="C2078" s="140"/>
      <c r="D2078" s="140"/>
      <c r="E2078" s="140"/>
      <c r="F2078" s="140"/>
      <c r="G2078" s="140"/>
      <c r="H2078" s="140"/>
      <c r="I2078" s="140"/>
      <c r="J2078" s="140"/>
      <c r="K2078" s="140"/>
      <c r="L2078" s="140"/>
      <c r="M2078" s="140"/>
      <c r="N2078" s="140"/>
      <c r="O2078" s="140"/>
      <c r="P2078" s="140"/>
      <c r="Q2078" s="140"/>
      <c r="R2078" s="140"/>
      <c r="S2078" s="140"/>
      <c r="T2078" s="140"/>
      <c r="U2078" s="140"/>
      <c r="V2078" s="140"/>
      <c r="W2078" s="140"/>
    </row>
    <row r="2079" spans="1:23">
      <c r="A2079" s="107" t="str">
        <f t="shared" si="81"/>
        <v/>
      </c>
      <c r="B2079" s="107"/>
      <c r="C2079" s="140"/>
      <c r="D2079" s="140"/>
      <c r="E2079" s="140"/>
      <c r="F2079" s="140"/>
      <c r="G2079" s="140"/>
      <c r="H2079" s="140"/>
      <c r="I2079" s="140"/>
      <c r="J2079" s="140"/>
      <c r="K2079" s="140"/>
      <c r="L2079" s="140"/>
      <c r="M2079" s="140"/>
      <c r="N2079" s="140"/>
      <c r="O2079" s="140"/>
      <c r="P2079" s="140"/>
      <c r="Q2079" s="140"/>
      <c r="R2079" s="140"/>
      <c r="S2079" s="140"/>
      <c r="T2079" s="140"/>
      <c r="U2079" s="140"/>
      <c r="V2079" s="140"/>
      <c r="W2079" s="140"/>
    </row>
    <row r="2080" spans="1:23">
      <c r="A2080" s="107" t="str">
        <f t="shared" si="81"/>
        <v/>
      </c>
      <c r="B2080" s="107"/>
      <c r="C2080" s="140"/>
      <c r="D2080" s="140"/>
      <c r="E2080" s="140"/>
      <c r="F2080" s="140"/>
      <c r="G2080" s="140"/>
      <c r="H2080" s="140"/>
      <c r="I2080" s="140"/>
      <c r="J2080" s="140"/>
      <c r="K2080" s="140"/>
      <c r="L2080" s="140"/>
      <c r="M2080" s="140"/>
      <c r="N2080" s="140"/>
      <c r="O2080" s="140"/>
      <c r="P2080" s="140"/>
      <c r="Q2080" s="140"/>
      <c r="R2080" s="140"/>
      <c r="S2080" s="140"/>
      <c r="T2080" s="140"/>
      <c r="U2080" s="140"/>
      <c r="V2080" s="140"/>
      <c r="W2080" s="140"/>
    </row>
    <row r="2081" spans="1:23">
      <c r="A2081" s="107" t="str">
        <f t="shared" si="81"/>
        <v/>
      </c>
      <c r="B2081" s="107"/>
      <c r="C2081" s="140"/>
      <c r="D2081" s="140"/>
      <c r="E2081" s="140"/>
      <c r="F2081" s="140"/>
      <c r="G2081" s="140"/>
      <c r="H2081" s="140"/>
      <c r="I2081" s="140"/>
      <c r="J2081" s="140"/>
      <c r="K2081" s="140"/>
      <c r="L2081" s="140"/>
      <c r="M2081" s="140"/>
      <c r="N2081" s="140"/>
      <c r="O2081" s="140"/>
      <c r="P2081" s="140"/>
      <c r="Q2081" s="140"/>
      <c r="R2081" s="140"/>
      <c r="S2081" s="140"/>
      <c r="T2081" s="140"/>
      <c r="U2081" s="140"/>
      <c r="V2081" s="140"/>
      <c r="W2081" s="140"/>
    </row>
    <row r="2082" spans="1:23">
      <c r="A2082" s="107" t="str">
        <f t="shared" si="81"/>
        <v/>
      </c>
      <c r="B2082" s="107"/>
      <c r="C2082" s="140"/>
      <c r="D2082" s="140"/>
      <c r="E2082" s="140"/>
      <c r="F2082" s="140"/>
      <c r="G2082" s="140"/>
      <c r="H2082" s="140"/>
      <c r="I2082" s="140"/>
      <c r="J2082" s="140"/>
      <c r="K2082" s="140"/>
      <c r="L2082" s="140"/>
      <c r="M2082" s="140"/>
      <c r="N2082" s="140"/>
      <c r="O2082" s="140"/>
      <c r="P2082" s="140"/>
      <c r="Q2082" s="140"/>
      <c r="R2082" s="140"/>
      <c r="S2082" s="140"/>
      <c r="T2082" s="140"/>
      <c r="U2082" s="140"/>
      <c r="V2082" s="140"/>
      <c r="W2082" s="140"/>
    </row>
    <row r="2083" spans="1:23">
      <c r="A2083" s="107" t="str">
        <f t="shared" si="81"/>
        <v/>
      </c>
      <c r="B2083" s="107"/>
      <c r="C2083" s="140"/>
      <c r="D2083" s="140"/>
      <c r="E2083" s="140"/>
      <c r="F2083" s="140"/>
      <c r="G2083" s="140"/>
      <c r="H2083" s="140"/>
      <c r="I2083" s="140"/>
      <c r="J2083" s="140"/>
      <c r="K2083" s="140"/>
      <c r="L2083" s="140"/>
      <c r="M2083" s="140"/>
      <c r="N2083" s="140"/>
      <c r="O2083" s="140"/>
      <c r="P2083" s="140"/>
      <c r="Q2083" s="140"/>
      <c r="R2083" s="140"/>
      <c r="S2083" s="140"/>
      <c r="T2083" s="140"/>
      <c r="U2083" s="140"/>
      <c r="V2083" s="140"/>
      <c r="W2083" s="140"/>
    </row>
    <row r="2084" spans="1:23">
      <c r="A2084" s="107" t="str">
        <f t="shared" si="81"/>
        <v/>
      </c>
      <c r="B2084" s="107"/>
      <c r="C2084" s="140"/>
      <c r="D2084" s="140"/>
      <c r="E2084" s="140"/>
      <c r="F2084" s="140"/>
      <c r="G2084" s="140"/>
      <c r="H2084" s="140"/>
      <c r="I2084" s="140"/>
      <c r="J2084" s="140"/>
      <c r="K2084" s="140"/>
      <c r="L2084" s="140"/>
      <c r="M2084" s="140"/>
      <c r="N2084" s="140"/>
      <c r="O2084" s="140"/>
      <c r="P2084" s="140"/>
      <c r="Q2084" s="140"/>
      <c r="R2084" s="140"/>
      <c r="S2084" s="140"/>
      <c r="T2084" s="140"/>
      <c r="U2084" s="140"/>
      <c r="V2084" s="140"/>
      <c r="W2084" s="140"/>
    </row>
    <row r="2085" spans="1:23">
      <c r="A2085" s="107" t="str">
        <f t="shared" si="81"/>
        <v/>
      </c>
      <c r="B2085" s="107"/>
      <c r="C2085" s="140"/>
      <c r="D2085" s="140"/>
      <c r="E2085" s="140"/>
      <c r="F2085" s="140"/>
      <c r="G2085" s="140"/>
      <c r="H2085" s="140"/>
      <c r="I2085" s="140"/>
      <c r="J2085" s="140"/>
      <c r="K2085" s="140"/>
      <c r="L2085" s="140"/>
      <c r="M2085" s="140"/>
      <c r="N2085" s="140"/>
      <c r="O2085" s="140"/>
      <c r="P2085" s="140"/>
      <c r="Q2085" s="140"/>
      <c r="R2085" s="140"/>
      <c r="S2085" s="140"/>
      <c r="T2085" s="140"/>
      <c r="U2085" s="140"/>
      <c r="V2085" s="140"/>
      <c r="W2085" s="140"/>
    </row>
    <row r="2086" spans="1:23">
      <c r="A2086" s="107" t="str">
        <f t="shared" si="81"/>
        <v/>
      </c>
      <c r="B2086" s="107"/>
      <c r="C2086" s="140"/>
      <c r="D2086" s="140"/>
      <c r="E2086" s="140"/>
      <c r="F2086" s="140"/>
      <c r="G2086" s="140"/>
      <c r="H2086" s="140"/>
      <c r="I2086" s="140"/>
      <c r="J2086" s="140"/>
      <c r="K2086" s="140"/>
      <c r="L2086" s="140"/>
      <c r="M2086" s="140"/>
      <c r="N2086" s="140"/>
      <c r="O2086" s="140"/>
      <c r="P2086" s="140"/>
      <c r="Q2086" s="140"/>
      <c r="R2086" s="140"/>
      <c r="S2086" s="140"/>
      <c r="T2086" s="140"/>
      <c r="U2086" s="140"/>
      <c r="V2086" s="140"/>
      <c r="W2086" s="140"/>
    </row>
    <row r="2087" spans="1:23">
      <c r="A2087" s="123" t="str">
        <f>IF(OR(
AND(COUNTA(C2089:W2089)&gt;0, ISBLANK(A2089)),
AND(COUNTA(C2090:W2090)&gt;0, ISBLANK(A2090)),
AND(COUNTA(C2091:W2091)&gt;0, ISBLANK(A2091)),
AND(COUNTA(C2092:W2092)&gt;0, ISBLANK(A2092)), AND(COUNTA(C2093:W2093)&gt;0, ISBLANK(A2093)),
AND(COUNTA(C2094:W2094)&gt;0, ISBLANK(A2094)),
AND(COUNTA(C2095:W2095)&gt;0, ISBLANK(A2095)),
AND(COUNTA(C2096:W2096)&gt;0, ISBLANK(A2096)), AND(COUNTA(C2097:W2097)&gt;0, ISBLANK(A2097)),
AND(COUNTA(C2098:W2098)&gt;0, ISBLANK(A2098)),),"Certain rows are missing description", "")</f>
        <v/>
      </c>
      <c r="B2087" s="107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</row>
    <row r="2088" spans="1:23">
      <c r="A2088" s="5" t="s">
        <v>222</v>
      </c>
      <c r="B2088" s="107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</row>
    <row r="2089" spans="1:23">
      <c r="A2089" s="4"/>
      <c r="B2089" s="107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</row>
    <row r="2090" spans="1:23">
      <c r="A2090" s="4"/>
      <c r="B2090" s="107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</row>
    <row r="2091" spans="1:23">
      <c r="A2091" s="4"/>
      <c r="B2091" s="107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</row>
    <row r="2092" spans="1:23">
      <c r="A2092" s="4"/>
      <c r="B2092" s="107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</row>
    <row r="2093" spans="1:23">
      <c r="A2093" s="4"/>
      <c r="B2093" s="107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</row>
    <row r="2094" spans="1:23">
      <c r="A2094" s="4"/>
      <c r="B2094" s="107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</row>
    <row r="2095" spans="1:23">
      <c r="A2095" s="4"/>
      <c r="B2095" s="107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</row>
    <row r="2096" spans="1:23">
      <c r="A2096" s="4"/>
      <c r="B2096" s="107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</row>
    <row r="2097" spans="1:23">
      <c r="A2097" s="4"/>
      <c r="B2097" s="107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</row>
    <row r="2098" spans="1:23">
      <c r="A2098" s="4"/>
      <c r="B2098" s="107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</row>
    <row r="2099" spans="1:23">
      <c r="A2099" s="4"/>
      <c r="B2099" s="107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</row>
    <row r="2100" spans="1:23">
      <c r="A2100" s="109" t="str">
        <f>"Probability of "&amp;A2088</f>
        <v>Probability of Indirect R&amp;D Cost Allocation</v>
      </c>
      <c r="B2100" s="107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</row>
    <row r="2101" spans="1:23">
      <c r="A2101" s="107" t="str">
        <f t="shared" ref="A2101:A2110" si="82">IF(A2089="","",A2089)</f>
        <v/>
      </c>
      <c r="B2101" s="107"/>
      <c r="C2101" s="140"/>
      <c r="D2101" s="140"/>
      <c r="E2101" s="140"/>
      <c r="F2101" s="140"/>
      <c r="G2101" s="140"/>
      <c r="H2101" s="140"/>
      <c r="I2101" s="140"/>
      <c r="J2101" s="140"/>
      <c r="K2101" s="140"/>
      <c r="L2101" s="140"/>
      <c r="M2101" s="140"/>
      <c r="N2101" s="140"/>
      <c r="O2101" s="140"/>
      <c r="P2101" s="140"/>
      <c r="Q2101" s="140"/>
      <c r="R2101" s="140"/>
      <c r="S2101" s="140"/>
      <c r="T2101" s="140"/>
      <c r="U2101" s="140"/>
      <c r="V2101" s="140"/>
      <c r="W2101" s="140"/>
    </row>
    <row r="2102" spans="1:23">
      <c r="A2102" s="107" t="str">
        <f t="shared" si="82"/>
        <v/>
      </c>
      <c r="B2102" s="107"/>
      <c r="C2102" s="140"/>
      <c r="D2102" s="140"/>
      <c r="E2102" s="140"/>
      <c r="F2102" s="140"/>
      <c r="G2102" s="140"/>
      <c r="H2102" s="140"/>
      <c r="I2102" s="140"/>
      <c r="J2102" s="140"/>
      <c r="K2102" s="140"/>
      <c r="L2102" s="140"/>
      <c r="M2102" s="140"/>
      <c r="N2102" s="140"/>
      <c r="O2102" s="140"/>
      <c r="P2102" s="140"/>
      <c r="Q2102" s="140"/>
      <c r="R2102" s="140"/>
      <c r="S2102" s="140"/>
      <c r="T2102" s="140"/>
      <c r="U2102" s="140"/>
      <c r="V2102" s="140"/>
      <c r="W2102" s="140"/>
    </row>
    <row r="2103" spans="1:23">
      <c r="A2103" s="107" t="str">
        <f t="shared" si="82"/>
        <v/>
      </c>
      <c r="B2103" s="107"/>
      <c r="C2103" s="140"/>
      <c r="D2103" s="140"/>
      <c r="E2103" s="140"/>
      <c r="F2103" s="140"/>
      <c r="G2103" s="140"/>
      <c r="H2103" s="140"/>
      <c r="I2103" s="140"/>
      <c r="J2103" s="140"/>
      <c r="K2103" s="140"/>
      <c r="L2103" s="140"/>
      <c r="M2103" s="140"/>
      <c r="N2103" s="140"/>
      <c r="O2103" s="140"/>
      <c r="P2103" s="140"/>
      <c r="Q2103" s="140"/>
      <c r="R2103" s="140"/>
      <c r="S2103" s="140"/>
      <c r="T2103" s="140"/>
      <c r="U2103" s="140"/>
      <c r="V2103" s="140"/>
      <c r="W2103" s="140"/>
    </row>
    <row r="2104" spans="1:23">
      <c r="A2104" s="107" t="str">
        <f t="shared" si="82"/>
        <v/>
      </c>
      <c r="B2104" s="107"/>
      <c r="C2104" s="140"/>
      <c r="D2104" s="140"/>
      <c r="E2104" s="140"/>
      <c r="F2104" s="140"/>
      <c r="G2104" s="140"/>
      <c r="H2104" s="140"/>
      <c r="I2104" s="140"/>
      <c r="J2104" s="140"/>
      <c r="K2104" s="140"/>
      <c r="L2104" s="140"/>
      <c r="M2104" s="140"/>
      <c r="N2104" s="140"/>
      <c r="O2104" s="140"/>
      <c r="P2104" s="140"/>
      <c r="Q2104" s="140"/>
      <c r="R2104" s="140"/>
      <c r="S2104" s="140"/>
      <c r="T2104" s="140"/>
      <c r="U2104" s="140"/>
      <c r="V2104" s="140"/>
      <c r="W2104" s="140"/>
    </row>
    <row r="2105" spans="1:23">
      <c r="A2105" s="107" t="str">
        <f t="shared" si="82"/>
        <v/>
      </c>
      <c r="B2105" s="107"/>
      <c r="C2105" s="140"/>
      <c r="D2105" s="140"/>
      <c r="E2105" s="140"/>
      <c r="F2105" s="140"/>
      <c r="G2105" s="140"/>
      <c r="H2105" s="140"/>
      <c r="I2105" s="140"/>
      <c r="J2105" s="140"/>
      <c r="K2105" s="140"/>
      <c r="L2105" s="140"/>
      <c r="M2105" s="140"/>
      <c r="N2105" s="140"/>
      <c r="O2105" s="140"/>
      <c r="P2105" s="140"/>
      <c r="Q2105" s="140"/>
      <c r="R2105" s="140"/>
      <c r="S2105" s="140"/>
      <c r="T2105" s="140"/>
      <c r="U2105" s="140"/>
      <c r="V2105" s="140"/>
      <c r="W2105" s="140"/>
    </row>
    <row r="2106" spans="1:23">
      <c r="A2106" s="107" t="str">
        <f t="shared" si="82"/>
        <v/>
      </c>
      <c r="B2106" s="107"/>
      <c r="C2106" s="140"/>
      <c r="D2106" s="140"/>
      <c r="E2106" s="140"/>
      <c r="F2106" s="140"/>
      <c r="G2106" s="140"/>
      <c r="H2106" s="140"/>
      <c r="I2106" s="140"/>
      <c r="J2106" s="140"/>
      <c r="K2106" s="140"/>
      <c r="L2106" s="140"/>
      <c r="M2106" s="140"/>
      <c r="N2106" s="140"/>
      <c r="O2106" s="140"/>
      <c r="P2106" s="140"/>
      <c r="Q2106" s="140"/>
      <c r="R2106" s="140"/>
      <c r="S2106" s="140"/>
      <c r="T2106" s="140"/>
      <c r="U2106" s="140"/>
      <c r="V2106" s="140"/>
      <c r="W2106" s="140"/>
    </row>
    <row r="2107" spans="1:23">
      <c r="A2107" s="107" t="str">
        <f t="shared" si="82"/>
        <v/>
      </c>
      <c r="B2107" s="107"/>
      <c r="C2107" s="140"/>
      <c r="D2107" s="140"/>
      <c r="E2107" s="140"/>
      <c r="F2107" s="140"/>
      <c r="G2107" s="140"/>
      <c r="H2107" s="140"/>
      <c r="I2107" s="140"/>
      <c r="J2107" s="140"/>
      <c r="K2107" s="140"/>
      <c r="L2107" s="140"/>
      <c r="M2107" s="140"/>
      <c r="N2107" s="140"/>
      <c r="O2107" s="140"/>
      <c r="P2107" s="140"/>
      <c r="Q2107" s="140"/>
      <c r="R2107" s="140"/>
      <c r="S2107" s="140"/>
      <c r="T2107" s="140"/>
      <c r="U2107" s="140"/>
      <c r="V2107" s="140"/>
      <c r="W2107" s="140"/>
    </row>
    <row r="2108" spans="1:23">
      <c r="A2108" s="107" t="str">
        <f t="shared" si="82"/>
        <v/>
      </c>
      <c r="B2108" s="107"/>
      <c r="C2108" s="140"/>
      <c r="D2108" s="140"/>
      <c r="E2108" s="140"/>
      <c r="F2108" s="140"/>
      <c r="G2108" s="140"/>
      <c r="H2108" s="140"/>
      <c r="I2108" s="140"/>
      <c r="J2108" s="140"/>
      <c r="K2108" s="140"/>
      <c r="L2108" s="140"/>
      <c r="M2108" s="140"/>
      <c r="N2108" s="140"/>
      <c r="O2108" s="140"/>
      <c r="P2108" s="140"/>
      <c r="Q2108" s="140"/>
      <c r="R2108" s="140"/>
      <c r="S2108" s="140"/>
      <c r="T2108" s="140"/>
      <c r="U2108" s="140"/>
      <c r="V2108" s="140"/>
      <c r="W2108" s="140"/>
    </row>
    <row r="2109" spans="1:23">
      <c r="A2109" s="107" t="str">
        <f t="shared" si="82"/>
        <v/>
      </c>
      <c r="B2109" s="107"/>
      <c r="C2109" s="140"/>
      <c r="D2109" s="140"/>
      <c r="E2109" s="140"/>
      <c r="F2109" s="140"/>
      <c r="G2109" s="140"/>
      <c r="H2109" s="140"/>
      <c r="I2109" s="140"/>
      <c r="J2109" s="140"/>
      <c r="K2109" s="140"/>
      <c r="L2109" s="140"/>
      <c r="M2109" s="140"/>
      <c r="N2109" s="140"/>
      <c r="O2109" s="140"/>
      <c r="P2109" s="140"/>
      <c r="Q2109" s="140"/>
      <c r="R2109" s="140"/>
      <c r="S2109" s="140"/>
      <c r="T2109" s="140"/>
      <c r="U2109" s="140"/>
      <c r="V2109" s="140"/>
      <c r="W2109" s="140"/>
    </row>
    <row r="2110" spans="1:23">
      <c r="A2110" s="107" t="str">
        <f t="shared" si="82"/>
        <v/>
      </c>
      <c r="B2110" s="107"/>
      <c r="C2110" s="140"/>
      <c r="D2110" s="140"/>
      <c r="E2110" s="140"/>
      <c r="F2110" s="140"/>
      <c r="G2110" s="140"/>
      <c r="H2110" s="140"/>
      <c r="I2110" s="140"/>
      <c r="J2110" s="140"/>
      <c r="K2110" s="140"/>
      <c r="L2110" s="140"/>
      <c r="M2110" s="140"/>
      <c r="N2110" s="140"/>
      <c r="O2110" s="140"/>
      <c r="P2110" s="140"/>
      <c r="Q2110" s="140"/>
      <c r="R2110" s="140"/>
      <c r="S2110" s="140"/>
      <c r="T2110" s="140"/>
      <c r="U2110" s="140"/>
      <c r="V2110" s="140"/>
      <c r="W2110" s="140"/>
    </row>
    <row r="2111" spans="1:23">
      <c r="A2111" s="4"/>
      <c r="B2111" s="107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</row>
    <row r="2112" spans="1:23">
      <c r="A2112" s="10" t="str">
        <f>"PRODUCT 41: "&amp;$A$49</f>
        <v xml:space="preserve">PRODUCT 41: </v>
      </c>
      <c r="B2112" s="107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</row>
    <row r="2113" spans="1:23">
      <c r="A2113" s="123" t="str">
        <f>IF(OR(
AND(COUNTA(C2115:W2115)&gt;0, ISBLANK(A2115)),
AND(COUNTA(C2116:W2116)&gt;0, ISBLANK(A2116)),
AND(COUNTA(C2117:W2117)&gt;0, ISBLANK(A2117)),
AND(COUNTA(C2118:W2118)&gt;0, ISBLANK(A2118)), AND(COUNTA(C2119:W2119)&gt;0, ISBLANK(A2119)),
AND(COUNTA(C2120:W2120)&gt;0, ISBLANK(A2120)),
AND(COUNTA(C2121:W2121)&gt;0, ISBLANK(A2121)),
AND(COUNTA(C2122:W2122)&gt;0, ISBLANK(A2122)), AND(COUNTA(C2123:W2123)&gt;0, ISBLANK(A2123)),
AND(COUNTA(C2124:W2124)&gt;0, ISBLANK(A2124)),),"Certain rows are missing description", "")</f>
        <v/>
      </c>
      <c r="B2113" s="107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</row>
    <row r="2114" spans="1:23">
      <c r="A2114" s="5" t="s">
        <v>220</v>
      </c>
      <c r="B2114" s="107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</row>
    <row r="2115" spans="1:23">
      <c r="A2115" s="4"/>
      <c r="B2115" s="107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</row>
    <row r="2116" spans="1:23">
      <c r="A2116" s="4"/>
      <c r="B2116" s="107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</row>
    <row r="2117" spans="1:23">
      <c r="A2117" s="4"/>
      <c r="B2117" s="107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</row>
    <row r="2118" spans="1:23">
      <c r="A2118" s="4"/>
      <c r="B2118" s="107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</row>
    <row r="2119" spans="1:23">
      <c r="A2119" s="4"/>
      <c r="B2119" s="107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</row>
    <row r="2120" spans="1:23">
      <c r="A2120" s="4"/>
      <c r="B2120" s="107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</row>
    <row r="2121" spans="1:23">
      <c r="A2121" s="4"/>
      <c r="B2121" s="107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</row>
    <row r="2122" spans="1:23">
      <c r="A2122" s="4"/>
      <c r="B2122" s="107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</row>
    <row r="2123" spans="1:23">
      <c r="A2123" s="4"/>
      <c r="B2123" s="107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</row>
    <row r="2124" spans="1:23">
      <c r="A2124" s="4"/>
      <c r="B2124" s="107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</row>
    <row r="2125" spans="1:23">
      <c r="A2125" s="4"/>
      <c r="B2125" s="107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</row>
    <row r="2126" spans="1:23">
      <c r="A2126" s="5" t="s">
        <v>221</v>
      </c>
      <c r="B2126" s="107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</row>
    <row r="2127" spans="1:23">
      <c r="A2127" s="107" t="str">
        <f t="shared" ref="A2127:A2136" si="83">IF(A2115="","",A2115)</f>
        <v/>
      </c>
      <c r="B2127" s="107"/>
      <c r="C2127" s="140"/>
      <c r="D2127" s="140"/>
      <c r="E2127" s="140"/>
      <c r="F2127" s="140"/>
      <c r="G2127" s="140"/>
      <c r="H2127" s="140"/>
      <c r="I2127" s="140"/>
      <c r="J2127" s="140"/>
      <c r="K2127" s="140"/>
      <c r="L2127" s="140"/>
      <c r="M2127" s="140"/>
      <c r="N2127" s="140"/>
      <c r="O2127" s="140"/>
      <c r="P2127" s="140"/>
      <c r="Q2127" s="140"/>
      <c r="R2127" s="140"/>
      <c r="S2127" s="140"/>
      <c r="T2127" s="140"/>
      <c r="U2127" s="140"/>
      <c r="V2127" s="140"/>
      <c r="W2127" s="140"/>
    </row>
    <row r="2128" spans="1:23">
      <c r="A2128" s="107" t="str">
        <f t="shared" si="83"/>
        <v/>
      </c>
      <c r="B2128" s="107"/>
      <c r="C2128" s="140"/>
      <c r="D2128" s="140"/>
      <c r="E2128" s="140"/>
      <c r="F2128" s="140"/>
      <c r="G2128" s="140"/>
      <c r="H2128" s="140"/>
      <c r="I2128" s="140"/>
      <c r="J2128" s="140"/>
      <c r="K2128" s="140"/>
      <c r="L2128" s="140"/>
      <c r="M2128" s="140"/>
      <c r="N2128" s="140"/>
      <c r="O2128" s="140"/>
      <c r="P2128" s="140"/>
      <c r="Q2128" s="140"/>
      <c r="R2128" s="140"/>
      <c r="S2128" s="140"/>
      <c r="T2128" s="140"/>
      <c r="U2128" s="140"/>
      <c r="V2128" s="140"/>
      <c r="W2128" s="140"/>
    </row>
    <row r="2129" spans="1:23">
      <c r="A2129" s="107" t="str">
        <f t="shared" si="83"/>
        <v/>
      </c>
      <c r="B2129" s="107"/>
      <c r="C2129" s="140"/>
      <c r="D2129" s="140"/>
      <c r="E2129" s="140"/>
      <c r="F2129" s="140"/>
      <c r="G2129" s="140"/>
      <c r="H2129" s="140"/>
      <c r="I2129" s="140"/>
      <c r="J2129" s="140"/>
      <c r="K2129" s="140"/>
      <c r="L2129" s="140"/>
      <c r="M2129" s="140"/>
      <c r="N2129" s="140"/>
      <c r="O2129" s="140"/>
      <c r="P2129" s="140"/>
      <c r="Q2129" s="140"/>
      <c r="R2129" s="140"/>
      <c r="S2129" s="140"/>
      <c r="T2129" s="140"/>
      <c r="U2129" s="140"/>
      <c r="V2129" s="140"/>
      <c r="W2129" s="140"/>
    </row>
    <row r="2130" spans="1:23">
      <c r="A2130" s="107" t="str">
        <f t="shared" si="83"/>
        <v/>
      </c>
      <c r="B2130" s="107"/>
      <c r="C2130" s="140"/>
      <c r="D2130" s="140"/>
      <c r="E2130" s="140"/>
      <c r="F2130" s="140"/>
      <c r="G2130" s="140"/>
      <c r="H2130" s="140"/>
      <c r="I2130" s="140"/>
      <c r="J2130" s="140"/>
      <c r="K2130" s="140"/>
      <c r="L2130" s="140"/>
      <c r="M2130" s="140"/>
      <c r="N2130" s="140"/>
      <c r="O2130" s="140"/>
      <c r="P2130" s="140"/>
      <c r="Q2130" s="140"/>
      <c r="R2130" s="140"/>
      <c r="S2130" s="140"/>
      <c r="T2130" s="140"/>
      <c r="U2130" s="140"/>
      <c r="V2130" s="140"/>
      <c r="W2130" s="140"/>
    </row>
    <row r="2131" spans="1:23">
      <c r="A2131" s="107" t="str">
        <f t="shared" si="83"/>
        <v/>
      </c>
      <c r="B2131" s="107"/>
      <c r="C2131" s="140"/>
      <c r="D2131" s="140"/>
      <c r="E2131" s="140"/>
      <c r="F2131" s="140"/>
      <c r="G2131" s="140"/>
      <c r="H2131" s="140"/>
      <c r="I2131" s="140"/>
      <c r="J2131" s="140"/>
      <c r="K2131" s="140"/>
      <c r="L2131" s="140"/>
      <c r="M2131" s="140"/>
      <c r="N2131" s="140"/>
      <c r="O2131" s="140"/>
      <c r="P2131" s="140"/>
      <c r="Q2131" s="140"/>
      <c r="R2131" s="140"/>
      <c r="S2131" s="140"/>
      <c r="T2131" s="140"/>
      <c r="U2131" s="140"/>
      <c r="V2131" s="140"/>
      <c r="W2131" s="140"/>
    </row>
    <row r="2132" spans="1:23">
      <c r="A2132" s="107" t="str">
        <f t="shared" si="83"/>
        <v/>
      </c>
      <c r="B2132" s="107"/>
      <c r="C2132" s="140"/>
      <c r="D2132" s="140"/>
      <c r="E2132" s="140"/>
      <c r="F2132" s="140"/>
      <c r="G2132" s="140"/>
      <c r="H2132" s="140"/>
      <c r="I2132" s="140"/>
      <c r="J2132" s="140"/>
      <c r="K2132" s="140"/>
      <c r="L2132" s="140"/>
      <c r="M2132" s="140"/>
      <c r="N2132" s="140"/>
      <c r="O2132" s="140"/>
      <c r="P2132" s="140"/>
      <c r="Q2132" s="140"/>
      <c r="R2132" s="140"/>
      <c r="S2132" s="140"/>
      <c r="T2132" s="140"/>
      <c r="U2132" s="140"/>
      <c r="V2132" s="140"/>
      <c r="W2132" s="140"/>
    </row>
    <row r="2133" spans="1:23">
      <c r="A2133" s="107" t="str">
        <f t="shared" si="83"/>
        <v/>
      </c>
      <c r="B2133" s="107"/>
      <c r="C2133" s="140"/>
      <c r="D2133" s="140"/>
      <c r="E2133" s="140"/>
      <c r="F2133" s="140"/>
      <c r="G2133" s="140"/>
      <c r="H2133" s="140"/>
      <c r="I2133" s="140"/>
      <c r="J2133" s="140"/>
      <c r="K2133" s="140"/>
      <c r="L2133" s="140"/>
      <c r="M2133" s="140"/>
      <c r="N2133" s="140"/>
      <c r="O2133" s="140"/>
      <c r="P2133" s="140"/>
      <c r="Q2133" s="140"/>
      <c r="R2133" s="140"/>
      <c r="S2133" s="140"/>
      <c r="T2133" s="140"/>
      <c r="U2133" s="140"/>
      <c r="V2133" s="140"/>
      <c r="W2133" s="140"/>
    </row>
    <row r="2134" spans="1:23">
      <c r="A2134" s="107" t="str">
        <f t="shared" si="83"/>
        <v/>
      </c>
      <c r="B2134" s="107"/>
      <c r="C2134" s="140"/>
      <c r="D2134" s="140"/>
      <c r="E2134" s="140"/>
      <c r="F2134" s="140"/>
      <c r="G2134" s="140"/>
      <c r="H2134" s="140"/>
      <c r="I2134" s="140"/>
      <c r="J2134" s="140"/>
      <c r="K2134" s="140"/>
      <c r="L2134" s="140"/>
      <c r="M2134" s="140"/>
      <c r="N2134" s="140"/>
      <c r="O2134" s="140"/>
      <c r="P2134" s="140"/>
      <c r="Q2134" s="140"/>
      <c r="R2134" s="140"/>
      <c r="S2134" s="140"/>
      <c r="T2134" s="140"/>
      <c r="U2134" s="140"/>
      <c r="V2134" s="140"/>
      <c r="W2134" s="140"/>
    </row>
    <row r="2135" spans="1:23">
      <c r="A2135" s="107" t="str">
        <f t="shared" si="83"/>
        <v/>
      </c>
      <c r="B2135" s="107"/>
      <c r="C2135" s="140"/>
      <c r="D2135" s="140"/>
      <c r="E2135" s="140"/>
      <c r="F2135" s="140"/>
      <c r="G2135" s="140"/>
      <c r="H2135" s="140"/>
      <c r="I2135" s="140"/>
      <c r="J2135" s="140"/>
      <c r="K2135" s="140"/>
      <c r="L2135" s="140"/>
      <c r="M2135" s="140"/>
      <c r="N2135" s="140"/>
      <c r="O2135" s="140"/>
      <c r="P2135" s="140"/>
      <c r="Q2135" s="140"/>
      <c r="R2135" s="140"/>
      <c r="S2135" s="140"/>
      <c r="T2135" s="140"/>
      <c r="U2135" s="140"/>
      <c r="V2135" s="140"/>
      <c r="W2135" s="140"/>
    </row>
    <row r="2136" spans="1:23">
      <c r="A2136" s="107" t="str">
        <f t="shared" si="83"/>
        <v/>
      </c>
      <c r="B2136" s="107"/>
      <c r="C2136" s="140"/>
      <c r="D2136" s="140"/>
      <c r="E2136" s="140"/>
      <c r="F2136" s="140"/>
      <c r="G2136" s="140"/>
      <c r="H2136" s="140"/>
      <c r="I2136" s="140"/>
      <c r="J2136" s="140"/>
      <c r="K2136" s="140"/>
      <c r="L2136" s="140"/>
      <c r="M2136" s="140"/>
      <c r="N2136" s="140"/>
      <c r="O2136" s="140"/>
      <c r="P2136" s="140"/>
      <c r="Q2136" s="140"/>
      <c r="R2136" s="140"/>
      <c r="S2136" s="140"/>
      <c r="T2136" s="140"/>
      <c r="U2136" s="140"/>
      <c r="V2136" s="140"/>
      <c r="W2136" s="140"/>
    </row>
    <row r="2137" spans="1:23">
      <c r="A2137" s="123" t="str">
        <f>IF(OR(
AND(COUNTA(C2139:W2139)&gt;0, ISBLANK(A2139)),
AND(COUNTA(C2140:W2140)&gt;0, ISBLANK(A2140)),
AND(COUNTA(C2141:W2141)&gt;0, ISBLANK(A2141)),
AND(COUNTA(C2142:W2142)&gt;0, ISBLANK(A2142)), AND(COUNTA(C2143:W2143)&gt;0, ISBLANK(A2143)),
AND(COUNTA(C2144:W2144)&gt;0, ISBLANK(A2144)),
AND(COUNTA(C2145:W2145)&gt;0, ISBLANK(A2145)),
AND(COUNTA(C2146:W2146)&gt;0, ISBLANK(A2146)), AND(COUNTA(C2147:W2147)&gt;0, ISBLANK(A2147)),
AND(COUNTA(C2148:W2148)&gt;0, ISBLANK(A2148)),),"Certain rows are missing description", "")</f>
        <v/>
      </c>
      <c r="B2137" s="107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</row>
    <row r="2138" spans="1:23">
      <c r="A2138" s="5" t="s">
        <v>222</v>
      </c>
      <c r="B2138" s="107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</row>
    <row r="2139" spans="1:23">
      <c r="A2139" s="4"/>
      <c r="B2139" s="107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</row>
    <row r="2140" spans="1:23">
      <c r="A2140" s="4"/>
      <c r="B2140" s="107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</row>
    <row r="2141" spans="1:23">
      <c r="A2141" s="4"/>
      <c r="B2141" s="107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</row>
    <row r="2142" spans="1:23">
      <c r="A2142" s="4"/>
      <c r="B2142" s="107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</row>
    <row r="2143" spans="1:23">
      <c r="A2143" s="4"/>
      <c r="B2143" s="107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</row>
    <row r="2144" spans="1:23">
      <c r="A2144" s="4"/>
      <c r="B2144" s="107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</row>
    <row r="2145" spans="1:23">
      <c r="A2145" s="4"/>
      <c r="B2145" s="107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</row>
    <row r="2146" spans="1:23">
      <c r="A2146" s="4"/>
      <c r="B2146" s="107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</row>
    <row r="2147" spans="1:23">
      <c r="A2147" s="4"/>
      <c r="B2147" s="107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</row>
    <row r="2148" spans="1:23">
      <c r="A2148" s="4"/>
      <c r="B2148" s="107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</row>
    <row r="2149" spans="1:23">
      <c r="A2149" s="4"/>
      <c r="B2149" s="107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</row>
    <row r="2150" spans="1:23">
      <c r="A2150" s="109" t="str">
        <f>"Probability of "&amp;A2138</f>
        <v>Probability of Indirect R&amp;D Cost Allocation</v>
      </c>
      <c r="B2150" s="107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</row>
    <row r="2151" spans="1:23">
      <c r="A2151" s="107" t="str">
        <f t="shared" ref="A2151:A2160" si="84">IF(A2139="","",A2139)</f>
        <v/>
      </c>
      <c r="B2151" s="107"/>
      <c r="C2151" s="140"/>
      <c r="D2151" s="140"/>
      <c r="E2151" s="140"/>
      <c r="F2151" s="140"/>
      <c r="G2151" s="140"/>
      <c r="H2151" s="140"/>
      <c r="I2151" s="140"/>
      <c r="J2151" s="140"/>
      <c r="K2151" s="140"/>
      <c r="L2151" s="140"/>
      <c r="M2151" s="140"/>
      <c r="N2151" s="140"/>
      <c r="O2151" s="140"/>
      <c r="P2151" s="140"/>
      <c r="Q2151" s="140"/>
      <c r="R2151" s="140"/>
      <c r="S2151" s="140"/>
      <c r="T2151" s="140"/>
      <c r="U2151" s="140"/>
      <c r="V2151" s="140"/>
      <c r="W2151" s="140"/>
    </row>
    <row r="2152" spans="1:23">
      <c r="A2152" s="107" t="str">
        <f t="shared" si="84"/>
        <v/>
      </c>
      <c r="B2152" s="107"/>
      <c r="C2152" s="140"/>
      <c r="D2152" s="140"/>
      <c r="E2152" s="140"/>
      <c r="F2152" s="140"/>
      <c r="G2152" s="140"/>
      <c r="H2152" s="140"/>
      <c r="I2152" s="140"/>
      <c r="J2152" s="140"/>
      <c r="K2152" s="140"/>
      <c r="L2152" s="140"/>
      <c r="M2152" s="140"/>
      <c r="N2152" s="140"/>
      <c r="O2152" s="140"/>
      <c r="P2152" s="140"/>
      <c r="Q2152" s="140"/>
      <c r="R2152" s="140"/>
      <c r="S2152" s="140"/>
      <c r="T2152" s="140"/>
      <c r="U2152" s="140"/>
      <c r="V2152" s="140"/>
      <c r="W2152" s="140"/>
    </row>
    <row r="2153" spans="1:23">
      <c r="A2153" s="107" t="str">
        <f t="shared" si="84"/>
        <v/>
      </c>
      <c r="B2153" s="107"/>
      <c r="C2153" s="140"/>
      <c r="D2153" s="140"/>
      <c r="E2153" s="140"/>
      <c r="F2153" s="140"/>
      <c r="G2153" s="140"/>
      <c r="H2153" s="140"/>
      <c r="I2153" s="140"/>
      <c r="J2153" s="140"/>
      <c r="K2153" s="140"/>
      <c r="L2153" s="140"/>
      <c r="M2153" s="140"/>
      <c r="N2153" s="140"/>
      <c r="O2153" s="140"/>
      <c r="P2153" s="140"/>
      <c r="Q2153" s="140"/>
      <c r="R2153" s="140"/>
      <c r="S2153" s="140"/>
      <c r="T2153" s="140"/>
      <c r="U2153" s="140"/>
      <c r="V2153" s="140"/>
      <c r="W2153" s="140"/>
    </row>
    <row r="2154" spans="1:23">
      <c r="A2154" s="107" t="str">
        <f t="shared" si="84"/>
        <v/>
      </c>
      <c r="B2154" s="107"/>
      <c r="C2154" s="140"/>
      <c r="D2154" s="140"/>
      <c r="E2154" s="140"/>
      <c r="F2154" s="140"/>
      <c r="G2154" s="140"/>
      <c r="H2154" s="140"/>
      <c r="I2154" s="140"/>
      <c r="J2154" s="140"/>
      <c r="K2154" s="140"/>
      <c r="L2154" s="140"/>
      <c r="M2154" s="140"/>
      <c r="N2154" s="140"/>
      <c r="O2154" s="140"/>
      <c r="P2154" s="140"/>
      <c r="Q2154" s="140"/>
      <c r="R2154" s="140"/>
      <c r="S2154" s="140"/>
      <c r="T2154" s="140"/>
      <c r="U2154" s="140"/>
      <c r="V2154" s="140"/>
      <c r="W2154" s="140"/>
    </row>
    <row r="2155" spans="1:23">
      <c r="A2155" s="107" t="str">
        <f t="shared" si="84"/>
        <v/>
      </c>
      <c r="B2155" s="107"/>
      <c r="C2155" s="140"/>
      <c r="D2155" s="140"/>
      <c r="E2155" s="140"/>
      <c r="F2155" s="140"/>
      <c r="G2155" s="140"/>
      <c r="H2155" s="140"/>
      <c r="I2155" s="140"/>
      <c r="J2155" s="140"/>
      <c r="K2155" s="140"/>
      <c r="L2155" s="140"/>
      <c r="M2155" s="140"/>
      <c r="N2155" s="140"/>
      <c r="O2155" s="140"/>
      <c r="P2155" s="140"/>
      <c r="Q2155" s="140"/>
      <c r="R2155" s="140"/>
      <c r="S2155" s="140"/>
      <c r="T2155" s="140"/>
      <c r="U2155" s="140"/>
      <c r="V2155" s="140"/>
      <c r="W2155" s="140"/>
    </row>
    <row r="2156" spans="1:23">
      <c r="A2156" s="107" t="str">
        <f t="shared" si="84"/>
        <v/>
      </c>
      <c r="B2156" s="107"/>
      <c r="C2156" s="140"/>
      <c r="D2156" s="140"/>
      <c r="E2156" s="140"/>
      <c r="F2156" s="140"/>
      <c r="G2156" s="140"/>
      <c r="H2156" s="140"/>
      <c r="I2156" s="140"/>
      <c r="J2156" s="140"/>
      <c r="K2156" s="140"/>
      <c r="L2156" s="140"/>
      <c r="M2156" s="140"/>
      <c r="N2156" s="140"/>
      <c r="O2156" s="140"/>
      <c r="P2156" s="140"/>
      <c r="Q2156" s="140"/>
      <c r="R2156" s="140"/>
      <c r="S2156" s="140"/>
      <c r="T2156" s="140"/>
      <c r="U2156" s="140"/>
      <c r="V2156" s="140"/>
      <c r="W2156" s="140"/>
    </row>
    <row r="2157" spans="1:23">
      <c r="A2157" s="107" t="str">
        <f t="shared" si="84"/>
        <v/>
      </c>
      <c r="B2157" s="107"/>
      <c r="C2157" s="140"/>
      <c r="D2157" s="140"/>
      <c r="E2157" s="140"/>
      <c r="F2157" s="140"/>
      <c r="G2157" s="140"/>
      <c r="H2157" s="140"/>
      <c r="I2157" s="140"/>
      <c r="J2157" s="140"/>
      <c r="K2157" s="140"/>
      <c r="L2157" s="140"/>
      <c r="M2157" s="140"/>
      <c r="N2157" s="140"/>
      <c r="O2157" s="140"/>
      <c r="P2157" s="140"/>
      <c r="Q2157" s="140"/>
      <c r="R2157" s="140"/>
      <c r="S2157" s="140"/>
      <c r="T2157" s="140"/>
      <c r="U2157" s="140"/>
      <c r="V2157" s="140"/>
      <c r="W2157" s="140"/>
    </row>
    <row r="2158" spans="1:23">
      <c r="A2158" s="107" t="str">
        <f t="shared" si="84"/>
        <v/>
      </c>
      <c r="B2158" s="107"/>
      <c r="C2158" s="140"/>
      <c r="D2158" s="140"/>
      <c r="E2158" s="140"/>
      <c r="F2158" s="140"/>
      <c r="G2158" s="140"/>
      <c r="H2158" s="140"/>
      <c r="I2158" s="140"/>
      <c r="J2158" s="140"/>
      <c r="K2158" s="140"/>
      <c r="L2158" s="140"/>
      <c r="M2158" s="140"/>
      <c r="N2158" s="140"/>
      <c r="O2158" s="140"/>
      <c r="P2158" s="140"/>
      <c r="Q2158" s="140"/>
      <c r="R2158" s="140"/>
      <c r="S2158" s="140"/>
      <c r="T2158" s="140"/>
      <c r="U2158" s="140"/>
      <c r="V2158" s="140"/>
      <c r="W2158" s="140"/>
    </row>
    <row r="2159" spans="1:23">
      <c r="A2159" s="107" t="str">
        <f t="shared" si="84"/>
        <v/>
      </c>
      <c r="B2159" s="107"/>
      <c r="C2159" s="140"/>
      <c r="D2159" s="140"/>
      <c r="E2159" s="140"/>
      <c r="F2159" s="140"/>
      <c r="G2159" s="140"/>
      <c r="H2159" s="140"/>
      <c r="I2159" s="140"/>
      <c r="J2159" s="140"/>
      <c r="K2159" s="140"/>
      <c r="L2159" s="140"/>
      <c r="M2159" s="140"/>
      <c r="N2159" s="140"/>
      <c r="O2159" s="140"/>
      <c r="P2159" s="140"/>
      <c r="Q2159" s="140"/>
      <c r="R2159" s="140"/>
      <c r="S2159" s="140"/>
      <c r="T2159" s="140"/>
      <c r="U2159" s="140"/>
      <c r="V2159" s="140"/>
      <c r="W2159" s="140"/>
    </row>
    <row r="2160" spans="1:23">
      <c r="A2160" s="107" t="str">
        <f t="shared" si="84"/>
        <v/>
      </c>
      <c r="B2160" s="107"/>
      <c r="C2160" s="140"/>
      <c r="D2160" s="140"/>
      <c r="E2160" s="140"/>
      <c r="F2160" s="140"/>
      <c r="G2160" s="140"/>
      <c r="H2160" s="140"/>
      <c r="I2160" s="140"/>
      <c r="J2160" s="140"/>
      <c r="K2160" s="140"/>
      <c r="L2160" s="140"/>
      <c r="M2160" s="140"/>
      <c r="N2160" s="140"/>
      <c r="O2160" s="140"/>
      <c r="P2160" s="140"/>
      <c r="Q2160" s="140"/>
      <c r="R2160" s="140"/>
      <c r="S2160" s="140"/>
      <c r="T2160" s="140"/>
      <c r="U2160" s="140"/>
      <c r="V2160" s="140"/>
      <c r="W2160" s="140"/>
    </row>
    <row r="2161" spans="1:23">
      <c r="A2161" s="4"/>
      <c r="B2161" s="107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</row>
    <row r="2162" spans="1:23">
      <c r="A2162" s="10" t="str">
        <f>"PRODUCT 42: "&amp;$A$50</f>
        <v xml:space="preserve">PRODUCT 42: </v>
      </c>
      <c r="B2162" s="107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</row>
    <row r="2163" spans="1:23">
      <c r="A2163" s="123" t="str">
        <f>IF(OR(
AND(COUNTA(C2165:W2165)&gt;0, ISBLANK(A2165)),
AND(COUNTA(C2166:W2166)&gt;0, ISBLANK(A2166)),
AND(COUNTA(C2167:W2167)&gt;0, ISBLANK(A2167)),
AND(COUNTA(C2168:W2168)&gt;0, ISBLANK(A2168)), AND(COUNTA(C2169:W2169)&gt;0, ISBLANK(A2169)),
AND(COUNTA(C2170:W2170)&gt;0, ISBLANK(A2170)),
AND(COUNTA(C2171:W2171)&gt;0, ISBLANK(A2171)),
AND(COUNTA(C2172:W2172)&gt;0, ISBLANK(A2172)), AND(COUNTA(C2173:W2173)&gt;0, ISBLANK(A2173)),
AND(COUNTA(C2174:W2174)&gt;0, ISBLANK(A2174)),),"Certain rows are missing description", "")</f>
        <v/>
      </c>
      <c r="B2163" s="107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</row>
    <row r="2164" spans="1:23">
      <c r="A2164" s="5" t="s">
        <v>220</v>
      </c>
      <c r="B2164" s="107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</row>
    <row r="2165" spans="1:23">
      <c r="A2165" s="4"/>
      <c r="B2165" s="107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</row>
    <row r="2166" spans="1:23">
      <c r="A2166" s="4"/>
      <c r="B2166" s="107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</row>
    <row r="2167" spans="1:23">
      <c r="A2167" s="4"/>
      <c r="B2167" s="107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</row>
    <row r="2168" spans="1:23">
      <c r="A2168" s="4"/>
      <c r="B2168" s="107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</row>
    <row r="2169" spans="1:23">
      <c r="A2169" s="4"/>
      <c r="B2169" s="107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</row>
    <row r="2170" spans="1:23">
      <c r="A2170" s="4"/>
      <c r="B2170" s="107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</row>
    <row r="2171" spans="1:23">
      <c r="A2171" s="4"/>
      <c r="B2171" s="107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</row>
    <row r="2172" spans="1:23">
      <c r="A2172" s="4"/>
      <c r="B2172" s="107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</row>
    <row r="2173" spans="1:23">
      <c r="A2173" s="4"/>
      <c r="B2173" s="107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</row>
    <row r="2174" spans="1:23">
      <c r="A2174" s="4"/>
      <c r="B2174" s="107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</row>
    <row r="2175" spans="1:23">
      <c r="A2175" s="4"/>
      <c r="B2175" s="107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</row>
    <row r="2176" spans="1:23">
      <c r="A2176" s="5" t="s">
        <v>221</v>
      </c>
      <c r="B2176" s="107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</row>
    <row r="2177" spans="1:23">
      <c r="A2177" s="107" t="str">
        <f t="shared" ref="A2177:A2186" si="85">IF(A2165="","",A2165)</f>
        <v/>
      </c>
      <c r="B2177" s="107"/>
      <c r="C2177" s="140"/>
      <c r="D2177" s="140"/>
      <c r="E2177" s="140"/>
      <c r="F2177" s="140"/>
      <c r="G2177" s="140"/>
      <c r="H2177" s="140"/>
      <c r="I2177" s="140"/>
      <c r="J2177" s="140"/>
      <c r="K2177" s="140"/>
      <c r="L2177" s="140"/>
      <c r="M2177" s="140"/>
      <c r="N2177" s="140"/>
      <c r="O2177" s="140"/>
      <c r="P2177" s="140"/>
      <c r="Q2177" s="140"/>
      <c r="R2177" s="140"/>
      <c r="S2177" s="140"/>
      <c r="T2177" s="140"/>
      <c r="U2177" s="140"/>
      <c r="V2177" s="140"/>
      <c r="W2177" s="140"/>
    </row>
    <row r="2178" spans="1:23">
      <c r="A2178" s="107" t="str">
        <f t="shared" si="85"/>
        <v/>
      </c>
      <c r="B2178" s="107"/>
      <c r="C2178" s="140"/>
      <c r="D2178" s="140"/>
      <c r="E2178" s="140"/>
      <c r="F2178" s="140"/>
      <c r="G2178" s="140"/>
      <c r="H2178" s="140"/>
      <c r="I2178" s="140"/>
      <c r="J2178" s="140"/>
      <c r="K2178" s="140"/>
      <c r="L2178" s="140"/>
      <c r="M2178" s="140"/>
      <c r="N2178" s="140"/>
      <c r="O2178" s="140"/>
      <c r="P2178" s="140"/>
      <c r="Q2178" s="140"/>
      <c r="R2178" s="140"/>
      <c r="S2178" s="140"/>
      <c r="T2178" s="140"/>
      <c r="U2178" s="140"/>
      <c r="V2178" s="140"/>
      <c r="W2178" s="140"/>
    </row>
    <row r="2179" spans="1:23">
      <c r="A2179" s="107" t="str">
        <f t="shared" si="85"/>
        <v/>
      </c>
      <c r="B2179" s="107"/>
      <c r="C2179" s="140"/>
      <c r="D2179" s="140"/>
      <c r="E2179" s="140"/>
      <c r="F2179" s="140"/>
      <c r="G2179" s="140"/>
      <c r="H2179" s="140"/>
      <c r="I2179" s="140"/>
      <c r="J2179" s="140"/>
      <c r="K2179" s="140"/>
      <c r="L2179" s="140"/>
      <c r="M2179" s="140"/>
      <c r="N2179" s="140"/>
      <c r="O2179" s="140"/>
      <c r="P2179" s="140"/>
      <c r="Q2179" s="140"/>
      <c r="R2179" s="140"/>
      <c r="S2179" s="140"/>
      <c r="T2179" s="140"/>
      <c r="U2179" s="140"/>
      <c r="V2179" s="140"/>
      <c r="W2179" s="140"/>
    </row>
    <row r="2180" spans="1:23">
      <c r="A2180" s="107" t="str">
        <f t="shared" si="85"/>
        <v/>
      </c>
      <c r="B2180" s="107"/>
      <c r="C2180" s="140"/>
      <c r="D2180" s="140"/>
      <c r="E2180" s="140"/>
      <c r="F2180" s="140"/>
      <c r="G2180" s="140"/>
      <c r="H2180" s="140"/>
      <c r="I2180" s="140"/>
      <c r="J2180" s="140"/>
      <c r="K2180" s="140"/>
      <c r="L2180" s="140"/>
      <c r="M2180" s="140"/>
      <c r="N2180" s="140"/>
      <c r="O2180" s="140"/>
      <c r="P2180" s="140"/>
      <c r="Q2180" s="140"/>
      <c r="R2180" s="140"/>
      <c r="S2180" s="140"/>
      <c r="T2180" s="140"/>
      <c r="U2180" s="140"/>
      <c r="V2180" s="140"/>
      <c r="W2180" s="140"/>
    </row>
    <row r="2181" spans="1:23">
      <c r="A2181" s="107" t="str">
        <f t="shared" si="85"/>
        <v/>
      </c>
      <c r="B2181" s="107"/>
      <c r="C2181" s="140"/>
      <c r="D2181" s="140"/>
      <c r="E2181" s="140"/>
      <c r="F2181" s="140"/>
      <c r="G2181" s="140"/>
      <c r="H2181" s="140"/>
      <c r="I2181" s="140"/>
      <c r="J2181" s="140"/>
      <c r="K2181" s="140"/>
      <c r="L2181" s="140"/>
      <c r="M2181" s="140"/>
      <c r="N2181" s="140"/>
      <c r="O2181" s="140"/>
      <c r="P2181" s="140"/>
      <c r="Q2181" s="140"/>
      <c r="R2181" s="140"/>
      <c r="S2181" s="140"/>
      <c r="T2181" s="140"/>
      <c r="U2181" s="140"/>
      <c r="V2181" s="140"/>
      <c r="W2181" s="140"/>
    </row>
    <row r="2182" spans="1:23">
      <c r="A2182" s="107" t="str">
        <f t="shared" si="85"/>
        <v/>
      </c>
      <c r="B2182" s="107"/>
      <c r="C2182" s="140"/>
      <c r="D2182" s="140"/>
      <c r="E2182" s="140"/>
      <c r="F2182" s="140"/>
      <c r="G2182" s="140"/>
      <c r="H2182" s="140"/>
      <c r="I2182" s="140"/>
      <c r="J2182" s="140"/>
      <c r="K2182" s="140"/>
      <c r="L2182" s="140"/>
      <c r="M2182" s="140"/>
      <c r="N2182" s="140"/>
      <c r="O2182" s="140"/>
      <c r="P2182" s="140"/>
      <c r="Q2182" s="140"/>
      <c r="R2182" s="140"/>
      <c r="S2182" s="140"/>
      <c r="T2182" s="140"/>
      <c r="U2182" s="140"/>
      <c r="V2182" s="140"/>
      <c r="W2182" s="140"/>
    </row>
    <row r="2183" spans="1:23">
      <c r="A2183" s="107" t="str">
        <f t="shared" si="85"/>
        <v/>
      </c>
      <c r="B2183" s="107"/>
      <c r="C2183" s="140"/>
      <c r="D2183" s="140"/>
      <c r="E2183" s="140"/>
      <c r="F2183" s="140"/>
      <c r="G2183" s="140"/>
      <c r="H2183" s="140"/>
      <c r="I2183" s="140"/>
      <c r="J2183" s="140"/>
      <c r="K2183" s="140"/>
      <c r="L2183" s="140"/>
      <c r="M2183" s="140"/>
      <c r="N2183" s="140"/>
      <c r="O2183" s="140"/>
      <c r="P2183" s="140"/>
      <c r="Q2183" s="140"/>
      <c r="R2183" s="140"/>
      <c r="S2183" s="140"/>
      <c r="T2183" s="140"/>
      <c r="U2183" s="140"/>
      <c r="V2183" s="140"/>
      <c r="W2183" s="140"/>
    </row>
    <row r="2184" spans="1:23">
      <c r="A2184" s="107" t="str">
        <f t="shared" si="85"/>
        <v/>
      </c>
      <c r="B2184" s="107"/>
      <c r="C2184" s="140"/>
      <c r="D2184" s="140"/>
      <c r="E2184" s="140"/>
      <c r="F2184" s="140"/>
      <c r="G2184" s="140"/>
      <c r="H2184" s="140"/>
      <c r="I2184" s="140"/>
      <c r="J2184" s="140"/>
      <c r="K2184" s="140"/>
      <c r="L2184" s="140"/>
      <c r="M2184" s="140"/>
      <c r="N2184" s="140"/>
      <c r="O2184" s="140"/>
      <c r="P2184" s="140"/>
      <c r="Q2184" s="140"/>
      <c r="R2184" s="140"/>
      <c r="S2184" s="140"/>
      <c r="T2184" s="140"/>
      <c r="U2184" s="140"/>
      <c r="V2184" s="140"/>
      <c r="W2184" s="140"/>
    </row>
    <row r="2185" spans="1:23">
      <c r="A2185" s="107" t="str">
        <f t="shared" si="85"/>
        <v/>
      </c>
      <c r="B2185" s="107"/>
      <c r="C2185" s="140"/>
      <c r="D2185" s="140"/>
      <c r="E2185" s="140"/>
      <c r="F2185" s="140"/>
      <c r="G2185" s="140"/>
      <c r="H2185" s="140"/>
      <c r="I2185" s="140"/>
      <c r="J2185" s="140"/>
      <c r="K2185" s="140"/>
      <c r="L2185" s="140"/>
      <c r="M2185" s="140"/>
      <c r="N2185" s="140"/>
      <c r="O2185" s="140"/>
      <c r="P2185" s="140"/>
      <c r="Q2185" s="140"/>
      <c r="R2185" s="140"/>
      <c r="S2185" s="140"/>
      <c r="T2185" s="140"/>
      <c r="U2185" s="140"/>
      <c r="V2185" s="140"/>
      <c r="W2185" s="140"/>
    </row>
    <row r="2186" spans="1:23">
      <c r="A2186" s="107" t="str">
        <f t="shared" si="85"/>
        <v/>
      </c>
      <c r="B2186" s="107"/>
      <c r="C2186" s="140"/>
      <c r="D2186" s="140"/>
      <c r="E2186" s="140"/>
      <c r="F2186" s="140"/>
      <c r="G2186" s="140"/>
      <c r="H2186" s="140"/>
      <c r="I2186" s="140"/>
      <c r="J2186" s="140"/>
      <c r="K2186" s="140"/>
      <c r="L2186" s="140"/>
      <c r="M2186" s="140"/>
      <c r="N2186" s="140"/>
      <c r="O2186" s="140"/>
      <c r="P2186" s="140"/>
      <c r="Q2186" s="140"/>
      <c r="R2186" s="140"/>
      <c r="S2186" s="140"/>
      <c r="T2186" s="140"/>
      <c r="U2186" s="140"/>
      <c r="V2186" s="140"/>
      <c r="W2186" s="140"/>
    </row>
    <row r="2187" spans="1:23">
      <c r="A2187" s="123" t="str">
        <f>IF(OR(
AND(COUNTA(C2189:W2189)&gt;0, ISBLANK(A2189)),
AND(COUNTA(C2190:W2190)&gt;0, ISBLANK(A2190)),
AND(COUNTA(C2191:W2191)&gt;0, ISBLANK(A2191)),
AND(COUNTA(C2192:W2192)&gt;0, ISBLANK(A2192)), AND(COUNTA(C2193:W2193)&gt;0, ISBLANK(A2193)),
AND(COUNTA(C2194:W2194)&gt;0, ISBLANK(A2194)),
AND(COUNTA(C2195:W2195)&gt;0, ISBLANK(A2195)),
AND(COUNTA(C2196:W2196)&gt;0, ISBLANK(A2196)), AND(COUNTA(C2197:W2197)&gt;0, ISBLANK(A2197)),
AND(COUNTA(C2198:W2198)&gt;0, ISBLANK(A2198)),),"Certain rows are missing description", "")</f>
        <v/>
      </c>
      <c r="B2187" s="107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</row>
    <row r="2188" spans="1:23">
      <c r="A2188" s="5" t="s">
        <v>222</v>
      </c>
      <c r="B2188" s="107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</row>
    <row r="2189" spans="1:23">
      <c r="A2189" s="4"/>
      <c r="B2189" s="107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</row>
    <row r="2190" spans="1:23">
      <c r="A2190" s="4"/>
      <c r="B2190" s="107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</row>
    <row r="2191" spans="1:23">
      <c r="A2191" s="4"/>
      <c r="B2191" s="107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</row>
    <row r="2192" spans="1:23">
      <c r="A2192" s="4"/>
      <c r="B2192" s="107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</row>
    <row r="2193" spans="1:23">
      <c r="A2193" s="4"/>
      <c r="B2193" s="107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</row>
    <row r="2194" spans="1:23">
      <c r="A2194" s="4"/>
      <c r="B2194" s="107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</row>
    <row r="2195" spans="1:23">
      <c r="A2195" s="4"/>
      <c r="B2195" s="107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</row>
    <row r="2196" spans="1:23">
      <c r="A2196" s="4"/>
      <c r="B2196" s="107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</row>
    <row r="2197" spans="1:23">
      <c r="A2197" s="4"/>
      <c r="B2197" s="107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</row>
    <row r="2198" spans="1:23">
      <c r="A2198" s="4"/>
      <c r="B2198" s="107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</row>
    <row r="2199" spans="1:23">
      <c r="A2199" s="4"/>
      <c r="B2199" s="107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</row>
    <row r="2200" spans="1:23">
      <c r="A2200" s="109" t="str">
        <f>"Probability of "&amp;A2188</f>
        <v>Probability of Indirect R&amp;D Cost Allocation</v>
      </c>
      <c r="B2200" s="107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</row>
    <row r="2201" spans="1:23">
      <c r="A2201" s="107" t="str">
        <f t="shared" ref="A2201:A2210" si="86">IF(A2189="","",A2189)</f>
        <v/>
      </c>
      <c r="B2201" s="107"/>
      <c r="C2201" s="140"/>
      <c r="D2201" s="140"/>
      <c r="E2201" s="140"/>
      <c r="F2201" s="140"/>
      <c r="G2201" s="140"/>
      <c r="H2201" s="140"/>
      <c r="I2201" s="140"/>
      <c r="J2201" s="140"/>
      <c r="K2201" s="140"/>
      <c r="L2201" s="140"/>
      <c r="M2201" s="140"/>
      <c r="N2201" s="140"/>
      <c r="O2201" s="140"/>
      <c r="P2201" s="140"/>
      <c r="Q2201" s="140"/>
      <c r="R2201" s="140"/>
      <c r="S2201" s="140"/>
      <c r="T2201" s="140"/>
      <c r="U2201" s="140"/>
      <c r="V2201" s="140"/>
      <c r="W2201" s="140"/>
    </row>
    <row r="2202" spans="1:23">
      <c r="A2202" s="107" t="str">
        <f t="shared" si="86"/>
        <v/>
      </c>
      <c r="B2202" s="107"/>
      <c r="C2202" s="140"/>
      <c r="D2202" s="140"/>
      <c r="E2202" s="140"/>
      <c r="F2202" s="140"/>
      <c r="G2202" s="140"/>
      <c r="H2202" s="140"/>
      <c r="I2202" s="140"/>
      <c r="J2202" s="140"/>
      <c r="K2202" s="140"/>
      <c r="L2202" s="140"/>
      <c r="M2202" s="140"/>
      <c r="N2202" s="140"/>
      <c r="O2202" s="140"/>
      <c r="P2202" s="140"/>
      <c r="Q2202" s="140"/>
      <c r="R2202" s="140"/>
      <c r="S2202" s="140"/>
      <c r="T2202" s="140"/>
      <c r="U2202" s="140"/>
      <c r="V2202" s="140"/>
      <c r="W2202" s="140"/>
    </row>
    <row r="2203" spans="1:23">
      <c r="A2203" s="107" t="str">
        <f t="shared" si="86"/>
        <v/>
      </c>
      <c r="B2203" s="107"/>
      <c r="C2203" s="140"/>
      <c r="D2203" s="140"/>
      <c r="E2203" s="140"/>
      <c r="F2203" s="140"/>
      <c r="G2203" s="140"/>
      <c r="H2203" s="140"/>
      <c r="I2203" s="140"/>
      <c r="J2203" s="140"/>
      <c r="K2203" s="140"/>
      <c r="L2203" s="140"/>
      <c r="M2203" s="140"/>
      <c r="N2203" s="140"/>
      <c r="O2203" s="140"/>
      <c r="P2203" s="140"/>
      <c r="Q2203" s="140"/>
      <c r="R2203" s="140"/>
      <c r="S2203" s="140"/>
      <c r="T2203" s="140"/>
      <c r="U2203" s="140"/>
      <c r="V2203" s="140"/>
      <c r="W2203" s="140"/>
    </row>
    <row r="2204" spans="1:23">
      <c r="A2204" s="107" t="str">
        <f t="shared" si="86"/>
        <v/>
      </c>
      <c r="B2204" s="107"/>
      <c r="C2204" s="140"/>
      <c r="D2204" s="140"/>
      <c r="E2204" s="140"/>
      <c r="F2204" s="140"/>
      <c r="G2204" s="140"/>
      <c r="H2204" s="140"/>
      <c r="I2204" s="140"/>
      <c r="J2204" s="140"/>
      <c r="K2204" s="140"/>
      <c r="L2204" s="140"/>
      <c r="M2204" s="140"/>
      <c r="N2204" s="140"/>
      <c r="O2204" s="140"/>
      <c r="P2204" s="140"/>
      <c r="Q2204" s="140"/>
      <c r="R2204" s="140"/>
      <c r="S2204" s="140"/>
      <c r="T2204" s="140"/>
      <c r="U2204" s="140"/>
      <c r="V2204" s="140"/>
      <c r="W2204" s="140"/>
    </row>
    <row r="2205" spans="1:23">
      <c r="A2205" s="107" t="str">
        <f t="shared" si="86"/>
        <v/>
      </c>
      <c r="B2205" s="107"/>
      <c r="C2205" s="140"/>
      <c r="D2205" s="140"/>
      <c r="E2205" s="140"/>
      <c r="F2205" s="140"/>
      <c r="G2205" s="140"/>
      <c r="H2205" s="140"/>
      <c r="I2205" s="140"/>
      <c r="J2205" s="140"/>
      <c r="K2205" s="140"/>
      <c r="L2205" s="140"/>
      <c r="M2205" s="140"/>
      <c r="N2205" s="140"/>
      <c r="O2205" s="140"/>
      <c r="P2205" s="140"/>
      <c r="Q2205" s="140"/>
      <c r="R2205" s="140"/>
      <c r="S2205" s="140"/>
      <c r="T2205" s="140"/>
      <c r="U2205" s="140"/>
      <c r="V2205" s="140"/>
      <c r="W2205" s="140"/>
    </row>
    <row r="2206" spans="1:23">
      <c r="A2206" s="107" t="str">
        <f t="shared" si="86"/>
        <v/>
      </c>
      <c r="B2206" s="107"/>
      <c r="C2206" s="140"/>
      <c r="D2206" s="140"/>
      <c r="E2206" s="140"/>
      <c r="F2206" s="140"/>
      <c r="G2206" s="140"/>
      <c r="H2206" s="140"/>
      <c r="I2206" s="140"/>
      <c r="J2206" s="140"/>
      <c r="K2206" s="140"/>
      <c r="L2206" s="140"/>
      <c r="M2206" s="140"/>
      <c r="N2206" s="140"/>
      <c r="O2206" s="140"/>
      <c r="P2206" s="140"/>
      <c r="Q2206" s="140"/>
      <c r="R2206" s="140"/>
      <c r="S2206" s="140"/>
      <c r="T2206" s="140"/>
      <c r="U2206" s="140"/>
      <c r="V2206" s="140"/>
      <c r="W2206" s="140"/>
    </row>
    <row r="2207" spans="1:23">
      <c r="A2207" s="107" t="str">
        <f t="shared" si="86"/>
        <v/>
      </c>
      <c r="B2207" s="107"/>
      <c r="C2207" s="140"/>
      <c r="D2207" s="140"/>
      <c r="E2207" s="140"/>
      <c r="F2207" s="140"/>
      <c r="G2207" s="140"/>
      <c r="H2207" s="140"/>
      <c r="I2207" s="140"/>
      <c r="J2207" s="140"/>
      <c r="K2207" s="140"/>
      <c r="L2207" s="140"/>
      <c r="M2207" s="140"/>
      <c r="N2207" s="140"/>
      <c r="O2207" s="140"/>
      <c r="P2207" s="140"/>
      <c r="Q2207" s="140"/>
      <c r="R2207" s="140"/>
      <c r="S2207" s="140"/>
      <c r="T2207" s="140"/>
      <c r="U2207" s="140"/>
      <c r="V2207" s="140"/>
      <c r="W2207" s="140"/>
    </row>
    <row r="2208" spans="1:23">
      <c r="A2208" s="107" t="str">
        <f t="shared" si="86"/>
        <v/>
      </c>
      <c r="B2208" s="107"/>
      <c r="C2208" s="140"/>
      <c r="D2208" s="140"/>
      <c r="E2208" s="140"/>
      <c r="F2208" s="140"/>
      <c r="G2208" s="140"/>
      <c r="H2208" s="140"/>
      <c r="I2208" s="140"/>
      <c r="J2208" s="140"/>
      <c r="K2208" s="140"/>
      <c r="L2208" s="140"/>
      <c r="M2208" s="140"/>
      <c r="N2208" s="140"/>
      <c r="O2208" s="140"/>
      <c r="P2208" s="140"/>
      <c r="Q2208" s="140"/>
      <c r="R2208" s="140"/>
      <c r="S2208" s="140"/>
      <c r="T2208" s="140"/>
      <c r="U2208" s="140"/>
      <c r="V2208" s="140"/>
      <c r="W2208" s="140"/>
    </row>
    <row r="2209" spans="1:23">
      <c r="A2209" s="107" t="str">
        <f t="shared" si="86"/>
        <v/>
      </c>
      <c r="B2209" s="107"/>
      <c r="C2209" s="140"/>
      <c r="D2209" s="140"/>
      <c r="E2209" s="140"/>
      <c r="F2209" s="140"/>
      <c r="G2209" s="140"/>
      <c r="H2209" s="140"/>
      <c r="I2209" s="140"/>
      <c r="J2209" s="140"/>
      <c r="K2209" s="140"/>
      <c r="L2209" s="140"/>
      <c r="M2209" s="140"/>
      <c r="N2209" s="140"/>
      <c r="O2209" s="140"/>
      <c r="P2209" s="140"/>
      <c r="Q2209" s="140"/>
      <c r="R2209" s="140"/>
      <c r="S2209" s="140"/>
      <c r="T2209" s="140"/>
      <c r="U2209" s="140"/>
      <c r="V2209" s="140"/>
      <c r="W2209" s="140"/>
    </row>
    <row r="2210" spans="1:23">
      <c r="A2210" s="107" t="str">
        <f t="shared" si="86"/>
        <v/>
      </c>
      <c r="B2210" s="107"/>
      <c r="C2210" s="140"/>
      <c r="D2210" s="140"/>
      <c r="E2210" s="140"/>
      <c r="F2210" s="140"/>
      <c r="G2210" s="140"/>
      <c r="H2210" s="140"/>
      <c r="I2210" s="140"/>
      <c r="J2210" s="140"/>
      <c r="K2210" s="140"/>
      <c r="L2210" s="140"/>
      <c r="M2210" s="140"/>
      <c r="N2210" s="140"/>
      <c r="O2210" s="140"/>
      <c r="P2210" s="140"/>
      <c r="Q2210" s="140"/>
      <c r="R2210" s="140"/>
      <c r="S2210" s="140"/>
      <c r="T2210" s="140"/>
      <c r="U2210" s="140"/>
      <c r="V2210" s="140"/>
      <c r="W2210" s="140"/>
    </row>
    <row r="2211" spans="1:23">
      <c r="A2211" s="4"/>
      <c r="B2211" s="107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</row>
    <row r="2212" spans="1:23">
      <c r="A2212" s="10" t="str">
        <f>"PRODUCT 43: "&amp;$A$51</f>
        <v xml:space="preserve">PRODUCT 43: </v>
      </c>
      <c r="B2212" s="107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</row>
    <row r="2213" spans="1:23">
      <c r="A2213" s="123" t="str">
        <f>IF(OR(
AND(COUNTA(C2215:W2215)&gt;0, ISBLANK(A2215)),
AND(COUNTA(C2216:W2216)&gt;0, ISBLANK(A2216)),
AND(COUNTA(C2217:W2217)&gt;0, ISBLANK(A2217)),
AND(COUNTA(C2218:W2218)&gt;0, ISBLANK(A2218)), AND(COUNTA(C2219:W2219)&gt;0, ISBLANK(A2219)),
AND(COUNTA(C2220:W2220)&gt;0, ISBLANK(A2220)),
AND(COUNTA(C2221:W2221)&gt;0, ISBLANK(A2221)),
AND(COUNTA(C2222:W2222)&gt;0, ISBLANK(A2222)), AND(COUNTA(C2223:W2223)&gt;0, ISBLANK(A2223)),
AND(COUNTA(C2224:W2224)&gt;0, ISBLANK(A2224)),),"Certain rows are missing description", "")</f>
        <v/>
      </c>
      <c r="B2213" s="107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</row>
    <row r="2214" spans="1:23">
      <c r="A2214" s="5" t="s">
        <v>220</v>
      </c>
      <c r="B2214" s="107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</row>
    <row r="2215" spans="1:23">
      <c r="A2215" s="4"/>
      <c r="B2215" s="107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</row>
    <row r="2216" spans="1:23">
      <c r="A2216" s="4"/>
      <c r="B2216" s="107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</row>
    <row r="2217" spans="1:23">
      <c r="A2217" s="4"/>
      <c r="B2217" s="107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</row>
    <row r="2218" spans="1:23">
      <c r="A2218" s="4"/>
      <c r="B2218" s="107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</row>
    <row r="2219" spans="1:23">
      <c r="A2219" s="4"/>
      <c r="B2219" s="107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</row>
    <row r="2220" spans="1:23">
      <c r="A2220" s="4"/>
      <c r="B2220" s="107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</row>
    <row r="2221" spans="1:23">
      <c r="A2221" s="4"/>
      <c r="B2221" s="107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</row>
    <row r="2222" spans="1:23">
      <c r="A2222" s="4"/>
      <c r="B2222" s="107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</row>
    <row r="2223" spans="1:23">
      <c r="A2223" s="4"/>
      <c r="B2223" s="107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</row>
    <row r="2224" spans="1:23">
      <c r="A2224" s="4"/>
      <c r="B2224" s="107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</row>
    <row r="2225" spans="1:23">
      <c r="A2225" s="4"/>
      <c r="B2225" s="107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</row>
    <row r="2226" spans="1:23">
      <c r="A2226" s="5" t="s">
        <v>221</v>
      </c>
      <c r="B2226" s="107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</row>
    <row r="2227" spans="1:23">
      <c r="A2227" s="107" t="str">
        <f t="shared" ref="A2227:A2236" si="87">IF(A2215="","",A2215)</f>
        <v/>
      </c>
      <c r="B2227" s="107"/>
      <c r="C2227" s="140"/>
      <c r="D2227" s="140"/>
      <c r="E2227" s="140"/>
      <c r="F2227" s="140"/>
      <c r="G2227" s="140"/>
      <c r="H2227" s="140"/>
      <c r="I2227" s="140"/>
      <c r="J2227" s="140"/>
      <c r="K2227" s="140"/>
      <c r="L2227" s="140"/>
      <c r="M2227" s="140"/>
      <c r="N2227" s="140"/>
      <c r="O2227" s="140"/>
      <c r="P2227" s="140"/>
      <c r="Q2227" s="140"/>
      <c r="R2227" s="140"/>
      <c r="S2227" s="140"/>
      <c r="T2227" s="140"/>
      <c r="U2227" s="140"/>
      <c r="V2227" s="140"/>
      <c r="W2227" s="140"/>
    </row>
    <row r="2228" spans="1:23">
      <c r="A2228" s="107" t="str">
        <f t="shared" si="87"/>
        <v/>
      </c>
      <c r="B2228" s="107"/>
      <c r="C2228" s="140"/>
      <c r="D2228" s="140"/>
      <c r="E2228" s="140"/>
      <c r="F2228" s="140"/>
      <c r="G2228" s="140"/>
      <c r="H2228" s="140"/>
      <c r="I2228" s="140"/>
      <c r="J2228" s="140"/>
      <c r="K2228" s="140"/>
      <c r="L2228" s="140"/>
      <c r="M2228" s="140"/>
      <c r="N2228" s="140"/>
      <c r="O2228" s="140"/>
      <c r="P2228" s="140"/>
      <c r="Q2228" s="140"/>
      <c r="R2228" s="140"/>
      <c r="S2228" s="140"/>
      <c r="T2228" s="140"/>
      <c r="U2228" s="140"/>
      <c r="V2228" s="140"/>
      <c r="W2228" s="140"/>
    </row>
    <row r="2229" spans="1:23">
      <c r="A2229" s="107" t="str">
        <f t="shared" si="87"/>
        <v/>
      </c>
      <c r="B2229" s="107"/>
      <c r="C2229" s="140"/>
      <c r="D2229" s="140"/>
      <c r="E2229" s="140"/>
      <c r="F2229" s="140"/>
      <c r="G2229" s="140"/>
      <c r="H2229" s="140"/>
      <c r="I2229" s="140"/>
      <c r="J2229" s="140"/>
      <c r="K2229" s="140"/>
      <c r="L2229" s="140"/>
      <c r="M2229" s="140"/>
      <c r="N2229" s="140"/>
      <c r="O2229" s="140"/>
      <c r="P2229" s="140"/>
      <c r="Q2229" s="140"/>
      <c r="R2229" s="140"/>
      <c r="S2229" s="140"/>
      <c r="T2229" s="140"/>
      <c r="U2229" s="140"/>
      <c r="V2229" s="140"/>
      <c r="W2229" s="140"/>
    </row>
    <row r="2230" spans="1:23">
      <c r="A2230" s="107" t="str">
        <f t="shared" si="87"/>
        <v/>
      </c>
      <c r="B2230" s="107"/>
      <c r="C2230" s="140"/>
      <c r="D2230" s="140"/>
      <c r="E2230" s="140"/>
      <c r="F2230" s="140"/>
      <c r="G2230" s="140"/>
      <c r="H2230" s="140"/>
      <c r="I2230" s="140"/>
      <c r="J2230" s="140"/>
      <c r="K2230" s="140"/>
      <c r="L2230" s="140"/>
      <c r="M2230" s="140"/>
      <c r="N2230" s="140"/>
      <c r="O2230" s="140"/>
      <c r="P2230" s="140"/>
      <c r="Q2230" s="140"/>
      <c r="R2230" s="140"/>
      <c r="S2230" s="140"/>
      <c r="T2230" s="140"/>
      <c r="U2230" s="140"/>
      <c r="V2230" s="140"/>
      <c r="W2230" s="140"/>
    </row>
    <row r="2231" spans="1:23">
      <c r="A2231" s="107" t="str">
        <f t="shared" si="87"/>
        <v/>
      </c>
      <c r="B2231" s="107"/>
      <c r="C2231" s="140"/>
      <c r="D2231" s="140"/>
      <c r="E2231" s="140"/>
      <c r="F2231" s="140"/>
      <c r="G2231" s="140"/>
      <c r="H2231" s="140"/>
      <c r="I2231" s="140"/>
      <c r="J2231" s="140"/>
      <c r="K2231" s="140"/>
      <c r="L2231" s="140"/>
      <c r="M2231" s="140"/>
      <c r="N2231" s="140"/>
      <c r="O2231" s="140"/>
      <c r="P2231" s="140"/>
      <c r="Q2231" s="140"/>
      <c r="R2231" s="140"/>
      <c r="S2231" s="140"/>
      <c r="T2231" s="140"/>
      <c r="U2231" s="140"/>
      <c r="V2231" s="140"/>
      <c r="W2231" s="140"/>
    </row>
    <row r="2232" spans="1:23">
      <c r="A2232" s="107" t="str">
        <f t="shared" si="87"/>
        <v/>
      </c>
      <c r="B2232" s="107"/>
      <c r="C2232" s="140"/>
      <c r="D2232" s="140"/>
      <c r="E2232" s="140"/>
      <c r="F2232" s="140"/>
      <c r="G2232" s="140"/>
      <c r="H2232" s="140"/>
      <c r="I2232" s="140"/>
      <c r="J2232" s="140"/>
      <c r="K2232" s="140"/>
      <c r="L2232" s="140"/>
      <c r="M2232" s="140"/>
      <c r="N2232" s="140"/>
      <c r="O2232" s="140"/>
      <c r="P2232" s="140"/>
      <c r="Q2232" s="140"/>
      <c r="R2232" s="140"/>
      <c r="S2232" s="140"/>
      <c r="T2232" s="140"/>
      <c r="U2232" s="140"/>
      <c r="V2232" s="140"/>
      <c r="W2232" s="140"/>
    </row>
    <row r="2233" spans="1:23">
      <c r="A2233" s="107" t="str">
        <f t="shared" si="87"/>
        <v/>
      </c>
      <c r="B2233" s="107"/>
      <c r="C2233" s="140"/>
      <c r="D2233" s="140"/>
      <c r="E2233" s="140"/>
      <c r="F2233" s="140"/>
      <c r="G2233" s="140"/>
      <c r="H2233" s="140"/>
      <c r="I2233" s="140"/>
      <c r="J2233" s="140"/>
      <c r="K2233" s="140"/>
      <c r="L2233" s="140"/>
      <c r="M2233" s="140"/>
      <c r="N2233" s="140"/>
      <c r="O2233" s="140"/>
      <c r="P2233" s="140"/>
      <c r="Q2233" s="140"/>
      <c r="R2233" s="140"/>
      <c r="S2233" s="140"/>
      <c r="T2233" s="140"/>
      <c r="U2233" s="140"/>
      <c r="V2233" s="140"/>
      <c r="W2233" s="140"/>
    </row>
    <row r="2234" spans="1:23">
      <c r="A2234" s="107" t="str">
        <f t="shared" si="87"/>
        <v/>
      </c>
      <c r="B2234" s="107"/>
      <c r="C2234" s="140"/>
      <c r="D2234" s="140"/>
      <c r="E2234" s="140"/>
      <c r="F2234" s="140"/>
      <c r="G2234" s="140"/>
      <c r="H2234" s="140"/>
      <c r="I2234" s="140"/>
      <c r="J2234" s="140"/>
      <c r="K2234" s="140"/>
      <c r="L2234" s="140"/>
      <c r="M2234" s="140"/>
      <c r="N2234" s="140"/>
      <c r="O2234" s="140"/>
      <c r="P2234" s="140"/>
      <c r="Q2234" s="140"/>
      <c r="R2234" s="140"/>
      <c r="S2234" s="140"/>
      <c r="T2234" s="140"/>
      <c r="U2234" s="140"/>
      <c r="V2234" s="140"/>
      <c r="W2234" s="140"/>
    </row>
    <row r="2235" spans="1:23">
      <c r="A2235" s="107" t="str">
        <f t="shared" si="87"/>
        <v/>
      </c>
      <c r="B2235" s="107"/>
      <c r="C2235" s="140"/>
      <c r="D2235" s="140"/>
      <c r="E2235" s="140"/>
      <c r="F2235" s="140"/>
      <c r="G2235" s="140"/>
      <c r="H2235" s="140"/>
      <c r="I2235" s="140"/>
      <c r="J2235" s="140"/>
      <c r="K2235" s="140"/>
      <c r="L2235" s="140"/>
      <c r="M2235" s="140"/>
      <c r="N2235" s="140"/>
      <c r="O2235" s="140"/>
      <c r="P2235" s="140"/>
      <c r="Q2235" s="140"/>
      <c r="R2235" s="140"/>
      <c r="S2235" s="140"/>
      <c r="T2235" s="140"/>
      <c r="U2235" s="140"/>
      <c r="V2235" s="140"/>
      <c r="W2235" s="140"/>
    </row>
    <row r="2236" spans="1:23">
      <c r="A2236" s="107" t="str">
        <f t="shared" si="87"/>
        <v/>
      </c>
      <c r="B2236" s="107"/>
      <c r="C2236" s="140"/>
      <c r="D2236" s="140"/>
      <c r="E2236" s="140"/>
      <c r="F2236" s="140"/>
      <c r="G2236" s="140"/>
      <c r="H2236" s="140"/>
      <c r="I2236" s="140"/>
      <c r="J2236" s="140"/>
      <c r="K2236" s="140"/>
      <c r="L2236" s="140"/>
      <c r="M2236" s="140"/>
      <c r="N2236" s="140"/>
      <c r="O2236" s="140"/>
      <c r="P2236" s="140"/>
      <c r="Q2236" s="140"/>
      <c r="R2236" s="140"/>
      <c r="S2236" s="140"/>
      <c r="T2236" s="140"/>
      <c r="U2236" s="140"/>
      <c r="V2236" s="140"/>
      <c r="W2236" s="140"/>
    </row>
    <row r="2237" spans="1:23">
      <c r="A2237" s="123" t="str">
        <f>IF(OR(
AND(COUNTA(C2239:W2239)&gt;0, ISBLANK(A2239)),
AND(COUNTA(C2240:W2240)&gt;0, ISBLANK(A2240)),
AND(COUNTA(C2241:W2241)&gt;0, ISBLANK(A2241)),
AND(COUNTA(C2242:W2242)&gt;0, ISBLANK(A2242)), AND(COUNTA(C2243:W2243)&gt;0, ISBLANK(A2243)),
AND(COUNTA(C2244:W2244)&gt;0, ISBLANK(A2244)),
AND(COUNTA(C2245:W2245)&gt;0, ISBLANK(A2245)),
AND(COUNTA(C2246:W2246)&gt;0, ISBLANK(A2246)), AND(COUNTA(C2247:W2247)&gt;0, ISBLANK(A2247)),
AND(COUNTA(C2248:W2248)&gt;0, ISBLANK(A2248)),),"Certain rows are missing description", "")</f>
        <v/>
      </c>
      <c r="B2237" s="107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</row>
    <row r="2238" spans="1:23">
      <c r="A2238" s="5" t="s">
        <v>222</v>
      </c>
      <c r="B2238" s="107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</row>
    <row r="2239" spans="1:23">
      <c r="A2239" s="4"/>
      <c r="B2239" s="107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</row>
    <row r="2240" spans="1:23">
      <c r="A2240" s="4"/>
      <c r="B2240" s="107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</row>
    <row r="2241" spans="1:23">
      <c r="A2241" s="4"/>
      <c r="B2241" s="107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</row>
    <row r="2242" spans="1:23">
      <c r="A2242" s="4"/>
      <c r="B2242" s="107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</row>
    <row r="2243" spans="1:23">
      <c r="A2243" s="4"/>
      <c r="B2243" s="107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</row>
    <row r="2244" spans="1:23">
      <c r="A2244" s="4"/>
      <c r="B2244" s="107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</row>
    <row r="2245" spans="1:23">
      <c r="A2245" s="4"/>
      <c r="B2245" s="107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</row>
    <row r="2246" spans="1:23">
      <c r="A2246" s="4"/>
      <c r="B2246" s="107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</row>
    <row r="2247" spans="1:23">
      <c r="A2247" s="4"/>
      <c r="B2247" s="107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</row>
    <row r="2248" spans="1:23">
      <c r="A2248" s="4"/>
      <c r="B2248" s="107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</row>
    <row r="2249" spans="1:23">
      <c r="A2249" s="4"/>
      <c r="B2249" s="107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</row>
    <row r="2250" spans="1:23">
      <c r="A2250" s="109" t="str">
        <f>"Probability of "&amp;A2238</f>
        <v>Probability of Indirect R&amp;D Cost Allocation</v>
      </c>
      <c r="B2250" s="107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</row>
    <row r="2251" spans="1:23">
      <c r="A2251" s="107" t="str">
        <f t="shared" ref="A2251:A2260" si="88">IF(A2239="","",A2239)</f>
        <v/>
      </c>
      <c r="B2251" s="107"/>
      <c r="C2251" s="140"/>
      <c r="D2251" s="140"/>
      <c r="E2251" s="140"/>
      <c r="F2251" s="140"/>
      <c r="G2251" s="140"/>
      <c r="H2251" s="140"/>
      <c r="I2251" s="140"/>
      <c r="J2251" s="140"/>
      <c r="K2251" s="140"/>
      <c r="L2251" s="140"/>
      <c r="M2251" s="140"/>
      <c r="N2251" s="140"/>
      <c r="O2251" s="140"/>
      <c r="P2251" s="140"/>
      <c r="Q2251" s="140"/>
      <c r="R2251" s="140"/>
      <c r="S2251" s="140"/>
      <c r="T2251" s="140"/>
      <c r="U2251" s="140"/>
      <c r="V2251" s="140"/>
      <c r="W2251" s="140"/>
    </row>
    <row r="2252" spans="1:23">
      <c r="A2252" s="107" t="str">
        <f t="shared" si="88"/>
        <v/>
      </c>
      <c r="B2252" s="107"/>
      <c r="C2252" s="140"/>
      <c r="D2252" s="140"/>
      <c r="E2252" s="140"/>
      <c r="F2252" s="140"/>
      <c r="G2252" s="140"/>
      <c r="H2252" s="140"/>
      <c r="I2252" s="140"/>
      <c r="J2252" s="140"/>
      <c r="K2252" s="140"/>
      <c r="L2252" s="140"/>
      <c r="M2252" s="140"/>
      <c r="N2252" s="140"/>
      <c r="O2252" s="140"/>
      <c r="P2252" s="140"/>
      <c r="Q2252" s="140"/>
      <c r="R2252" s="140"/>
      <c r="S2252" s="140"/>
      <c r="T2252" s="140"/>
      <c r="U2252" s="140"/>
      <c r="V2252" s="140"/>
      <c r="W2252" s="140"/>
    </row>
    <row r="2253" spans="1:23">
      <c r="A2253" s="107" t="str">
        <f t="shared" si="88"/>
        <v/>
      </c>
      <c r="B2253" s="107"/>
      <c r="C2253" s="140"/>
      <c r="D2253" s="140"/>
      <c r="E2253" s="140"/>
      <c r="F2253" s="140"/>
      <c r="G2253" s="140"/>
      <c r="H2253" s="140"/>
      <c r="I2253" s="140"/>
      <c r="J2253" s="140"/>
      <c r="K2253" s="140"/>
      <c r="L2253" s="140"/>
      <c r="M2253" s="140"/>
      <c r="N2253" s="140"/>
      <c r="O2253" s="140"/>
      <c r="P2253" s="140"/>
      <c r="Q2253" s="140"/>
      <c r="R2253" s="140"/>
      <c r="S2253" s="140"/>
      <c r="T2253" s="140"/>
      <c r="U2253" s="140"/>
      <c r="V2253" s="140"/>
      <c r="W2253" s="140"/>
    </row>
    <row r="2254" spans="1:23">
      <c r="A2254" s="107" t="str">
        <f t="shared" si="88"/>
        <v/>
      </c>
      <c r="B2254" s="107"/>
      <c r="C2254" s="140"/>
      <c r="D2254" s="140"/>
      <c r="E2254" s="140"/>
      <c r="F2254" s="140"/>
      <c r="G2254" s="140"/>
      <c r="H2254" s="140"/>
      <c r="I2254" s="140"/>
      <c r="J2254" s="140"/>
      <c r="K2254" s="140"/>
      <c r="L2254" s="140"/>
      <c r="M2254" s="140"/>
      <c r="N2254" s="140"/>
      <c r="O2254" s="140"/>
      <c r="P2254" s="140"/>
      <c r="Q2254" s="140"/>
      <c r="R2254" s="140"/>
      <c r="S2254" s="140"/>
      <c r="T2254" s="140"/>
      <c r="U2254" s="140"/>
      <c r="V2254" s="140"/>
      <c r="W2254" s="140"/>
    </row>
    <row r="2255" spans="1:23">
      <c r="A2255" s="107" t="str">
        <f t="shared" si="88"/>
        <v/>
      </c>
      <c r="B2255" s="107"/>
      <c r="C2255" s="140"/>
      <c r="D2255" s="140"/>
      <c r="E2255" s="140"/>
      <c r="F2255" s="140"/>
      <c r="G2255" s="140"/>
      <c r="H2255" s="140"/>
      <c r="I2255" s="140"/>
      <c r="J2255" s="140"/>
      <c r="K2255" s="140"/>
      <c r="L2255" s="140"/>
      <c r="M2255" s="140"/>
      <c r="N2255" s="140"/>
      <c r="O2255" s="140"/>
      <c r="P2255" s="140"/>
      <c r="Q2255" s="140"/>
      <c r="R2255" s="140"/>
      <c r="S2255" s="140"/>
      <c r="T2255" s="140"/>
      <c r="U2255" s="140"/>
      <c r="V2255" s="140"/>
      <c r="W2255" s="140"/>
    </row>
    <row r="2256" spans="1:23">
      <c r="A2256" s="107" t="str">
        <f t="shared" si="88"/>
        <v/>
      </c>
      <c r="B2256" s="107"/>
      <c r="C2256" s="140"/>
      <c r="D2256" s="140"/>
      <c r="E2256" s="140"/>
      <c r="F2256" s="140"/>
      <c r="G2256" s="140"/>
      <c r="H2256" s="140"/>
      <c r="I2256" s="140"/>
      <c r="J2256" s="140"/>
      <c r="K2256" s="140"/>
      <c r="L2256" s="140"/>
      <c r="M2256" s="140"/>
      <c r="N2256" s="140"/>
      <c r="O2256" s="140"/>
      <c r="P2256" s="140"/>
      <c r="Q2256" s="140"/>
      <c r="R2256" s="140"/>
      <c r="S2256" s="140"/>
      <c r="T2256" s="140"/>
      <c r="U2256" s="140"/>
      <c r="V2256" s="140"/>
      <c r="W2256" s="140"/>
    </row>
    <row r="2257" spans="1:23">
      <c r="A2257" s="107" t="str">
        <f t="shared" si="88"/>
        <v/>
      </c>
      <c r="B2257" s="107"/>
      <c r="C2257" s="140"/>
      <c r="D2257" s="140"/>
      <c r="E2257" s="140"/>
      <c r="F2257" s="140"/>
      <c r="G2257" s="140"/>
      <c r="H2257" s="140"/>
      <c r="I2257" s="140"/>
      <c r="J2257" s="140"/>
      <c r="K2257" s="140"/>
      <c r="L2257" s="140"/>
      <c r="M2257" s="140"/>
      <c r="N2257" s="140"/>
      <c r="O2257" s="140"/>
      <c r="P2257" s="140"/>
      <c r="Q2257" s="140"/>
      <c r="R2257" s="140"/>
      <c r="S2257" s="140"/>
      <c r="T2257" s="140"/>
      <c r="U2257" s="140"/>
      <c r="V2257" s="140"/>
      <c r="W2257" s="140"/>
    </row>
    <row r="2258" spans="1:23">
      <c r="A2258" s="107" t="str">
        <f t="shared" si="88"/>
        <v/>
      </c>
      <c r="B2258" s="107"/>
      <c r="C2258" s="140"/>
      <c r="D2258" s="140"/>
      <c r="E2258" s="140"/>
      <c r="F2258" s="140"/>
      <c r="G2258" s="140"/>
      <c r="H2258" s="140"/>
      <c r="I2258" s="140"/>
      <c r="J2258" s="140"/>
      <c r="K2258" s="140"/>
      <c r="L2258" s="140"/>
      <c r="M2258" s="140"/>
      <c r="N2258" s="140"/>
      <c r="O2258" s="140"/>
      <c r="P2258" s="140"/>
      <c r="Q2258" s="140"/>
      <c r="R2258" s="140"/>
      <c r="S2258" s="140"/>
      <c r="T2258" s="140"/>
      <c r="U2258" s="140"/>
      <c r="V2258" s="140"/>
      <c r="W2258" s="140"/>
    </row>
    <row r="2259" spans="1:23">
      <c r="A2259" s="107" t="str">
        <f t="shared" si="88"/>
        <v/>
      </c>
      <c r="B2259" s="107"/>
      <c r="C2259" s="140"/>
      <c r="D2259" s="140"/>
      <c r="E2259" s="140"/>
      <c r="F2259" s="140"/>
      <c r="G2259" s="140"/>
      <c r="H2259" s="140"/>
      <c r="I2259" s="140"/>
      <c r="J2259" s="140"/>
      <c r="K2259" s="140"/>
      <c r="L2259" s="140"/>
      <c r="M2259" s="140"/>
      <c r="N2259" s="140"/>
      <c r="O2259" s="140"/>
      <c r="P2259" s="140"/>
      <c r="Q2259" s="140"/>
      <c r="R2259" s="140"/>
      <c r="S2259" s="140"/>
      <c r="T2259" s="140"/>
      <c r="U2259" s="140"/>
      <c r="V2259" s="140"/>
      <c r="W2259" s="140"/>
    </row>
    <row r="2260" spans="1:23">
      <c r="A2260" s="107" t="str">
        <f t="shared" si="88"/>
        <v/>
      </c>
      <c r="B2260" s="107"/>
      <c r="C2260" s="140"/>
      <c r="D2260" s="140"/>
      <c r="E2260" s="140"/>
      <c r="F2260" s="140"/>
      <c r="G2260" s="140"/>
      <c r="H2260" s="140"/>
      <c r="I2260" s="140"/>
      <c r="J2260" s="140"/>
      <c r="K2260" s="140"/>
      <c r="L2260" s="140"/>
      <c r="M2260" s="140"/>
      <c r="N2260" s="140"/>
      <c r="O2260" s="140"/>
      <c r="P2260" s="140"/>
      <c r="Q2260" s="140"/>
      <c r="R2260" s="140"/>
      <c r="S2260" s="140"/>
      <c r="T2260" s="140"/>
      <c r="U2260" s="140"/>
      <c r="V2260" s="140"/>
      <c r="W2260" s="140"/>
    </row>
    <row r="2261" spans="1:23">
      <c r="A2261" s="4"/>
      <c r="B2261" s="107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</row>
    <row r="2262" spans="1:23">
      <c r="A2262" s="10" t="str">
        <f>"PRODUCT 44: "&amp;$A$52</f>
        <v xml:space="preserve">PRODUCT 44: </v>
      </c>
      <c r="B2262" s="107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</row>
    <row r="2263" spans="1:23">
      <c r="A2263" s="123" t="str">
        <f>IF(OR(
AND(COUNTA(C2265:W2265)&gt;0, ISBLANK(A2265)),
AND(COUNTA(C2266:W2266)&gt;0, ISBLANK(A2266)),
AND(COUNTA(C2267:W2267)&gt;0, ISBLANK(A2267)),
AND(COUNTA(C2268:W2268)&gt;0, ISBLANK(A2268)), AND(COUNTA(C2269:W2269)&gt;0, ISBLANK(A2269)),
AND(COUNTA(C2270:W2270)&gt;0, ISBLANK(A2270)),
AND(COUNTA(C2271:W2271)&gt;0, ISBLANK(A2271)),
AND(COUNTA(C2272:W2272)&gt;0, ISBLANK(A2272)), AND(COUNTA(C2273:W2273)&gt;0, ISBLANK(A2273)),
AND(COUNTA(C2274:W2274)&gt;0, ISBLANK(A2274)),),"Certain rows are missing description", "")</f>
        <v/>
      </c>
      <c r="B2263" s="107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</row>
    <row r="2264" spans="1:23">
      <c r="A2264" s="5" t="s">
        <v>220</v>
      </c>
      <c r="B2264" s="107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</row>
    <row r="2265" spans="1:23">
      <c r="A2265" s="4"/>
      <c r="B2265" s="107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</row>
    <row r="2266" spans="1:23">
      <c r="A2266" s="4"/>
      <c r="B2266" s="107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</row>
    <row r="2267" spans="1:23">
      <c r="A2267" s="4"/>
      <c r="B2267" s="107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</row>
    <row r="2268" spans="1:23">
      <c r="A2268" s="4"/>
      <c r="B2268" s="107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</row>
    <row r="2269" spans="1:23">
      <c r="A2269" s="4"/>
      <c r="B2269" s="107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</row>
    <row r="2270" spans="1:23">
      <c r="A2270" s="4"/>
      <c r="B2270" s="107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</row>
    <row r="2271" spans="1:23">
      <c r="A2271" s="4"/>
      <c r="B2271" s="107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</row>
    <row r="2272" spans="1:23">
      <c r="A2272" s="4"/>
      <c r="B2272" s="107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</row>
    <row r="2273" spans="1:23">
      <c r="A2273" s="4"/>
      <c r="B2273" s="107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</row>
    <row r="2274" spans="1:23">
      <c r="A2274" s="4"/>
      <c r="B2274" s="107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</row>
    <row r="2275" spans="1:23">
      <c r="A2275" s="4"/>
      <c r="B2275" s="107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</row>
    <row r="2276" spans="1:23">
      <c r="A2276" s="5" t="s">
        <v>221</v>
      </c>
      <c r="B2276" s="107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</row>
    <row r="2277" spans="1:23">
      <c r="A2277" s="107" t="str">
        <f t="shared" ref="A2277:A2286" si="89">IF(A2265="","",A2265)</f>
        <v/>
      </c>
      <c r="B2277" s="107"/>
      <c r="C2277" s="140"/>
      <c r="D2277" s="140"/>
      <c r="E2277" s="140"/>
      <c r="F2277" s="140"/>
      <c r="G2277" s="140"/>
      <c r="H2277" s="140"/>
      <c r="I2277" s="140"/>
      <c r="J2277" s="140"/>
      <c r="K2277" s="140"/>
      <c r="L2277" s="140"/>
      <c r="M2277" s="140"/>
      <c r="N2277" s="140"/>
      <c r="O2277" s="140"/>
      <c r="P2277" s="140"/>
      <c r="Q2277" s="140"/>
      <c r="R2277" s="140"/>
      <c r="S2277" s="140"/>
      <c r="T2277" s="140"/>
      <c r="U2277" s="140"/>
      <c r="V2277" s="140"/>
      <c r="W2277" s="140"/>
    </row>
    <row r="2278" spans="1:23">
      <c r="A2278" s="107" t="str">
        <f t="shared" si="89"/>
        <v/>
      </c>
      <c r="B2278" s="107"/>
      <c r="C2278" s="140"/>
      <c r="D2278" s="140"/>
      <c r="E2278" s="140"/>
      <c r="F2278" s="140"/>
      <c r="G2278" s="140"/>
      <c r="H2278" s="140"/>
      <c r="I2278" s="140"/>
      <c r="J2278" s="140"/>
      <c r="K2278" s="140"/>
      <c r="L2278" s="140"/>
      <c r="M2278" s="140"/>
      <c r="N2278" s="140"/>
      <c r="O2278" s="140"/>
      <c r="P2278" s="140"/>
      <c r="Q2278" s="140"/>
      <c r="R2278" s="140"/>
      <c r="S2278" s="140"/>
      <c r="T2278" s="140"/>
      <c r="U2278" s="140"/>
      <c r="V2278" s="140"/>
      <c r="W2278" s="140"/>
    </row>
    <row r="2279" spans="1:23">
      <c r="A2279" s="107" t="str">
        <f t="shared" si="89"/>
        <v/>
      </c>
      <c r="B2279" s="107"/>
      <c r="C2279" s="140"/>
      <c r="D2279" s="140"/>
      <c r="E2279" s="140"/>
      <c r="F2279" s="140"/>
      <c r="G2279" s="140"/>
      <c r="H2279" s="140"/>
      <c r="I2279" s="140"/>
      <c r="J2279" s="140"/>
      <c r="K2279" s="140"/>
      <c r="L2279" s="140"/>
      <c r="M2279" s="140"/>
      <c r="N2279" s="140"/>
      <c r="O2279" s="140"/>
      <c r="P2279" s="140"/>
      <c r="Q2279" s="140"/>
      <c r="R2279" s="140"/>
      <c r="S2279" s="140"/>
      <c r="T2279" s="140"/>
      <c r="U2279" s="140"/>
      <c r="V2279" s="140"/>
      <c r="W2279" s="140"/>
    </row>
    <row r="2280" spans="1:23">
      <c r="A2280" s="107" t="str">
        <f t="shared" si="89"/>
        <v/>
      </c>
      <c r="B2280" s="107"/>
      <c r="C2280" s="140"/>
      <c r="D2280" s="140"/>
      <c r="E2280" s="140"/>
      <c r="F2280" s="140"/>
      <c r="G2280" s="140"/>
      <c r="H2280" s="140"/>
      <c r="I2280" s="140"/>
      <c r="J2280" s="140"/>
      <c r="K2280" s="140"/>
      <c r="L2280" s="140"/>
      <c r="M2280" s="140"/>
      <c r="N2280" s="140"/>
      <c r="O2280" s="140"/>
      <c r="P2280" s="140"/>
      <c r="Q2280" s="140"/>
      <c r="R2280" s="140"/>
      <c r="S2280" s="140"/>
      <c r="T2280" s="140"/>
      <c r="U2280" s="140"/>
      <c r="V2280" s="140"/>
      <c r="W2280" s="140"/>
    </row>
    <row r="2281" spans="1:23">
      <c r="A2281" s="107" t="str">
        <f t="shared" si="89"/>
        <v/>
      </c>
      <c r="B2281" s="107"/>
      <c r="C2281" s="140"/>
      <c r="D2281" s="140"/>
      <c r="E2281" s="140"/>
      <c r="F2281" s="140"/>
      <c r="G2281" s="140"/>
      <c r="H2281" s="140"/>
      <c r="I2281" s="140"/>
      <c r="J2281" s="140"/>
      <c r="K2281" s="140"/>
      <c r="L2281" s="140"/>
      <c r="M2281" s="140"/>
      <c r="N2281" s="140"/>
      <c r="O2281" s="140"/>
      <c r="P2281" s="140"/>
      <c r="Q2281" s="140"/>
      <c r="R2281" s="140"/>
      <c r="S2281" s="140"/>
      <c r="T2281" s="140"/>
      <c r="U2281" s="140"/>
      <c r="V2281" s="140"/>
      <c r="W2281" s="140"/>
    </row>
    <row r="2282" spans="1:23">
      <c r="A2282" s="107" t="str">
        <f t="shared" si="89"/>
        <v/>
      </c>
      <c r="B2282" s="107"/>
      <c r="C2282" s="140"/>
      <c r="D2282" s="140"/>
      <c r="E2282" s="140"/>
      <c r="F2282" s="140"/>
      <c r="G2282" s="140"/>
      <c r="H2282" s="140"/>
      <c r="I2282" s="140"/>
      <c r="J2282" s="140"/>
      <c r="K2282" s="140"/>
      <c r="L2282" s="140"/>
      <c r="M2282" s="140"/>
      <c r="N2282" s="140"/>
      <c r="O2282" s="140"/>
      <c r="P2282" s="140"/>
      <c r="Q2282" s="140"/>
      <c r="R2282" s="140"/>
      <c r="S2282" s="140"/>
      <c r="T2282" s="140"/>
      <c r="U2282" s="140"/>
      <c r="V2282" s="140"/>
      <c r="W2282" s="140"/>
    </row>
    <row r="2283" spans="1:23">
      <c r="A2283" s="107" t="str">
        <f t="shared" si="89"/>
        <v/>
      </c>
      <c r="B2283" s="107"/>
      <c r="C2283" s="140"/>
      <c r="D2283" s="140"/>
      <c r="E2283" s="140"/>
      <c r="F2283" s="140"/>
      <c r="G2283" s="140"/>
      <c r="H2283" s="140"/>
      <c r="I2283" s="140"/>
      <c r="J2283" s="140"/>
      <c r="K2283" s="140"/>
      <c r="L2283" s="140"/>
      <c r="M2283" s="140"/>
      <c r="N2283" s="140"/>
      <c r="O2283" s="140"/>
      <c r="P2283" s="140"/>
      <c r="Q2283" s="140"/>
      <c r="R2283" s="140"/>
      <c r="S2283" s="140"/>
      <c r="T2283" s="140"/>
      <c r="U2283" s="140"/>
      <c r="V2283" s="140"/>
      <c r="W2283" s="140"/>
    </row>
    <row r="2284" spans="1:23">
      <c r="A2284" s="107" t="str">
        <f t="shared" si="89"/>
        <v/>
      </c>
      <c r="B2284" s="107"/>
      <c r="C2284" s="140"/>
      <c r="D2284" s="140"/>
      <c r="E2284" s="140"/>
      <c r="F2284" s="140"/>
      <c r="G2284" s="140"/>
      <c r="H2284" s="140"/>
      <c r="I2284" s="140"/>
      <c r="J2284" s="140"/>
      <c r="K2284" s="140"/>
      <c r="L2284" s="140"/>
      <c r="M2284" s="140"/>
      <c r="N2284" s="140"/>
      <c r="O2284" s="140"/>
      <c r="P2284" s="140"/>
      <c r="Q2284" s="140"/>
      <c r="R2284" s="140"/>
      <c r="S2284" s="140"/>
      <c r="T2284" s="140"/>
      <c r="U2284" s="140"/>
      <c r="V2284" s="140"/>
      <c r="W2284" s="140"/>
    </row>
    <row r="2285" spans="1:23">
      <c r="A2285" s="107" t="str">
        <f t="shared" si="89"/>
        <v/>
      </c>
      <c r="B2285" s="107"/>
      <c r="C2285" s="140"/>
      <c r="D2285" s="140"/>
      <c r="E2285" s="140"/>
      <c r="F2285" s="140"/>
      <c r="G2285" s="140"/>
      <c r="H2285" s="140"/>
      <c r="I2285" s="140"/>
      <c r="J2285" s="140"/>
      <c r="K2285" s="140"/>
      <c r="L2285" s="140"/>
      <c r="M2285" s="140"/>
      <c r="N2285" s="140"/>
      <c r="O2285" s="140"/>
      <c r="P2285" s="140"/>
      <c r="Q2285" s="140"/>
      <c r="R2285" s="140"/>
      <c r="S2285" s="140"/>
      <c r="T2285" s="140"/>
      <c r="U2285" s="140"/>
      <c r="V2285" s="140"/>
      <c r="W2285" s="140"/>
    </row>
    <row r="2286" spans="1:23">
      <c r="A2286" s="107" t="str">
        <f t="shared" si="89"/>
        <v/>
      </c>
      <c r="B2286" s="107"/>
      <c r="C2286" s="140"/>
      <c r="D2286" s="140"/>
      <c r="E2286" s="140"/>
      <c r="F2286" s="140"/>
      <c r="G2286" s="140"/>
      <c r="H2286" s="140"/>
      <c r="I2286" s="140"/>
      <c r="J2286" s="140"/>
      <c r="K2286" s="140"/>
      <c r="L2286" s="140"/>
      <c r="M2286" s="140"/>
      <c r="N2286" s="140"/>
      <c r="O2286" s="140"/>
      <c r="P2286" s="140"/>
      <c r="Q2286" s="140"/>
      <c r="R2286" s="140"/>
      <c r="S2286" s="140"/>
      <c r="T2286" s="140"/>
      <c r="U2286" s="140"/>
      <c r="V2286" s="140"/>
      <c r="W2286" s="140"/>
    </row>
    <row r="2287" spans="1:23">
      <c r="A2287" s="123" t="str">
        <f>IF(OR(
AND(COUNTA(C2289:W2289)&gt;0, ISBLANK(A2289)),
AND(COUNTA(C2290:W2290)&gt;0, ISBLANK(A2290)),
AND(COUNTA(C2291:W2291)&gt;0, ISBLANK(A2291)),
AND(COUNTA(C2292:W2292)&gt;0, ISBLANK(A2292)), AND(COUNTA(C2293:W2293)&gt;0, ISBLANK(A2293)),
AND(COUNTA(C2294:W2294)&gt;0, ISBLANK(A2294)),
AND(COUNTA(C2295:W2295)&gt;0, ISBLANK(A2295)),
AND(COUNTA(C2296:W2296)&gt;0, ISBLANK(A2296)), AND(COUNTA(C2297:W2297)&gt;0, ISBLANK(A2297)),
AND(COUNTA(C2298:W2298)&gt;0, ISBLANK(A2298)),),"Certain rows are missing description", "")</f>
        <v/>
      </c>
      <c r="B2287" s="107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</row>
    <row r="2288" spans="1:23">
      <c r="A2288" s="5" t="s">
        <v>222</v>
      </c>
      <c r="B2288" s="107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</row>
    <row r="2289" spans="1:23">
      <c r="A2289" s="4"/>
      <c r="B2289" s="107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</row>
    <row r="2290" spans="1:23">
      <c r="A2290" s="4"/>
      <c r="B2290" s="107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</row>
    <row r="2291" spans="1:23">
      <c r="A2291" s="4"/>
      <c r="B2291" s="107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</row>
    <row r="2292" spans="1:23">
      <c r="A2292" s="4"/>
      <c r="B2292" s="107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</row>
    <row r="2293" spans="1:23">
      <c r="A2293" s="4"/>
      <c r="B2293" s="107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</row>
    <row r="2294" spans="1:23">
      <c r="A2294" s="4"/>
      <c r="B2294" s="107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</row>
    <row r="2295" spans="1:23">
      <c r="A2295" s="4"/>
      <c r="B2295" s="107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</row>
    <row r="2296" spans="1:23">
      <c r="A2296" s="4"/>
      <c r="B2296" s="107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</row>
    <row r="2297" spans="1:23">
      <c r="A2297" s="4"/>
      <c r="B2297" s="107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</row>
    <row r="2298" spans="1:23">
      <c r="A2298" s="4"/>
      <c r="B2298" s="107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</row>
    <row r="2299" spans="1:23">
      <c r="A2299" s="4"/>
      <c r="B2299" s="107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</row>
    <row r="2300" spans="1:23">
      <c r="A2300" s="109" t="str">
        <f>"Probability of "&amp;A2288</f>
        <v>Probability of Indirect R&amp;D Cost Allocation</v>
      </c>
      <c r="B2300" s="107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</row>
    <row r="2301" spans="1:23">
      <c r="A2301" s="107" t="str">
        <f t="shared" ref="A2301:A2310" si="90">IF(A2289="","",A2289)</f>
        <v/>
      </c>
      <c r="B2301" s="107"/>
      <c r="C2301" s="140"/>
      <c r="D2301" s="140"/>
      <c r="E2301" s="140"/>
      <c r="F2301" s="140"/>
      <c r="G2301" s="140"/>
      <c r="H2301" s="140"/>
      <c r="I2301" s="140"/>
      <c r="J2301" s="140"/>
      <c r="K2301" s="140"/>
      <c r="L2301" s="140"/>
      <c r="M2301" s="140"/>
      <c r="N2301" s="140"/>
      <c r="O2301" s="140"/>
      <c r="P2301" s="140"/>
      <c r="Q2301" s="140"/>
      <c r="R2301" s="140"/>
      <c r="S2301" s="140"/>
      <c r="T2301" s="140"/>
      <c r="U2301" s="140"/>
      <c r="V2301" s="140"/>
      <c r="W2301" s="140"/>
    </row>
    <row r="2302" spans="1:23">
      <c r="A2302" s="107" t="str">
        <f t="shared" si="90"/>
        <v/>
      </c>
      <c r="B2302" s="107"/>
      <c r="C2302" s="140"/>
      <c r="D2302" s="140"/>
      <c r="E2302" s="140"/>
      <c r="F2302" s="140"/>
      <c r="G2302" s="140"/>
      <c r="H2302" s="140"/>
      <c r="I2302" s="140"/>
      <c r="J2302" s="140"/>
      <c r="K2302" s="140"/>
      <c r="L2302" s="140"/>
      <c r="M2302" s="140"/>
      <c r="N2302" s="140"/>
      <c r="O2302" s="140"/>
      <c r="P2302" s="140"/>
      <c r="Q2302" s="140"/>
      <c r="R2302" s="140"/>
      <c r="S2302" s="140"/>
      <c r="T2302" s="140"/>
      <c r="U2302" s="140"/>
      <c r="V2302" s="140"/>
      <c r="W2302" s="140"/>
    </row>
    <row r="2303" spans="1:23">
      <c r="A2303" s="107" t="str">
        <f t="shared" si="90"/>
        <v/>
      </c>
      <c r="B2303" s="107"/>
      <c r="C2303" s="140"/>
      <c r="D2303" s="140"/>
      <c r="E2303" s="140"/>
      <c r="F2303" s="140"/>
      <c r="G2303" s="140"/>
      <c r="H2303" s="140"/>
      <c r="I2303" s="140"/>
      <c r="J2303" s="140"/>
      <c r="K2303" s="140"/>
      <c r="L2303" s="140"/>
      <c r="M2303" s="140"/>
      <c r="N2303" s="140"/>
      <c r="O2303" s="140"/>
      <c r="P2303" s="140"/>
      <c r="Q2303" s="140"/>
      <c r="R2303" s="140"/>
      <c r="S2303" s="140"/>
      <c r="T2303" s="140"/>
      <c r="U2303" s="140"/>
      <c r="V2303" s="140"/>
      <c r="W2303" s="140"/>
    </row>
    <row r="2304" spans="1:23">
      <c r="A2304" s="107" t="str">
        <f t="shared" si="90"/>
        <v/>
      </c>
      <c r="B2304" s="107"/>
      <c r="C2304" s="140"/>
      <c r="D2304" s="140"/>
      <c r="E2304" s="140"/>
      <c r="F2304" s="140"/>
      <c r="G2304" s="140"/>
      <c r="H2304" s="140"/>
      <c r="I2304" s="140"/>
      <c r="J2304" s="140"/>
      <c r="K2304" s="140"/>
      <c r="L2304" s="140"/>
      <c r="M2304" s="140"/>
      <c r="N2304" s="140"/>
      <c r="O2304" s="140"/>
      <c r="P2304" s="140"/>
      <c r="Q2304" s="140"/>
      <c r="R2304" s="140"/>
      <c r="S2304" s="140"/>
      <c r="T2304" s="140"/>
      <c r="U2304" s="140"/>
      <c r="V2304" s="140"/>
      <c r="W2304" s="140"/>
    </row>
    <row r="2305" spans="1:23">
      <c r="A2305" s="107" t="str">
        <f t="shared" si="90"/>
        <v/>
      </c>
      <c r="B2305" s="107"/>
      <c r="C2305" s="140"/>
      <c r="D2305" s="140"/>
      <c r="E2305" s="140"/>
      <c r="F2305" s="140"/>
      <c r="G2305" s="140"/>
      <c r="H2305" s="140"/>
      <c r="I2305" s="140"/>
      <c r="J2305" s="140"/>
      <c r="K2305" s="140"/>
      <c r="L2305" s="140"/>
      <c r="M2305" s="140"/>
      <c r="N2305" s="140"/>
      <c r="O2305" s="140"/>
      <c r="P2305" s="140"/>
      <c r="Q2305" s="140"/>
      <c r="R2305" s="140"/>
      <c r="S2305" s="140"/>
      <c r="T2305" s="140"/>
      <c r="U2305" s="140"/>
      <c r="V2305" s="140"/>
      <c r="W2305" s="140"/>
    </row>
    <row r="2306" spans="1:23">
      <c r="A2306" s="107" t="str">
        <f t="shared" si="90"/>
        <v/>
      </c>
      <c r="B2306" s="107"/>
      <c r="C2306" s="140"/>
      <c r="D2306" s="140"/>
      <c r="E2306" s="140"/>
      <c r="F2306" s="140"/>
      <c r="G2306" s="140"/>
      <c r="H2306" s="140"/>
      <c r="I2306" s="140"/>
      <c r="J2306" s="140"/>
      <c r="K2306" s="140"/>
      <c r="L2306" s="140"/>
      <c r="M2306" s="140"/>
      <c r="N2306" s="140"/>
      <c r="O2306" s="140"/>
      <c r="P2306" s="140"/>
      <c r="Q2306" s="140"/>
      <c r="R2306" s="140"/>
      <c r="S2306" s="140"/>
      <c r="T2306" s="140"/>
      <c r="U2306" s="140"/>
      <c r="V2306" s="140"/>
      <c r="W2306" s="140"/>
    </row>
    <row r="2307" spans="1:23">
      <c r="A2307" s="107" t="str">
        <f t="shared" si="90"/>
        <v/>
      </c>
      <c r="B2307" s="107"/>
      <c r="C2307" s="140"/>
      <c r="D2307" s="140"/>
      <c r="E2307" s="140"/>
      <c r="F2307" s="140"/>
      <c r="G2307" s="140"/>
      <c r="H2307" s="140"/>
      <c r="I2307" s="140"/>
      <c r="J2307" s="140"/>
      <c r="K2307" s="140"/>
      <c r="L2307" s="140"/>
      <c r="M2307" s="140"/>
      <c r="N2307" s="140"/>
      <c r="O2307" s="140"/>
      <c r="P2307" s="140"/>
      <c r="Q2307" s="140"/>
      <c r="R2307" s="140"/>
      <c r="S2307" s="140"/>
      <c r="T2307" s="140"/>
      <c r="U2307" s="140"/>
      <c r="V2307" s="140"/>
      <c r="W2307" s="140"/>
    </row>
    <row r="2308" spans="1:23">
      <c r="A2308" s="107" t="str">
        <f t="shared" si="90"/>
        <v/>
      </c>
      <c r="B2308" s="107"/>
      <c r="C2308" s="140"/>
      <c r="D2308" s="140"/>
      <c r="E2308" s="140"/>
      <c r="F2308" s="140"/>
      <c r="G2308" s="140"/>
      <c r="H2308" s="140"/>
      <c r="I2308" s="140"/>
      <c r="J2308" s="140"/>
      <c r="K2308" s="140"/>
      <c r="L2308" s="140"/>
      <c r="M2308" s="140"/>
      <c r="N2308" s="140"/>
      <c r="O2308" s="140"/>
      <c r="P2308" s="140"/>
      <c r="Q2308" s="140"/>
      <c r="R2308" s="140"/>
      <c r="S2308" s="140"/>
      <c r="T2308" s="140"/>
      <c r="U2308" s="140"/>
      <c r="V2308" s="140"/>
      <c r="W2308" s="140"/>
    </row>
    <row r="2309" spans="1:23">
      <c r="A2309" s="107" t="str">
        <f t="shared" si="90"/>
        <v/>
      </c>
      <c r="B2309" s="107"/>
      <c r="C2309" s="140"/>
      <c r="D2309" s="140"/>
      <c r="E2309" s="140"/>
      <c r="F2309" s="140"/>
      <c r="G2309" s="140"/>
      <c r="H2309" s="140"/>
      <c r="I2309" s="140"/>
      <c r="J2309" s="140"/>
      <c r="K2309" s="140"/>
      <c r="L2309" s="140"/>
      <c r="M2309" s="140"/>
      <c r="N2309" s="140"/>
      <c r="O2309" s="140"/>
      <c r="P2309" s="140"/>
      <c r="Q2309" s="140"/>
      <c r="R2309" s="140"/>
      <c r="S2309" s="140"/>
      <c r="T2309" s="140"/>
      <c r="U2309" s="140"/>
      <c r="V2309" s="140"/>
      <c r="W2309" s="140"/>
    </row>
    <row r="2310" spans="1:23">
      <c r="A2310" s="107" t="str">
        <f t="shared" si="90"/>
        <v/>
      </c>
      <c r="B2310" s="107"/>
      <c r="C2310" s="140"/>
      <c r="D2310" s="140"/>
      <c r="E2310" s="140"/>
      <c r="F2310" s="140"/>
      <c r="G2310" s="140"/>
      <c r="H2310" s="140"/>
      <c r="I2310" s="140"/>
      <c r="J2310" s="140"/>
      <c r="K2310" s="140"/>
      <c r="L2310" s="140"/>
      <c r="M2310" s="140"/>
      <c r="N2310" s="140"/>
      <c r="O2310" s="140"/>
      <c r="P2310" s="140"/>
      <c r="Q2310" s="140"/>
      <c r="R2310" s="140"/>
      <c r="S2310" s="140"/>
      <c r="T2310" s="140"/>
      <c r="U2310" s="140"/>
      <c r="V2310" s="140"/>
      <c r="W2310" s="140"/>
    </row>
    <row r="2311" spans="1:23">
      <c r="A2311" s="4"/>
      <c r="B2311" s="107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</row>
    <row r="2312" spans="1:23">
      <c r="A2312" s="10" t="str">
        <f>"PRODUCT 45: "&amp;$A$53</f>
        <v xml:space="preserve">PRODUCT 45: </v>
      </c>
      <c r="B2312" s="107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</row>
    <row r="2313" spans="1:23">
      <c r="A2313" s="123" t="str">
        <f>IF(OR(
AND(COUNTA(C2315:W2315)&gt;0, ISBLANK(A2315)),
AND(COUNTA(C2316:W2316)&gt;0, ISBLANK(A2316)),
AND(COUNTA(C2317:W2317)&gt;0, ISBLANK(A2317)),
AND(COUNTA(C2318:W2318)&gt;0, ISBLANK(A2318)), AND(COUNTA(C2319:W2319)&gt;0, ISBLANK(A2319)),
AND(COUNTA(C2320:W2320)&gt;0, ISBLANK(A2320)),
AND(COUNTA(C2321:W2321)&gt;0, ISBLANK(A2321)),
AND(COUNTA(C2322:W2322)&gt;0, ISBLANK(A2322)), AND(COUNTA(C2323:W2323)&gt;0, ISBLANK(A2323)),
AND(COUNTA(C2324:W2324)&gt;0, ISBLANK(A2324)),),"Certain rows are missing description", "")</f>
        <v/>
      </c>
      <c r="B2313" s="107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</row>
    <row r="2314" spans="1:23">
      <c r="A2314" s="5" t="s">
        <v>220</v>
      </c>
      <c r="B2314" s="107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</row>
    <row r="2315" spans="1:23">
      <c r="A2315" s="4"/>
      <c r="B2315" s="107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</row>
    <row r="2316" spans="1:23">
      <c r="A2316" s="4"/>
      <c r="B2316" s="107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</row>
    <row r="2317" spans="1:23">
      <c r="A2317" s="4"/>
      <c r="B2317" s="107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</row>
    <row r="2318" spans="1:23">
      <c r="A2318" s="4"/>
      <c r="B2318" s="107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</row>
    <row r="2319" spans="1:23">
      <c r="A2319" s="4"/>
      <c r="B2319" s="107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</row>
    <row r="2320" spans="1:23">
      <c r="A2320" s="4"/>
      <c r="B2320" s="107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</row>
    <row r="2321" spans="1:23">
      <c r="A2321" s="4"/>
      <c r="B2321" s="107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</row>
    <row r="2322" spans="1:23">
      <c r="A2322" s="4"/>
      <c r="B2322" s="107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</row>
    <row r="2323" spans="1:23">
      <c r="A2323" s="4"/>
      <c r="B2323" s="107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</row>
    <row r="2324" spans="1:23">
      <c r="A2324" s="4"/>
      <c r="B2324" s="107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</row>
    <row r="2325" spans="1:23">
      <c r="A2325" s="4"/>
      <c r="B2325" s="107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</row>
    <row r="2326" spans="1:23">
      <c r="A2326" s="5" t="s">
        <v>221</v>
      </c>
      <c r="B2326" s="107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</row>
    <row r="2327" spans="1:23">
      <c r="A2327" s="107" t="str">
        <f t="shared" ref="A2327:A2336" si="91">IF(A2315="","",A2315)</f>
        <v/>
      </c>
      <c r="B2327" s="107"/>
      <c r="C2327" s="140"/>
      <c r="D2327" s="140"/>
      <c r="E2327" s="140"/>
      <c r="F2327" s="140"/>
      <c r="G2327" s="140"/>
      <c r="H2327" s="140"/>
      <c r="I2327" s="140"/>
      <c r="J2327" s="140"/>
      <c r="K2327" s="140"/>
      <c r="L2327" s="140"/>
      <c r="M2327" s="140"/>
      <c r="N2327" s="140"/>
      <c r="O2327" s="140"/>
      <c r="P2327" s="140"/>
      <c r="Q2327" s="140"/>
      <c r="R2327" s="140"/>
      <c r="S2327" s="140"/>
      <c r="T2327" s="140"/>
      <c r="U2327" s="140"/>
      <c r="V2327" s="140"/>
      <c r="W2327" s="140"/>
    </row>
    <row r="2328" spans="1:23">
      <c r="A2328" s="107" t="str">
        <f t="shared" si="91"/>
        <v/>
      </c>
      <c r="B2328" s="107"/>
      <c r="C2328" s="140"/>
      <c r="D2328" s="140"/>
      <c r="E2328" s="140"/>
      <c r="F2328" s="140"/>
      <c r="G2328" s="140"/>
      <c r="H2328" s="140"/>
      <c r="I2328" s="140"/>
      <c r="J2328" s="140"/>
      <c r="K2328" s="140"/>
      <c r="L2328" s="140"/>
      <c r="M2328" s="140"/>
      <c r="N2328" s="140"/>
      <c r="O2328" s="140"/>
      <c r="P2328" s="140"/>
      <c r="Q2328" s="140"/>
      <c r="R2328" s="140"/>
      <c r="S2328" s="140"/>
      <c r="T2328" s="140"/>
      <c r="U2328" s="140"/>
      <c r="V2328" s="140"/>
      <c r="W2328" s="140"/>
    </row>
    <row r="2329" spans="1:23">
      <c r="A2329" s="107" t="str">
        <f t="shared" si="91"/>
        <v/>
      </c>
      <c r="B2329" s="107"/>
      <c r="C2329" s="140"/>
      <c r="D2329" s="140"/>
      <c r="E2329" s="140"/>
      <c r="F2329" s="140"/>
      <c r="G2329" s="140"/>
      <c r="H2329" s="140"/>
      <c r="I2329" s="140"/>
      <c r="J2329" s="140"/>
      <c r="K2329" s="140"/>
      <c r="L2329" s="140"/>
      <c r="M2329" s="140"/>
      <c r="N2329" s="140"/>
      <c r="O2329" s="140"/>
      <c r="P2329" s="140"/>
      <c r="Q2329" s="140"/>
      <c r="R2329" s="140"/>
      <c r="S2329" s="140"/>
      <c r="T2329" s="140"/>
      <c r="U2329" s="140"/>
      <c r="V2329" s="140"/>
      <c r="W2329" s="140"/>
    </row>
    <row r="2330" spans="1:23">
      <c r="A2330" s="107" t="str">
        <f t="shared" si="91"/>
        <v/>
      </c>
      <c r="B2330" s="107"/>
      <c r="C2330" s="140"/>
      <c r="D2330" s="140"/>
      <c r="E2330" s="140"/>
      <c r="F2330" s="140"/>
      <c r="G2330" s="140"/>
      <c r="H2330" s="140"/>
      <c r="I2330" s="140"/>
      <c r="J2330" s="140"/>
      <c r="K2330" s="140"/>
      <c r="L2330" s="140"/>
      <c r="M2330" s="140"/>
      <c r="N2330" s="140"/>
      <c r="O2330" s="140"/>
      <c r="P2330" s="140"/>
      <c r="Q2330" s="140"/>
      <c r="R2330" s="140"/>
      <c r="S2330" s="140"/>
      <c r="T2330" s="140"/>
      <c r="U2330" s="140"/>
      <c r="V2330" s="140"/>
      <c r="W2330" s="140"/>
    </row>
    <row r="2331" spans="1:23">
      <c r="A2331" s="107" t="str">
        <f t="shared" si="91"/>
        <v/>
      </c>
      <c r="B2331" s="107"/>
      <c r="C2331" s="140"/>
      <c r="D2331" s="140"/>
      <c r="E2331" s="140"/>
      <c r="F2331" s="140"/>
      <c r="G2331" s="140"/>
      <c r="H2331" s="140"/>
      <c r="I2331" s="140"/>
      <c r="J2331" s="140"/>
      <c r="K2331" s="140"/>
      <c r="L2331" s="140"/>
      <c r="M2331" s="140"/>
      <c r="N2331" s="140"/>
      <c r="O2331" s="140"/>
      <c r="P2331" s="140"/>
      <c r="Q2331" s="140"/>
      <c r="R2331" s="140"/>
      <c r="S2331" s="140"/>
      <c r="T2331" s="140"/>
      <c r="U2331" s="140"/>
      <c r="V2331" s="140"/>
      <c r="W2331" s="140"/>
    </row>
    <row r="2332" spans="1:23">
      <c r="A2332" s="107" t="str">
        <f t="shared" si="91"/>
        <v/>
      </c>
      <c r="B2332" s="107"/>
      <c r="C2332" s="140"/>
      <c r="D2332" s="140"/>
      <c r="E2332" s="140"/>
      <c r="F2332" s="140"/>
      <c r="G2332" s="140"/>
      <c r="H2332" s="140"/>
      <c r="I2332" s="140"/>
      <c r="J2332" s="140"/>
      <c r="K2332" s="140"/>
      <c r="L2332" s="140"/>
      <c r="M2332" s="140"/>
      <c r="N2332" s="140"/>
      <c r="O2332" s="140"/>
      <c r="P2332" s="140"/>
      <c r="Q2332" s="140"/>
      <c r="R2332" s="140"/>
      <c r="S2332" s="140"/>
      <c r="T2332" s="140"/>
      <c r="U2332" s="140"/>
      <c r="V2332" s="140"/>
      <c r="W2332" s="140"/>
    </row>
    <row r="2333" spans="1:23">
      <c r="A2333" s="107" t="str">
        <f t="shared" si="91"/>
        <v/>
      </c>
      <c r="B2333" s="107"/>
      <c r="C2333" s="140"/>
      <c r="D2333" s="140"/>
      <c r="E2333" s="140"/>
      <c r="F2333" s="140"/>
      <c r="G2333" s="140"/>
      <c r="H2333" s="140"/>
      <c r="I2333" s="140"/>
      <c r="J2333" s="140"/>
      <c r="K2333" s="140"/>
      <c r="L2333" s="140"/>
      <c r="M2333" s="140"/>
      <c r="N2333" s="140"/>
      <c r="O2333" s="140"/>
      <c r="P2333" s="140"/>
      <c r="Q2333" s="140"/>
      <c r="R2333" s="140"/>
      <c r="S2333" s="140"/>
      <c r="T2333" s="140"/>
      <c r="U2333" s="140"/>
      <c r="V2333" s="140"/>
      <c r="W2333" s="140"/>
    </row>
    <row r="2334" spans="1:23">
      <c r="A2334" s="107" t="str">
        <f t="shared" si="91"/>
        <v/>
      </c>
      <c r="B2334" s="107"/>
      <c r="C2334" s="140"/>
      <c r="D2334" s="140"/>
      <c r="E2334" s="140"/>
      <c r="F2334" s="140"/>
      <c r="G2334" s="140"/>
      <c r="H2334" s="140"/>
      <c r="I2334" s="140"/>
      <c r="J2334" s="140"/>
      <c r="K2334" s="140"/>
      <c r="L2334" s="140"/>
      <c r="M2334" s="140"/>
      <c r="N2334" s="140"/>
      <c r="O2334" s="140"/>
      <c r="P2334" s="140"/>
      <c r="Q2334" s="140"/>
      <c r="R2334" s="140"/>
      <c r="S2334" s="140"/>
      <c r="T2334" s="140"/>
      <c r="U2334" s="140"/>
      <c r="V2334" s="140"/>
      <c r="W2334" s="140"/>
    </row>
    <row r="2335" spans="1:23">
      <c r="A2335" s="107" t="str">
        <f t="shared" si="91"/>
        <v/>
      </c>
      <c r="B2335" s="107"/>
      <c r="C2335" s="140"/>
      <c r="D2335" s="140"/>
      <c r="E2335" s="140"/>
      <c r="F2335" s="140"/>
      <c r="G2335" s="140"/>
      <c r="H2335" s="140"/>
      <c r="I2335" s="140"/>
      <c r="J2335" s="140"/>
      <c r="K2335" s="140"/>
      <c r="L2335" s="140"/>
      <c r="M2335" s="140"/>
      <c r="N2335" s="140"/>
      <c r="O2335" s="140"/>
      <c r="P2335" s="140"/>
      <c r="Q2335" s="140"/>
      <c r="R2335" s="140"/>
      <c r="S2335" s="140"/>
      <c r="T2335" s="140"/>
      <c r="U2335" s="140"/>
      <c r="V2335" s="140"/>
      <c r="W2335" s="140"/>
    </row>
    <row r="2336" spans="1:23">
      <c r="A2336" s="107" t="str">
        <f t="shared" si="91"/>
        <v/>
      </c>
      <c r="B2336" s="107"/>
      <c r="C2336" s="140"/>
      <c r="D2336" s="140"/>
      <c r="E2336" s="140"/>
      <c r="F2336" s="140"/>
      <c r="G2336" s="140"/>
      <c r="H2336" s="140"/>
      <c r="I2336" s="140"/>
      <c r="J2336" s="140"/>
      <c r="K2336" s="140"/>
      <c r="L2336" s="140"/>
      <c r="M2336" s="140"/>
      <c r="N2336" s="140"/>
      <c r="O2336" s="140"/>
      <c r="P2336" s="140"/>
      <c r="Q2336" s="140"/>
      <c r="R2336" s="140"/>
      <c r="S2336" s="140"/>
      <c r="T2336" s="140"/>
      <c r="U2336" s="140"/>
      <c r="V2336" s="140"/>
      <c r="W2336" s="140"/>
    </row>
    <row r="2337" spans="1:23">
      <c r="A2337" s="123" t="str">
        <f>IF(OR(
AND(COUNTA(C2339:W2339)&gt;0, ISBLANK(A2339)),
AND(COUNTA(C2340:W2340)&gt;0, ISBLANK(A2340)),
AND(COUNTA(C2341:W2341)&gt;0, ISBLANK(A2341)),
AND(COUNTA(C2342:W2342)&gt;0, ISBLANK(A2342)), AND(COUNTA(C2343:W2343)&gt;0, ISBLANK(A2343)),
AND(COUNTA(C2344:W2344)&gt;0, ISBLANK(A2344)),
AND(COUNTA(C2345:W2345)&gt;0, ISBLANK(A2345)),
AND(COUNTA(C2346:W2346)&gt;0, ISBLANK(A2346)), AND(COUNTA(C2347:W2347)&gt;0, ISBLANK(A2347)),
AND(COUNTA(C2348:W2348)&gt;0, ISBLANK(A2348)),),"Certain rows are missing description", "")</f>
        <v/>
      </c>
      <c r="B2337" s="107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</row>
    <row r="2338" spans="1:23">
      <c r="A2338" s="5" t="s">
        <v>222</v>
      </c>
      <c r="B2338" s="107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</row>
    <row r="2339" spans="1:23">
      <c r="A2339" s="4"/>
      <c r="B2339" s="107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</row>
    <row r="2340" spans="1:23">
      <c r="A2340" s="4"/>
      <c r="B2340" s="107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</row>
    <row r="2341" spans="1:23">
      <c r="A2341" s="4"/>
      <c r="B2341" s="107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</row>
    <row r="2342" spans="1:23">
      <c r="A2342" s="4"/>
      <c r="B2342" s="107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</row>
    <row r="2343" spans="1:23">
      <c r="A2343" s="4"/>
      <c r="B2343" s="107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</row>
    <row r="2344" spans="1:23">
      <c r="A2344" s="4"/>
      <c r="B2344" s="107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</row>
    <row r="2345" spans="1:23">
      <c r="A2345" s="4"/>
      <c r="B2345" s="107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</row>
    <row r="2346" spans="1:23">
      <c r="A2346" s="4"/>
      <c r="B2346" s="107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</row>
    <row r="2347" spans="1:23">
      <c r="A2347" s="4"/>
      <c r="B2347" s="107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</row>
    <row r="2348" spans="1:23">
      <c r="A2348" s="4"/>
      <c r="B2348" s="107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</row>
    <row r="2349" spans="1:23">
      <c r="A2349" s="4"/>
      <c r="B2349" s="107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</row>
    <row r="2350" spans="1:23">
      <c r="A2350" s="109" t="str">
        <f>"Probability of "&amp;A2338</f>
        <v>Probability of Indirect R&amp;D Cost Allocation</v>
      </c>
      <c r="B2350" s="107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</row>
    <row r="2351" spans="1:23">
      <c r="A2351" s="107" t="str">
        <f t="shared" ref="A2351:A2360" si="92">IF(A2339="","",A2339)</f>
        <v/>
      </c>
      <c r="B2351" s="107"/>
      <c r="C2351" s="140"/>
      <c r="D2351" s="140"/>
      <c r="E2351" s="140"/>
      <c r="F2351" s="140"/>
      <c r="G2351" s="140"/>
      <c r="H2351" s="140"/>
      <c r="I2351" s="140"/>
      <c r="J2351" s="140"/>
      <c r="K2351" s="140"/>
      <c r="L2351" s="140"/>
      <c r="M2351" s="140"/>
      <c r="N2351" s="140"/>
      <c r="O2351" s="140"/>
      <c r="P2351" s="140"/>
      <c r="Q2351" s="140"/>
      <c r="R2351" s="140"/>
      <c r="S2351" s="140"/>
      <c r="T2351" s="140"/>
      <c r="U2351" s="140"/>
      <c r="V2351" s="140"/>
      <c r="W2351" s="140"/>
    </row>
    <row r="2352" spans="1:23">
      <c r="A2352" s="107" t="str">
        <f t="shared" si="92"/>
        <v/>
      </c>
      <c r="B2352" s="107"/>
      <c r="C2352" s="140"/>
      <c r="D2352" s="140"/>
      <c r="E2352" s="140"/>
      <c r="F2352" s="140"/>
      <c r="G2352" s="140"/>
      <c r="H2352" s="140"/>
      <c r="I2352" s="140"/>
      <c r="J2352" s="140"/>
      <c r="K2352" s="140"/>
      <c r="L2352" s="140"/>
      <c r="M2352" s="140"/>
      <c r="N2352" s="140"/>
      <c r="O2352" s="140"/>
      <c r="P2352" s="140"/>
      <c r="Q2352" s="140"/>
      <c r="R2352" s="140"/>
      <c r="S2352" s="140"/>
      <c r="T2352" s="140"/>
      <c r="U2352" s="140"/>
      <c r="V2352" s="140"/>
      <c r="W2352" s="140"/>
    </row>
    <row r="2353" spans="1:23">
      <c r="A2353" s="107" t="str">
        <f t="shared" si="92"/>
        <v/>
      </c>
      <c r="B2353" s="107"/>
      <c r="C2353" s="140"/>
      <c r="D2353" s="140"/>
      <c r="E2353" s="140"/>
      <c r="F2353" s="140"/>
      <c r="G2353" s="140"/>
      <c r="H2353" s="140"/>
      <c r="I2353" s="140"/>
      <c r="J2353" s="140"/>
      <c r="K2353" s="140"/>
      <c r="L2353" s="140"/>
      <c r="M2353" s="140"/>
      <c r="N2353" s="140"/>
      <c r="O2353" s="140"/>
      <c r="P2353" s="140"/>
      <c r="Q2353" s="140"/>
      <c r="R2353" s="140"/>
      <c r="S2353" s="140"/>
      <c r="T2353" s="140"/>
      <c r="U2353" s="140"/>
      <c r="V2353" s="140"/>
      <c r="W2353" s="140"/>
    </row>
    <row r="2354" spans="1:23">
      <c r="A2354" s="107" t="str">
        <f t="shared" si="92"/>
        <v/>
      </c>
      <c r="B2354" s="107"/>
      <c r="C2354" s="140"/>
      <c r="D2354" s="140"/>
      <c r="E2354" s="140"/>
      <c r="F2354" s="140"/>
      <c r="G2354" s="140"/>
      <c r="H2354" s="140"/>
      <c r="I2354" s="140"/>
      <c r="J2354" s="140"/>
      <c r="K2354" s="140"/>
      <c r="L2354" s="140"/>
      <c r="M2354" s="140"/>
      <c r="N2354" s="140"/>
      <c r="O2354" s="140"/>
      <c r="P2354" s="140"/>
      <c r="Q2354" s="140"/>
      <c r="R2354" s="140"/>
      <c r="S2354" s="140"/>
      <c r="T2354" s="140"/>
      <c r="U2354" s="140"/>
      <c r="V2354" s="140"/>
      <c r="W2354" s="140"/>
    </row>
    <row r="2355" spans="1:23">
      <c r="A2355" s="107" t="str">
        <f t="shared" si="92"/>
        <v/>
      </c>
      <c r="B2355" s="107"/>
      <c r="C2355" s="140"/>
      <c r="D2355" s="140"/>
      <c r="E2355" s="140"/>
      <c r="F2355" s="140"/>
      <c r="G2355" s="140"/>
      <c r="H2355" s="140"/>
      <c r="I2355" s="140"/>
      <c r="J2355" s="140"/>
      <c r="K2355" s="140"/>
      <c r="L2355" s="140"/>
      <c r="M2355" s="140"/>
      <c r="N2355" s="140"/>
      <c r="O2355" s="140"/>
      <c r="P2355" s="140"/>
      <c r="Q2355" s="140"/>
      <c r="R2355" s="140"/>
      <c r="S2355" s="140"/>
      <c r="T2355" s="140"/>
      <c r="U2355" s="140"/>
      <c r="V2355" s="140"/>
      <c r="W2355" s="140"/>
    </row>
    <row r="2356" spans="1:23">
      <c r="A2356" s="107" t="str">
        <f t="shared" si="92"/>
        <v/>
      </c>
      <c r="B2356" s="107"/>
      <c r="C2356" s="140"/>
      <c r="D2356" s="140"/>
      <c r="E2356" s="140"/>
      <c r="F2356" s="140"/>
      <c r="G2356" s="140"/>
      <c r="H2356" s="140"/>
      <c r="I2356" s="140"/>
      <c r="J2356" s="140"/>
      <c r="K2356" s="140"/>
      <c r="L2356" s="140"/>
      <c r="M2356" s="140"/>
      <c r="N2356" s="140"/>
      <c r="O2356" s="140"/>
      <c r="P2356" s="140"/>
      <c r="Q2356" s="140"/>
      <c r="R2356" s="140"/>
      <c r="S2356" s="140"/>
      <c r="T2356" s="140"/>
      <c r="U2356" s="140"/>
      <c r="V2356" s="140"/>
      <c r="W2356" s="140"/>
    </row>
    <row r="2357" spans="1:23">
      <c r="A2357" s="107" t="str">
        <f t="shared" si="92"/>
        <v/>
      </c>
      <c r="B2357" s="107"/>
      <c r="C2357" s="140"/>
      <c r="D2357" s="140"/>
      <c r="E2357" s="140"/>
      <c r="F2357" s="140"/>
      <c r="G2357" s="140"/>
      <c r="H2357" s="140"/>
      <c r="I2357" s="140"/>
      <c r="J2357" s="140"/>
      <c r="K2357" s="140"/>
      <c r="L2357" s="140"/>
      <c r="M2357" s="140"/>
      <c r="N2357" s="140"/>
      <c r="O2357" s="140"/>
      <c r="P2357" s="140"/>
      <c r="Q2357" s="140"/>
      <c r="R2357" s="140"/>
      <c r="S2357" s="140"/>
      <c r="T2357" s="140"/>
      <c r="U2357" s="140"/>
      <c r="V2357" s="140"/>
      <c r="W2357" s="140"/>
    </row>
    <row r="2358" spans="1:23">
      <c r="A2358" s="107" t="str">
        <f t="shared" si="92"/>
        <v/>
      </c>
      <c r="B2358" s="107"/>
      <c r="C2358" s="140"/>
      <c r="D2358" s="140"/>
      <c r="E2358" s="140"/>
      <c r="F2358" s="140"/>
      <c r="G2358" s="140"/>
      <c r="H2358" s="140"/>
      <c r="I2358" s="140"/>
      <c r="J2358" s="140"/>
      <c r="K2358" s="140"/>
      <c r="L2358" s="140"/>
      <c r="M2358" s="140"/>
      <c r="N2358" s="140"/>
      <c r="O2358" s="140"/>
      <c r="P2358" s="140"/>
      <c r="Q2358" s="140"/>
      <c r="R2358" s="140"/>
      <c r="S2358" s="140"/>
      <c r="T2358" s="140"/>
      <c r="U2358" s="140"/>
      <c r="V2358" s="140"/>
      <c r="W2358" s="140"/>
    </row>
    <row r="2359" spans="1:23">
      <c r="A2359" s="107" t="str">
        <f t="shared" si="92"/>
        <v/>
      </c>
      <c r="B2359" s="107"/>
      <c r="C2359" s="140"/>
      <c r="D2359" s="140"/>
      <c r="E2359" s="140"/>
      <c r="F2359" s="140"/>
      <c r="G2359" s="140"/>
      <c r="H2359" s="140"/>
      <c r="I2359" s="140"/>
      <c r="J2359" s="140"/>
      <c r="K2359" s="140"/>
      <c r="L2359" s="140"/>
      <c r="M2359" s="140"/>
      <c r="N2359" s="140"/>
      <c r="O2359" s="140"/>
      <c r="P2359" s="140"/>
      <c r="Q2359" s="140"/>
      <c r="R2359" s="140"/>
      <c r="S2359" s="140"/>
      <c r="T2359" s="140"/>
      <c r="U2359" s="140"/>
      <c r="V2359" s="140"/>
      <c r="W2359" s="140"/>
    </row>
    <row r="2360" spans="1:23">
      <c r="A2360" s="107" t="str">
        <f t="shared" si="92"/>
        <v/>
      </c>
      <c r="B2360" s="107"/>
      <c r="C2360" s="140"/>
      <c r="D2360" s="140"/>
      <c r="E2360" s="140"/>
      <c r="F2360" s="140"/>
      <c r="G2360" s="140"/>
      <c r="H2360" s="140"/>
      <c r="I2360" s="140"/>
      <c r="J2360" s="140"/>
      <c r="K2360" s="140"/>
      <c r="L2360" s="140"/>
      <c r="M2360" s="140"/>
      <c r="N2360" s="140"/>
      <c r="O2360" s="140"/>
      <c r="P2360" s="140"/>
      <c r="Q2360" s="140"/>
      <c r="R2360" s="140"/>
      <c r="S2360" s="140"/>
      <c r="T2360" s="140"/>
      <c r="U2360" s="140"/>
      <c r="V2360" s="140"/>
      <c r="W2360" s="140"/>
    </row>
    <row r="2361" spans="1:23">
      <c r="A2361" s="4"/>
      <c r="B2361" s="107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</row>
    <row r="2362" spans="1:23">
      <c r="A2362" s="10" t="str">
        <f>"PRODUCT 46: "&amp;$A$54</f>
        <v xml:space="preserve">PRODUCT 46: </v>
      </c>
      <c r="B2362" s="107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</row>
    <row r="2363" spans="1:23">
      <c r="A2363" s="123" t="str">
        <f>IF(OR(
AND(COUNTA(C2365:W2365)&gt;0, ISBLANK(A2365)),
AND(COUNTA(C2366:W2366)&gt;0, ISBLANK(A2366)),
AND(COUNTA(C2367:W2367)&gt;0, ISBLANK(A2367)),
AND(COUNTA(C2368:W2368)&gt;0, ISBLANK(A2368)), AND(COUNTA(C2369:W2369)&gt;0, ISBLANK(A2369)),
AND(COUNTA(C2370:W2370)&gt;0, ISBLANK(A2370)),
AND(COUNTA(C2371:W2371)&gt;0, ISBLANK(A2371)),
AND(COUNTA(C2372:W2372)&gt;0, ISBLANK(A2372)), AND(COUNTA(C2373:W2373)&gt;0, ISBLANK(A2373)),
AND(COUNTA(C2374:W2374)&gt;0, ISBLANK(A2374)),),"Certain rows are missing description", "")</f>
        <v/>
      </c>
      <c r="B2363" s="107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</row>
    <row r="2364" spans="1:23">
      <c r="A2364" s="5" t="s">
        <v>220</v>
      </c>
      <c r="B2364" s="107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</row>
    <row r="2365" spans="1:23">
      <c r="A2365" s="4"/>
      <c r="B2365" s="107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</row>
    <row r="2366" spans="1:23">
      <c r="A2366" s="4"/>
      <c r="B2366" s="107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</row>
    <row r="2367" spans="1:23">
      <c r="A2367" s="4"/>
      <c r="B2367" s="107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</row>
    <row r="2368" spans="1:23">
      <c r="A2368" s="4"/>
      <c r="B2368" s="107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</row>
    <row r="2369" spans="1:23">
      <c r="A2369" s="4"/>
      <c r="B2369" s="107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</row>
    <row r="2370" spans="1:23">
      <c r="A2370" s="4"/>
      <c r="B2370" s="107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</row>
    <row r="2371" spans="1:23">
      <c r="A2371" s="4"/>
      <c r="B2371" s="107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</row>
    <row r="2372" spans="1:23">
      <c r="A2372" s="4"/>
      <c r="B2372" s="107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</row>
    <row r="2373" spans="1:23">
      <c r="A2373" s="4"/>
      <c r="B2373" s="107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</row>
    <row r="2374" spans="1:23">
      <c r="A2374" s="4"/>
      <c r="B2374" s="107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</row>
    <row r="2375" spans="1:23">
      <c r="A2375" s="4"/>
      <c r="B2375" s="107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</row>
    <row r="2376" spans="1:23">
      <c r="A2376" s="5" t="s">
        <v>221</v>
      </c>
      <c r="B2376" s="107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</row>
    <row r="2377" spans="1:23">
      <c r="A2377" s="107" t="str">
        <f t="shared" ref="A2377:A2386" si="93">IF(A2365="","",A2365)</f>
        <v/>
      </c>
      <c r="B2377" s="107"/>
      <c r="C2377" s="140"/>
      <c r="D2377" s="140"/>
      <c r="E2377" s="140"/>
      <c r="F2377" s="140"/>
      <c r="G2377" s="140"/>
      <c r="H2377" s="140"/>
      <c r="I2377" s="140"/>
      <c r="J2377" s="140"/>
      <c r="K2377" s="140"/>
      <c r="L2377" s="140"/>
      <c r="M2377" s="140"/>
      <c r="N2377" s="140"/>
      <c r="O2377" s="140"/>
      <c r="P2377" s="140"/>
      <c r="Q2377" s="140"/>
      <c r="R2377" s="140"/>
      <c r="S2377" s="140"/>
      <c r="T2377" s="140"/>
      <c r="U2377" s="140"/>
      <c r="V2377" s="140"/>
      <c r="W2377" s="140"/>
    </row>
    <row r="2378" spans="1:23">
      <c r="A2378" s="107" t="str">
        <f t="shared" si="93"/>
        <v/>
      </c>
      <c r="B2378" s="107"/>
      <c r="C2378" s="140"/>
      <c r="D2378" s="140"/>
      <c r="E2378" s="140"/>
      <c r="F2378" s="140"/>
      <c r="G2378" s="140"/>
      <c r="H2378" s="140"/>
      <c r="I2378" s="140"/>
      <c r="J2378" s="140"/>
      <c r="K2378" s="140"/>
      <c r="L2378" s="140"/>
      <c r="M2378" s="140"/>
      <c r="N2378" s="140"/>
      <c r="O2378" s="140"/>
      <c r="P2378" s="140"/>
      <c r="Q2378" s="140"/>
      <c r="R2378" s="140"/>
      <c r="S2378" s="140"/>
      <c r="T2378" s="140"/>
      <c r="U2378" s="140"/>
      <c r="V2378" s="140"/>
      <c r="W2378" s="140"/>
    </row>
    <row r="2379" spans="1:23">
      <c r="A2379" s="107" t="str">
        <f t="shared" si="93"/>
        <v/>
      </c>
      <c r="B2379" s="107"/>
      <c r="C2379" s="140"/>
      <c r="D2379" s="140"/>
      <c r="E2379" s="140"/>
      <c r="F2379" s="140"/>
      <c r="G2379" s="140"/>
      <c r="H2379" s="140"/>
      <c r="I2379" s="140"/>
      <c r="J2379" s="140"/>
      <c r="K2379" s="140"/>
      <c r="L2379" s="140"/>
      <c r="M2379" s="140"/>
      <c r="N2379" s="140"/>
      <c r="O2379" s="140"/>
      <c r="P2379" s="140"/>
      <c r="Q2379" s="140"/>
      <c r="R2379" s="140"/>
      <c r="S2379" s="140"/>
      <c r="T2379" s="140"/>
      <c r="U2379" s="140"/>
      <c r="V2379" s="140"/>
      <c r="W2379" s="140"/>
    </row>
    <row r="2380" spans="1:23">
      <c r="A2380" s="107" t="str">
        <f t="shared" si="93"/>
        <v/>
      </c>
      <c r="B2380" s="107"/>
      <c r="C2380" s="140"/>
      <c r="D2380" s="140"/>
      <c r="E2380" s="140"/>
      <c r="F2380" s="140"/>
      <c r="G2380" s="140"/>
      <c r="H2380" s="140"/>
      <c r="I2380" s="140"/>
      <c r="J2380" s="140"/>
      <c r="K2380" s="140"/>
      <c r="L2380" s="140"/>
      <c r="M2380" s="140"/>
      <c r="N2380" s="140"/>
      <c r="O2380" s="140"/>
      <c r="P2380" s="140"/>
      <c r="Q2380" s="140"/>
      <c r="R2380" s="140"/>
      <c r="S2380" s="140"/>
      <c r="T2380" s="140"/>
      <c r="U2380" s="140"/>
      <c r="V2380" s="140"/>
      <c r="W2380" s="140"/>
    </row>
    <row r="2381" spans="1:23">
      <c r="A2381" s="107" t="str">
        <f t="shared" si="93"/>
        <v/>
      </c>
      <c r="B2381" s="107"/>
      <c r="C2381" s="140"/>
      <c r="D2381" s="140"/>
      <c r="E2381" s="140"/>
      <c r="F2381" s="140"/>
      <c r="G2381" s="140"/>
      <c r="H2381" s="140"/>
      <c r="I2381" s="140"/>
      <c r="J2381" s="140"/>
      <c r="K2381" s="140"/>
      <c r="L2381" s="140"/>
      <c r="M2381" s="140"/>
      <c r="N2381" s="140"/>
      <c r="O2381" s="140"/>
      <c r="P2381" s="140"/>
      <c r="Q2381" s="140"/>
      <c r="R2381" s="140"/>
      <c r="S2381" s="140"/>
      <c r="T2381" s="140"/>
      <c r="U2381" s="140"/>
      <c r="V2381" s="140"/>
      <c r="W2381" s="140"/>
    </row>
    <row r="2382" spans="1:23">
      <c r="A2382" s="107" t="str">
        <f t="shared" si="93"/>
        <v/>
      </c>
      <c r="B2382" s="107"/>
      <c r="C2382" s="140"/>
      <c r="D2382" s="140"/>
      <c r="E2382" s="140"/>
      <c r="F2382" s="140"/>
      <c r="G2382" s="140"/>
      <c r="H2382" s="140"/>
      <c r="I2382" s="140"/>
      <c r="J2382" s="140"/>
      <c r="K2382" s="140"/>
      <c r="L2382" s="140"/>
      <c r="M2382" s="140"/>
      <c r="N2382" s="140"/>
      <c r="O2382" s="140"/>
      <c r="P2382" s="140"/>
      <c r="Q2382" s="140"/>
      <c r="R2382" s="140"/>
      <c r="S2382" s="140"/>
      <c r="T2382" s="140"/>
      <c r="U2382" s="140"/>
      <c r="V2382" s="140"/>
      <c r="W2382" s="140"/>
    </row>
    <row r="2383" spans="1:23">
      <c r="A2383" s="107" t="str">
        <f t="shared" si="93"/>
        <v/>
      </c>
      <c r="B2383" s="107"/>
      <c r="C2383" s="140"/>
      <c r="D2383" s="140"/>
      <c r="E2383" s="140"/>
      <c r="F2383" s="140"/>
      <c r="G2383" s="140"/>
      <c r="H2383" s="140"/>
      <c r="I2383" s="140"/>
      <c r="J2383" s="140"/>
      <c r="K2383" s="140"/>
      <c r="L2383" s="140"/>
      <c r="M2383" s="140"/>
      <c r="N2383" s="140"/>
      <c r="O2383" s="140"/>
      <c r="P2383" s="140"/>
      <c r="Q2383" s="140"/>
      <c r="R2383" s="140"/>
      <c r="S2383" s="140"/>
      <c r="T2383" s="140"/>
      <c r="U2383" s="140"/>
      <c r="V2383" s="140"/>
      <c r="W2383" s="140"/>
    </row>
    <row r="2384" spans="1:23">
      <c r="A2384" s="107" t="str">
        <f t="shared" si="93"/>
        <v/>
      </c>
      <c r="B2384" s="107"/>
      <c r="C2384" s="140"/>
      <c r="D2384" s="140"/>
      <c r="E2384" s="140"/>
      <c r="F2384" s="140"/>
      <c r="G2384" s="140"/>
      <c r="H2384" s="140"/>
      <c r="I2384" s="140"/>
      <c r="J2384" s="140"/>
      <c r="K2384" s="140"/>
      <c r="L2384" s="140"/>
      <c r="M2384" s="140"/>
      <c r="N2384" s="140"/>
      <c r="O2384" s="140"/>
      <c r="P2384" s="140"/>
      <c r="Q2384" s="140"/>
      <c r="R2384" s="140"/>
      <c r="S2384" s="140"/>
      <c r="T2384" s="140"/>
      <c r="U2384" s="140"/>
      <c r="V2384" s="140"/>
      <c r="W2384" s="140"/>
    </row>
    <row r="2385" spans="1:23">
      <c r="A2385" s="107" t="str">
        <f t="shared" si="93"/>
        <v/>
      </c>
      <c r="B2385" s="107"/>
      <c r="C2385" s="140"/>
      <c r="D2385" s="140"/>
      <c r="E2385" s="140"/>
      <c r="F2385" s="140"/>
      <c r="G2385" s="140"/>
      <c r="H2385" s="140"/>
      <c r="I2385" s="140"/>
      <c r="J2385" s="140"/>
      <c r="K2385" s="140"/>
      <c r="L2385" s="140"/>
      <c r="M2385" s="140"/>
      <c r="N2385" s="140"/>
      <c r="O2385" s="140"/>
      <c r="P2385" s="140"/>
      <c r="Q2385" s="140"/>
      <c r="R2385" s="140"/>
      <c r="S2385" s="140"/>
      <c r="T2385" s="140"/>
      <c r="U2385" s="140"/>
      <c r="V2385" s="140"/>
      <c r="W2385" s="140"/>
    </row>
    <row r="2386" spans="1:23">
      <c r="A2386" s="107" t="str">
        <f t="shared" si="93"/>
        <v/>
      </c>
      <c r="B2386" s="107"/>
      <c r="C2386" s="140"/>
      <c r="D2386" s="140"/>
      <c r="E2386" s="140"/>
      <c r="F2386" s="140"/>
      <c r="G2386" s="140"/>
      <c r="H2386" s="140"/>
      <c r="I2386" s="140"/>
      <c r="J2386" s="140"/>
      <c r="K2386" s="140"/>
      <c r="L2386" s="140"/>
      <c r="M2386" s="140"/>
      <c r="N2386" s="140"/>
      <c r="O2386" s="140"/>
      <c r="P2386" s="140"/>
      <c r="Q2386" s="140"/>
      <c r="R2386" s="140"/>
      <c r="S2386" s="140"/>
      <c r="T2386" s="140"/>
      <c r="U2386" s="140"/>
      <c r="V2386" s="140"/>
      <c r="W2386" s="140"/>
    </row>
    <row r="2387" spans="1:23">
      <c r="A2387" s="123" t="str">
        <f>IF(OR(
AND(COUNTA(C2389:W2389)&gt;0, ISBLANK(A2389)),
AND(COUNTA(C2390:W2390)&gt;0, ISBLANK(A2390)),
AND(COUNTA(C2391:W2391)&gt;0, ISBLANK(A2391)),
AND(COUNTA(C2392:W2392)&gt;0, ISBLANK(A2392)), AND(COUNTA(C2393:W2393)&gt;0, ISBLANK(A2393)),
AND(COUNTA(C2394:W2394)&gt;0, ISBLANK(A2394)),
AND(COUNTA(C2395:W2395)&gt;0, ISBLANK(A2395)),
AND(COUNTA(C2396:W2396)&gt;0, ISBLANK(A2396)), AND(COUNTA(C2397:W2397)&gt;0, ISBLANK(A2397)),
AND(COUNTA(C2398:W2398)&gt;0, ISBLANK(A2398)),),"Certain rows are missing description", "")</f>
        <v/>
      </c>
      <c r="B2387" s="107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</row>
    <row r="2388" spans="1:23">
      <c r="A2388" s="5" t="s">
        <v>222</v>
      </c>
      <c r="B2388" s="107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</row>
    <row r="2389" spans="1:23">
      <c r="A2389" s="4"/>
      <c r="B2389" s="107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</row>
    <row r="2390" spans="1:23">
      <c r="A2390" s="4"/>
      <c r="B2390" s="107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</row>
    <row r="2391" spans="1:23">
      <c r="A2391" s="4"/>
      <c r="B2391" s="107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</row>
    <row r="2392" spans="1:23">
      <c r="A2392" s="4"/>
      <c r="B2392" s="107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</row>
    <row r="2393" spans="1:23">
      <c r="A2393" s="4"/>
      <c r="B2393" s="107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</row>
    <row r="2394" spans="1:23">
      <c r="A2394" s="4"/>
      <c r="B2394" s="107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</row>
    <row r="2395" spans="1:23">
      <c r="A2395" s="4"/>
      <c r="B2395" s="107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</row>
    <row r="2396" spans="1:23">
      <c r="A2396" s="4"/>
      <c r="B2396" s="107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</row>
    <row r="2397" spans="1:23">
      <c r="A2397" s="4"/>
      <c r="B2397" s="107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</row>
    <row r="2398" spans="1:23">
      <c r="A2398" s="4"/>
      <c r="B2398" s="107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</row>
    <row r="2399" spans="1:23">
      <c r="A2399" s="4"/>
      <c r="B2399" s="107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</row>
    <row r="2400" spans="1:23">
      <c r="A2400" s="109" t="str">
        <f>"Probability of "&amp;A2388</f>
        <v>Probability of Indirect R&amp;D Cost Allocation</v>
      </c>
      <c r="B2400" s="107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</row>
    <row r="2401" spans="1:23">
      <c r="A2401" s="107" t="str">
        <f t="shared" ref="A2401:A2410" si="94">IF(A2389="","",A2389)</f>
        <v/>
      </c>
      <c r="B2401" s="107"/>
      <c r="C2401" s="140"/>
      <c r="D2401" s="140"/>
      <c r="E2401" s="140"/>
      <c r="F2401" s="140"/>
      <c r="G2401" s="140"/>
      <c r="H2401" s="140"/>
      <c r="I2401" s="140"/>
      <c r="J2401" s="140"/>
      <c r="K2401" s="140"/>
      <c r="L2401" s="140"/>
      <c r="M2401" s="140"/>
      <c r="N2401" s="140"/>
      <c r="O2401" s="140"/>
      <c r="P2401" s="140"/>
      <c r="Q2401" s="140"/>
      <c r="R2401" s="140"/>
      <c r="S2401" s="140"/>
      <c r="T2401" s="140"/>
      <c r="U2401" s="140"/>
      <c r="V2401" s="140"/>
      <c r="W2401" s="140"/>
    </row>
    <row r="2402" spans="1:23">
      <c r="A2402" s="107" t="str">
        <f t="shared" si="94"/>
        <v/>
      </c>
      <c r="B2402" s="107"/>
      <c r="C2402" s="140"/>
      <c r="D2402" s="140"/>
      <c r="E2402" s="140"/>
      <c r="F2402" s="140"/>
      <c r="G2402" s="140"/>
      <c r="H2402" s="140"/>
      <c r="I2402" s="140"/>
      <c r="J2402" s="140"/>
      <c r="K2402" s="140"/>
      <c r="L2402" s="140"/>
      <c r="M2402" s="140"/>
      <c r="N2402" s="140"/>
      <c r="O2402" s="140"/>
      <c r="P2402" s="140"/>
      <c r="Q2402" s="140"/>
      <c r="R2402" s="140"/>
      <c r="S2402" s="140"/>
      <c r="T2402" s="140"/>
      <c r="U2402" s="140"/>
      <c r="V2402" s="140"/>
      <c r="W2402" s="140"/>
    </row>
    <row r="2403" spans="1:23">
      <c r="A2403" s="107" t="str">
        <f t="shared" si="94"/>
        <v/>
      </c>
      <c r="B2403" s="107"/>
      <c r="C2403" s="140"/>
      <c r="D2403" s="140"/>
      <c r="E2403" s="140"/>
      <c r="F2403" s="140"/>
      <c r="G2403" s="140"/>
      <c r="H2403" s="140"/>
      <c r="I2403" s="140"/>
      <c r="J2403" s="140"/>
      <c r="K2403" s="140"/>
      <c r="L2403" s="140"/>
      <c r="M2403" s="140"/>
      <c r="N2403" s="140"/>
      <c r="O2403" s="140"/>
      <c r="P2403" s="140"/>
      <c r="Q2403" s="140"/>
      <c r="R2403" s="140"/>
      <c r="S2403" s="140"/>
      <c r="T2403" s="140"/>
      <c r="U2403" s="140"/>
      <c r="V2403" s="140"/>
      <c r="W2403" s="140"/>
    </row>
    <row r="2404" spans="1:23">
      <c r="A2404" s="107" t="str">
        <f t="shared" si="94"/>
        <v/>
      </c>
      <c r="B2404" s="107"/>
      <c r="C2404" s="140"/>
      <c r="D2404" s="140"/>
      <c r="E2404" s="140"/>
      <c r="F2404" s="140"/>
      <c r="G2404" s="140"/>
      <c r="H2404" s="140"/>
      <c r="I2404" s="140"/>
      <c r="J2404" s="140"/>
      <c r="K2404" s="140"/>
      <c r="L2404" s="140"/>
      <c r="M2404" s="140"/>
      <c r="N2404" s="140"/>
      <c r="O2404" s="140"/>
      <c r="P2404" s="140"/>
      <c r="Q2404" s="140"/>
      <c r="R2404" s="140"/>
      <c r="S2404" s="140"/>
      <c r="T2404" s="140"/>
      <c r="U2404" s="140"/>
      <c r="V2404" s="140"/>
      <c r="W2404" s="140"/>
    </row>
    <row r="2405" spans="1:23">
      <c r="A2405" s="107" t="str">
        <f t="shared" si="94"/>
        <v/>
      </c>
      <c r="B2405" s="107"/>
      <c r="C2405" s="140"/>
      <c r="D2405" s="140"/>
      <c r="E2405" s="140"/>
      <c r="F2405" s="140"/>
      <c r="G2405" s="140"/>
      <c r="H2405" s="140"/>
      <c r="I2405" s="140"/>
      <c r="J2405" s="140"/>
      <c r="K2405" s="140"/>
      <c r="L2405" s="140"/>
      <c r="M2405" s="140"/>
      <c r="N2405" s="140"/>
      <c r="O2405" s="140"/>
      <c r="P2405" s="140"/>
      <c r="Q2405" s="140"/>
      <c r="R2405" s="140"/>
      <c r="S2405" s="140"/>
      <c r="T2405" s="140"/>
      <c r="U2405" s="140"/>
      <c r="V2405" s="140"/>
      <c r="W2405" s="140"/>
    </row>
    <row r="2406" spans="1:23">
      <c r="A2406" s="107" t="str">
        <f t="shared" si="94"/>
        <v/>
      </c>
      <c r="B2406" s="107"/>
      <c r="C2406" s="140"/>
      <c r="D2406" s="140"/>
      <c r="E2406" s="140"/>
      <c r="F2406" s="140"/>
      <c r="G2406" s="140"/>
      <c r="H2406" s="140"/>
      <c r="I2406" s="140"/>
      <c r="J2406" s="140"/>
      <c r="K2406" s="140"/>
      <c r="L2406" s="140"/>
      <c r="M2406" s="140"/>
      <c r="N2406" s="140"/>
      <c r="O2406" s="140"/>
      <c r="P2406" s="140"/>
      <c r="Q2406" s="140"/>
      <c r="R2406" s="140"/>
      <c r="S2406" s="140"/>
      <c r="T2406" s="140"/>
      <c r="U2406" s="140"/>
      <c r="V2406" s="140"/>
      <c r="W2406" s="140"/>
    </row>
    <row r="2407" spans="1:23">
      <c r="A2407" s="107" t="str">
        <f t="shared" si="94"/>
        <v/>
      </c>
      <c r="B2407" s="107"/>
      <c r="C2407" s="140"/>
      <c r="D2407" s="140"/>
      <c r="E2407" s="140"/>
      <c r="F2407" s="140"/>
      <c r="G2407" s="140"/>
      <c r="H2407" s="140"/>
      <c r="I2407" s="140"/>
      <c r="J2407" s="140"/>
      <c r="K2407" s="140"/>
      <c r="L2407" s="140"/>
      <c r="M2407" s="140"/>
      <c r="N2407" s="140"/>
      <c r="O2407" s="140"/>
      <c r="P2407" s="140"/>
      <c r="Q2407" s="140"/>
      <c r="R2407" s="140"/>
      <c r="S2407" s="140"/>
      <c r="T2407" s="140"/>
      <c r="U2407" s="140"/>
      <c r="V2407" s="140"/>
      <c r="W2407" s="140"/>
    </row>
    <row r="2408" spans="1:23">
      <c r="A2408" s="107" t="str">
        <f t="shared" si="94"/>
        <v/>
      </c>
      <c r="B2408" s="107"/>
      <c r="C2408" s="140"/>
      <c r="D2408" s="140"/>
      <c r="E2408" s="140"/>
      <c r="F2408" s="140"/>
      <c r="G2408" s="140"/>
      <c r="H2408" s="140"/>
      <c r="I2408" s="140"/>
      <c r="J2408" s="140"/>
      <c r="K2408" s="140"/>
      <c r="L2408" s="140"/>
      <c r="M2408" s="140"/>
      <c r="N2408" s="140"/>
      <c r="O2408" s="140"/>
      <c r="P2408" s="140"/>
      <c r="Q2408" s="140"/>
      <c r="R2408" s="140"/>
      <c r="S2408" s="140"/>
      <c r="T2408" s="140"/>
      <c r="U2408" s="140"/>
      <c r="V2408" s="140"/>
      <c r="W2408" s="140"/>
    </row>
    <row r="2409" spans="1:23">
      <c r="A2409" s="107" t="str">
        <f t="shared" si="94"/>
        <v/>
      </c>
      <c r="B2409" s="107"/>
      <c r="C2409" s="140"/>
      <c r="D2409" s="140"/>
      <c r="E2409" s="140"/>
      <c r="F2409" s="140"/>
      <c r="G2409" s="140"/>
      <c r="H2409" s="140"/>
      <c r="I2409" s="140"/>
      <c r="J2409" s="140"/>
      <c r="K2409" s="140"/>
      <c r="L2409" s="140"/>
      <c r="M2409" s="140"/>
      <c r="N2409" s="140"/>
      <c r="O2409" s="140"/>
      <c r="P2409" s="140"/>
      <c r="Q2409" s="140"/>
      <c r="R2409" s="140"/>
      <c r="S2409" s="140"/>
      <c r="T2409" s="140"/>
      <c r="U2409" s="140"/>
      <c r="V2409" s="140"/>
      <c r="W2409" s="140"/>
    </row>
    <row r="2410" spans="1:23">
      <c r="A2410" s="107" t="str">
        <f t="shared" si="94"/>
        <v/>
      </c>
      <c r="B2410" s="107"/>
      <c r="C2410" s="140"/>
      <c r="D2410" s="140"/>
      <c r="E2410" s="140"/>
      <c r="F2410" s="140"/>
      <c r="G2410" s="140"/>
      <c r="H2410" s="140"/>
      <c r="I2410" s="140"/>
      <c r="J2410" s="140"/>
      <c r="K2410" s="140"/>
      <c r="L2410" s="140"/>
      <c r="M2410" s="140"/>
      <c r="N2410" s="140"/>
      <c r="O2410" s="140"/>
      <c r="P2410" s="140"/>
      <c r="Q2410" s="140"/>
      <c r="R2410" s="140"/>
      <c r="S2410" s="140"/>
      <c r="T2410" s="140"/>
      <c r="U2410" s="140"/>
      <c r="V2410" s="140"/>
      <c r="W2410" s="140"/>
    </row>
    <row r="2411" spans="1:23">
      <c r="A2411" s="4"/>
      <c r="B2411" s="107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</row>
    <row r="2412" spans="1:23">
      <c r="A2412" s="10" t="str">
        <f>"PRODUCT 47: "&amp;$A$55</f>
        <v xml:space="preserve">PRODUCT 47: </v>
      </c>
      <c r="B2412" s="107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</row>
    <row r="2413" spans="1:23">
      <c r="A2413" s="123" t="str">
        <f>IF(OR(
AND(COUNTA(C2415:W2415)&gt;0, ISBLANK(A2415)),
AND(COUNTA(C2416:W2416)&gt;0, ISBLANK(A2416)),
AND(COUNTA(C2417:W2417)&gt;0, ISBLANK(A2417)),
AND(COUNTA(C2418:W2418)&gt;0, ISBLANK(A2418)), AND(COUNTA(C2419:W2419)&gt;0, ISBLANK(A2419)),
AND(COUNTA(C2420:W2420)&gt;0, ISBLANK(A2420)),
AND(COUNTA(C2421:W2421)&gt;0, ISBLANK(A2421)),
AND(COUNTA(C2422:W2422)&gt;0, ISBLANK(A2422)), AND(COUNTA(C2423:W2423)&gt;0, ISBLANK(A2423)),
AND(COUNTA(C2424:W2424)&gt;0, ISBLANK(A2424)),),"Certain rows are missing description", "")</f>
        <v/>
      </c>
      <c r="B2413" s="107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</row>
    <row r="2414" spans="1:23">
      <c r="A2414" s="5" t="s">
        <v>220</v>
      </c>
      <c r="B2414" s="107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</row>
    <row r="2415" spans="1:23">
      <c r="A2415" s="4"/>
      <c r="B2415" s="107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</row>
    <row r="2416" spans="1:23">
      <c r="A2416" s="4"/>
      <c r="B2416" s="107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</row>
    <row r="2417" spans="1:23">
      <c r="A2417" s="4"/>
      <c r="B2417" s="107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</row>
    <row r="2418" spans="1:23">
      <c r="A2418" s="4"/>
      <c r="B2418" s="107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</row>
    <row r="2419" spans="1:23">
      <c r="A2419" s="4"/>
      <c r="B2419" s="107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</row>
    <row r="2420" spans="1:23">
      <c r="A2420" s="4"/>
      <c r="B2420" s="107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</row>
    <row r="2421" spans="1:23">
      <c r="A2421" s="4"/>
      <c r="B2421" s="107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</row>
    <row r="2422" spans="1:23">
      <c r="A2422" s="4"/>
      <c r="B2422" s="107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</row>
    <row r="2423" spans="1:23">
      <c r="A2423" s="4"/>
      <c r="B2423" s="107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</row>
    <row r="2424" spans="1:23">
      <c r="A2424" s="4"/>
      <c r="B2424" s="107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</row>
    <row r="2425" spans="1:23">
      <c r="A2425" s="4"/>
      <c r="B2425" s="107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</row>
    <row r="2426" spans="1:23">
      <c r="A2426" s="5" t="s">
        <v>221</v>
      </c>
      <c r="B2426" s="107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</row>
    <row r="2427" spans="1:23">
      <c r="A2427" s="107" t="str">
        <f t="shared" ref="A2427:A2436" si="95">IF(A2415="","",A2415)</f>
        <v/>
      </c>
      <c r="B2427" s="107"/>
      <c r="C2427" s="140"/>
      <c r="D2427" s="140"/>
      <c r="E2427" s="140"/>
      <c r="F2427" s="140"/>
      <c r="G2427" s="140"/>
      <c r="H2427" s="140"/>
      <c r="I2427" s="140"/>
      <c r="J2427" s="140"/>
      <c r="K2427" s="140"/>
      <c r="L2427" s="140"/>
      <c r="M2427" s="140"/>
      <c r="N2427" s="140"/>
      <c r="O2427" s="140"/>
      <c r="P2427" s="140"/>
      <c r="Q2427" s="140"/>
      <c r="R2427" s="140"/>
      <c r="S2427" s="140"/>
      <c r="T2427" s="140"/>
      <c r="U2427" s="140"/>
      <c r="V2427" s="140"/>
      <c r="W2427" s="140"/>
    </row>
    <row r="2428" spans="1:23">
      <c r="A2428" s="107" t="str">
        <f t="shared" si="95"/>
        <v/>
      </c>
      <c r="B2428" s="107"/>
      <c r="C2428" s="140"/>
      <c r="D2428" s="140"/>
      <c r="E2428" s="140"/>
      <c r="F2428" s="140"/>
      <c r="G2428" s="140"/>
      <c r="H2428" s="140"/>
      <c r="I2428" s="140"/>
      <c r="J2428" s="140"/>
      <c r="K2428" s="140"/>
      <c r="L2428" s="140"/>
      <c r="M2428" s="140"/>
      <c r="N2428" s="140"/>
      <c r="O2428" s="140"/>
      <c r="P2428" s="140"/>
      <c r="Q2428" s="140"/>
      <c r="R2428" s="140"/>
      <c r="S2428" s="140"/>
      <c r="T2428" s="140"/>
      <c r="U2428" s="140"/>
      <c r="V2428" s="140"/>
      <c r="W2428" s="140"/>
    </row>
    <row r="2429" spans="1:23">
      <c r="A2429" s="107" t="str">
        <f t="shared" si="95"/>
        <v/>
      </c>
      <c r="B2429" s="107"/>
      <c r="C2429" s="140"/>
      <c r="D2429" s="140"/>
      <c r="E2429" s="140"/>
      <c r="F2429" s="140"/>
      <c r="G2429" s="140"/>
      <c r="H2429" s="140"/>
      <c r="I2429" s="140"/>
      <c r="J2429" s="140"/>
      <c r="K2429" s="140"/>
      <c r="L2429" s="140"/>
      <c r="M2429" s="140"/>
      <c r="N2429" s="140"/>
      <c r="O2429" s="140"/>
      <c r="P2429" s="140"/>
      <c r="Q2429" s="140"/>
      <c r="R2429" s="140"/>
      <c r="S2429" s="140"/>
      <c r="T2429" s="140"/>
      <c r="U2429" s="140"/>
      <c r="V2429" s="140"/>
      <c r="W2429" s="140"/>
    </row>
    <row r="2430" spans="1:23">
      <c r="A2430" s="107" t="str">
        <f t="shared" si="95"/>
        <v/>
      </c>
      <c r="B2430" s="107"/>
      <c r="C2430" s="140"/>
      <c r="D2430" s="140"/>
      <c r="E2430" s="140"/>
      <c r="F2430" s="140"/>
      <c r="G2430" s="140"/>
      <c r="H2430" s="140"/>
      <c r="I2430" s="140"/>
      <c r="J2430" s="140"/>
      <c r="K2430" s="140"/>
      <c r="L2430" s="140"/>
      <c r="M2430" s="140"/>
      <c r="N2430" s="140"/>
      <c r="O2430" s="140"/>
      <c r="P2430" s="140"/>
      <c r="Q2430" s="140"/>
      <c r="R2430" s="140"/>
      <c r="S2430" s="140"/>
      <c r="T2430" s="140"/>
      <c r="U2430" s="140"/>
      <c r="V2430" s="140"/>
      <c r="W2430" s="140"/>
    </row>
    <row r="2431" spans="1:23">
      <c r="A2431" s="107" t="str">
        <f t="shared" si="95"/>
        <v/>
      </c>
      <c r="B2431" s="107"/>
      <c r="C2431" s="140"/>
      <c r="D2431" s="140"/>
      <c r="E2431" s="140"/>
      <c r="F2431" s="140"/>
      <c r="G2431" s="140"/>
      <c r="H2431" s="140"/>
      <c r="I2431" s="140"/>
      <c r="J2431" s="140"/>
      <c r="K2431" s="140"/>
      <c r="L2431" s="140"/>
      <c r="M2431" s="140"/>
      <c r="N2431" s="140"/>
      <c r="O2431" s="140"/>
      <c r="P2431" s="140"/>
      <c r="Q2431" s="140"/>
      <c r="R2431" s="140"/>
      <c r="S2431" s="140"/>
      <c r="T2431" s="140"/>
      <c r="U2431" s="140"/>
      <c r="V2431" s="140"/>
      <c r="W2431" s="140"/>
    </row>
    <row r="2432" spans="1:23">
      <c r="A2432" s="107" t="str">
        <f t="shared" si="95"/>
        <v/>
      </c>
      <c r="B2432" s="107"/>
      <c r="C2432" s="140"/>
      <c r="D2432" s="140"/>
      <c r="E2432" s="140"/>
      <c r="F2432" s="140"/>
      <c r="G2432" s="140"/>
      <c r="H2432" s="140"/>
      <c r="I2432" s="140"/>
      <c r="J2432" s="140"/>
      <c r="K2432" s="140"/>
      <c r="L2432" s="140"/>
      <c r="M2432" s="140"/>
      <c r="N2432" s="140"/>
      <c r="O2432" s="140"/>
      <c r="P2432" s="140"/>
      <c r="Q2432" s="140"/>
      <c r="R2432" s="140"/>
      <c r="S2432" s="140"/>
      <c r="T2432" s="140"/>
      <c r="U2432" s="140"/>
      <c r="V2432" s="140"/>
      <c r="W2432" s="140"/>
    </row>
    <row r="2433" spans="1:23">
      <c r="A2433" s="107" t="str">
        <f t="shared" si="95"/>
        <v/>
      </c>
      <c r="B2433" s="107"/>
      <c r="C2433" s="140"/>
      <c r="D2433" s="140"/>
      <c r="E2433" s="140"/>
      <c r="F2433" s="140"/>
      <c r="G2433" s="140"/>
      <c r="H2433" s="140"/>
      <c r="I2433" s="140"/>
      <c r="J2433" s="140"/>
      <c r="K2433" s="140"/>
      <c r="L2433" s="140"/>
      <c r="M2433" s="140"/>
      <c r="N2433" s="140"/>
      <c r="O2433" s="140"/>
      <c r="P2433" s="140"/>
      <c r="Q2433" s="140"/>
      <c r="R2433" s="140"/>
      <c r="S2433" s="140"/>
      <c r="T2433" s="140"/>
      <c r="U2433" s="140"/>
      <c r="V2433" s="140"/>
      <c r="W2433" s="140"/>
    </row>
    <row r="2434" spans="1:23">
      <c r="A2434" s="107" t="str">
        <f t="shared" si="95"/>
        <v/>
      </c>
      <c r="B2434" s="107"/>
      <c r="C2434" s="140"/>
      <c r="D2434" s="140"/>
      <c r="E2434" s="140"/>
      <c r="F2434" s="140"/>
      <c r="G2434" s="140"/>
      <c r="H2434" s="140"/>
      <c r="I2434" s="140"/>
      <c r="J2434" s="140"/>
      <c r="K2434" s="140"/>
      <c r="L2434" s="140"/>
      <c r="M2434" s="140"/>
      <c r="N2434" s="140"/>
      <c r="O2434" s="140"/>
      <c r="P2434" s="140"/>
      <c r="Q2434" s="140"/>
      <c r="R2434" s="140"/>
      <c r="S2434" s="140"/>
      <c r="T2434" s="140"/>
      <c r="U2434" s="140"/>
      <c r="V2434" s="140"/>
      <c r="W2434" s="140"/>
    </row>
    <row r="2435" spans="1:23">
      <c r="A2435" s="107" t="str">
        <f t="shared" si="95"/>
        <v/>
      </c>
      <c r="B2435" s="107"/>
      <c r="C2435" s="140"/>
      <c r="D2435" s="140"/>
      <c r="E2435" s="140"/>
      <c r="F2435" s="140"/>
      <c r="G2435" s="140"/>
      <c r="H2435" s="140"/>
      <c r="I2435" s="140"/>
      <c r="J2435" s="140"/>
      <c r="K2435" s="140"/>
      <c r="L2435" s="140"/>
      <c r="M2435" s="140"/>
      <c r="N2435" s="140"/>
      <c r="O2435" s="140"/>
      <c r="P2435" s="140"/>
      <c r="Q2435" s="140"/>
      <c r="R2435" s="140"/>
      <c r="S2435" s="140"/>
      <c r="T2435" s="140"/>
      <c r="U2435" s="140"/>
      <c r="V2435" s="140"/>
      <c r="W2435" s="140"/>
    </row>
    <row r="2436" spans="1:23">
      <c r="A2436" s="107" t="str">
        <f t="shared" si="95"/>
        <v/>
      </c>
      <c r="B2436" s="107"/>
      <c r="C2436" s="140"/>
      <c r="D2436" s="140"/>
      <c r="E2436" s="140"/>
      <c r="F2436" s="140"/>
      <c r="G2436" s="140"/>
      <c r="H2436" s="140"/>
      <c r="I2436" s="140"/>
      <c r="J2436" s="140"/>
      <c r="K2436" s="140"/>
      <c r="L2436" s="140"/>
      <c r="M2436" s="140"/>
      <c r="N2436" s="140"/>
      <c r="O2436" s="140"/>
      <c r="P2436" s="140"/>
      <c r="Q2436" s="140"/>
      <c r="R2436" s="140"/>
      <c r="S2436" s="140"/>
      <c r="T2436" s="140"/>
      <c r="U2436" s="140"/>
      <c r="V2436" s="140"/>
      <c r="W2436" s="140"/>
    </row>
    <row r="2437" spans="1:23">
      <c r="A2437" s="123" t="str">
        <f>IF(OR(
AND(COUNTA(C2439:W2439)&gt;0, ISBLANK(A2439)),
AND(COUNTA(C2440:W2440)&gt;0, ISBLANK(A2440)),
AND(COUNTA(C2441:W2441)&gt;0, ISBLANK(A2441)),
AND(COUNTA(C2442:W2442)&gt;0, ISBLANK(A2442)), AND(COUNTA(C2443:W2443)&gt;0, ISBLANK(A2443)),
AND(COUNTA(C2444:W2444)&gt;0, ISBLANK(A2444)),
AND(COUNTA(C2445:W2445)&gt;0, ISBLANK(A2445)),
AND(COUNTA(C2446:W2446)&gt;0, ISBLANK(A2446)), AND(COUNTA(C2447:W2447)&gt;0, ISBLANK(A2447)),
AND(COUNTA(C2448:W2448)&gt;0, ISBLANK(A2448)),),"Certain rows are missing description", "")</f>
        <v/>
      </c>
      <c r="B2437" s="107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</row>
    <row r="2438" spans="1:23">
      <c r="A2438" s="5" t="s">
        <v>222</v>
      </c>
      <c r="B2438" s="107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</row>
    <row r="2439" spans="1:23">
      <c r="A2439" s="4"/>
      <c r="B2439" s="107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</row>
    <row r="2440" spans="1:23">
      <c r="A2440" s="4"/>
      <c r="B2440" s="107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</row>
    <row r="2441" spans="1:23">
      <c r="A2441" s="4"/>
      <c r="B2441" s="107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</row>
    <row r="2442" spans="1:23">
      <c r="A2442" s="4"/>
      <c r="B2442" s="107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</row>
    <row r="2443" spans="1:23">
      <c r="A2443" s="4"/>
      <c r="B2443" s="107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</row>
    <row r="2444" spans="1:23">
      <c r="A2444" s="4"/>
      <c r="B2444" s="107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</row>
    <row r="2445" spans="1:23">
      <c r="A2445" s="4"/>
      <c r="B2445" s="107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</row>
    <row r="2446" spans="1:23">
      <c r="A2446" s="4"/>
      <c r="B2446" s="107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</row>
    <row r="2447" spans="1:23">
      <c r="A2447" s="4"/>
      <c r="B2447" s="107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</row>
    <row r="2448" spans="1:23">
      <c r="A2448" s="4"/>
      <c r="B2448" s="107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</row>
    <row r="2449" spans="1:23">
      <c r="A2449" s="4"/>
      <c r="B2449" s="107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</row>
    <row r="2450" spans="1:23">
      <c r="A2450" s="109" t="str">
        <f>"Probability of "&amp;A2438</f>
        <v>Probability of Indirect R&amp;D Cost Allocation</v>
      </c>
      <c r="B2450" s="107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</row>
    <row r="2451" spans="1:23">
      <c r="A2451" s="107" t="str">
        <f t="shared" ref="A2451:A2460" si="96">IF(A2439="","",A2439)</f>
        <v/>
      </c>
      <c r="B2451" s="107"/>
      <c r="C2451" s="140"/>
      <c r="D2451" s="140"/>
      <c r="E2451" s="140"/>
      <c r="F2451" s="140"/>
      <c r="G2451" s="140"/>
      <c r="H2451" s="140"/>
      <c r="I2451" s="140"/>
      <c r="J2451" s="140"/>
      <c r="K2451" s="140"/>
      <c r="L2451" s="140"/>
      <c r="M2451" s="140"/>
      <c r="N2451" s="140"/>
      <c r="O2451" s="140"/>
      <c r="P2451" s="140"/>
      <c r="Q2451" s="140"/>
      <c r="R2451" s="140"/>
      <c r="S2451" s="140"/>
      <c r="T2451" s="140"/>
      <c r="U2451" s="140"/>
      <c r="V2451" s="140"/>
      <c r="W2451" s="140"/>
    </row>
    <row r="2452" spans="1:23">
      <c r="A2452" s="107" t="str">
        <f t="shared" si="96"/>
        <v/>
      </c>
      <c r="B2452" s="107"/>
      <c r="C2452" s="140"/>
      <c r="D2452" s="140"/>
      <c r="E2452" s="140"/>
      <c r="F2452" s="140"/>
      <c r="G2452" s="140"/>
      <c r="H2452" s="140"/>
      <c r="I2452" s="140"/>
      <c r="J2452" s="140"/>
      <c r="K2452" s="140"/>
      <c r="L2452" s="140"/>
      <c r="M2452" s="140"/>
      <c r="N2452" s="140"/>
      <c r="O2452" s="140"/>
      <c r="P2452" s="140"/>
      <c r="Q2452" s="140"/>
      <c r="R2452" s="140"/>
      <c r="S2452" s="140"/>
      <c r="T2452" s="140"/>
      <c r="U2452" s="140"/>
      <c r="V2452" s="140"/>
      <c r="W2452" s="140"/>
    </row>
    <row r="2453" spans="1:23">
      <c r="A2453" s="107" t="str">
        <f t="shared" si="96"/>
        <v/>
      </c>
      <c r="B2453" s="107"/>
      <c r="C2453" s="140"/>
      <c r="D2453" s="140"/>
      <c r="E2453" s="140"/>
      <c r="F2453" s="140"/>
      <c r="G2453" s="140"/>
      <c r="H2453" s="140"/>
      <c r="I2453" s="140"/>
      <c r="J2453" s="140"/>
      <c r="K2453" s="140"/>
      <c r="L2453" s="140"/>
      <c r="M2453" s="140"/>
      <c r="N2453" s="140"/>
      <c r="O2453" s="140"/>
      <c r="P2453" s="140"/>
      <c r="Q2453" s="140"/>
      <c r="R2453" s="140"/>
      <c r="S2453" s="140"/>
      <c r="T2453" s="140"/>
      <c r="U2453" s="140"/>
      <c r="V2453" s="140"/>
      <c r="W2453" s="140"/>
    </row>
    <row r="2454" spans="1:23">
      <c r="A2454" s="107" t="str">
        <f t="shared" si="96"/>
        <v/>
      </c>
      <c r="B2454" s="107"/>
      <c r="C2454" s="140"/>
      <c r="D2454" s="140"/>
      <c r="E2454" s="140"/>
      <c r="F2454" s="140"/>
      <c r="G2454" s="140"/>
      <c r="H2454" s="140"/>
      <c r="I2454" s="140"/>
      <c r="J2454" s="140"/>
      <c r="K2454" s="140"/>
      <c r="L2454" s="140"/>
      <c r="M2454" s="140"/>
      <c r="N2454" s="140"/>
      <c r="O2454" s="140"/>
      <c r="P2454" s="140"/>
      <c r="Q2454" s="140"/>
      <c r="R2454" s="140"/>
      <c r="S2454" s="140"/>
      <c r="T2454" s="140"/>
      <c r="U2454" s="140"/>
      <c r="V2454" s="140"/>
      <c r="W2454" s="140"/>
    </row>
    <row r="2455" spans="1:23">
      <c r="A2455" s="107" t="str">
        <f t="shared" si="96"/>
        <v/>
      </c>
      <c r="B2455" s="107"/>
      <c r="C2455" s="140"/>
      <c r="D2455" s="140"/>
      <c r="E2455" s="140"/>
      <c r="F2455" s="140"/>
      <c r="G2455" s="140"/>
      <c r="H2455" s="140"/>
      <c r="I2455" s="140"/>
      <c r="J2455" s="140"/>
      <c r="K2455" s="140"/>
      <c r="L2455" s="140"/>
      <c r="M2455" s="140"/>
      <c r="N2455" s="140"/>
      <c r="O2455" s="140"/>
      <c r="P2455" s="140"/>
      <c r="Q2455" s="140"/>
      <c r="R2455" s="140"/>
      <c r="S2455" s="140"/>
      <c r="T2455" s="140"/>
      <c r="U2455" s="140"/>
      <c r="V2455" s="140"/>
      <c r="W2455" s="140"/>
    </row>
    <row r="2456" spans="1:23">
      <c r="A2456" s="107" t="str">
        <f t="shared" si="96"/>
        <v/>
      </c>
      <c r="B2456" s="107"/>
      <c r="C2456" s="140"/>
      <c r="D2456" s="140"/>
      <c r="E2456" s="140"/>
      <c r="F2456" s="140"/>
      <c r="G2456" s="140"/>
      <c r="H2456" s="140"/>
      <c r="I2456" s="140"/>
      <c r="J2456" s="140"/>
      <c r="K2456" s="140"/>
      <c r="L2456" s="140"/>
      <c r="M2456" s="140"/>
      <c r="N2456" s="140"/>
      <c r="O2456" s="140"/>
      <c r="P2456" s="140"/>
      <c r="Q2456" s="140"/>
      <c r="R2456" s="140"/>
      <c r="S2456" s="140"/>
      <c r="T2456" s="140"/>
      <c r="U2456" s="140"/>
      <c r="V2456" s="140"/>
      <c r="W2456" s="140"/>
    </row>
    <row r="2457" spans="1:23">
      <c r="A2457" s="107" t="str">
        <f t="shared" si="96"/>
        <v/>
      </c>
      <c r="B2457" s="107"/>
      <c r="C2457" s="140"/>
      <c r="D2457" s="140"/>
      <c r="E2457" s="140"/>
      <c r="F2457" s="140"/>
      <c r="G2457" s="140"/>
      <c r="H2457" s="140"/>
      <c r="I2457" s="140"/>
      <c r="J2457" s="140"/>
      <c r="K2457" s="140"/>
      <c r="L2457" s="140"/>
      <c r="M2457" s="140"/>
      <c r="N2457" s="140"/>
      <c r="O2457" s="140"/>
      <c r="P2457" s="140"/>
      <c r="Q2457" s="140"/>
      <c r="R2457" s="140"/>
      <c r="S2457" s="140"/>
      <c r="T2457" s="140"/>
      <c r="U2457" s="140"/>
      <c r="V2457" s="140"/>
      <c r="W2457" s="140"/>
    </row>
    <row r="2458" spans="1:23">
      <c r="A2458" s="107" t="str">
        <f t="shared" si="96"/>
        <v/>
      </c>
      <c r="B2458" s="107"/>
      <c r="C2458" s="140"/>
      <c r="D2458" s="140"/>
      <c r="E2458" s="140"/>
      <c r="F2458" s="140"/>
      <c r="G2458" s="140"/>
      <c r="H2458" s="140"/>
      <c r="I2458" s="140"/>
      <c r="J2458" s="140"/>
      <c r="K2458" s="140"/>
      <c r="L2458" s="140"/>
      <c r="M2458" s="140"/>
      <c r="N2458" s="140"/>
      <c r="O2458" s="140"/>
      <c r="P2458" s="140"/>
      <c r="Q2458" s="140"/>
      <c r="R2458" s="140"/>
      <c r="S2458" s="140"/>
      <c r="T2458" s="140"/>
      <c r="U2458" s="140"/>
      <c r="V2458" s="140"/>
      <c r="W2458" s="140"/>
    </row>
    <row r="2459" spans="1:23">
      <c r="A2459" s="107" t="str">
        <f t="shared" si="96"/>
        <v/>
      </c>
      <c r="B2459" s="107"/>
      <c r="C2459" s="140"/>
      <c r="D2459" s="140"/>
      <c r="E2459" s="140"/>
      <c r="F2459" s="140"/>
      <c r="G2459" s="140"/>
      <c r="H2459" s="140"/>
      <c r="I2459" s="140"/>
      <c r="J2459" s="140"/>
      <c r="K2459" s="140"/>
      <c r="L2459" s="140"/>
      <c r="M2459" s="140"/>
      <c r="N2459" s="140"/>
      <c r="O2459" s="140"/>
      <c r="P2459" s="140"/>
      <c r="Q2459" s="140"/>
      <c r="R2459" s="140"/>
      <c r="S2459" s="140"/>
      <c r="T2459" s="140"/>
      <c r="U2459" s="140"/>
      <c r="V2459" s="140"/>
      <c r="W2459" s="140"/>
    </row>
    <row r="2460" spans="1:23">
      <c r="A2460" s="107" t="str">
        <f t="shared" si="96"/>
        <v/>
      </c>
      <c r="B2460" s="107"/>
      <c r="C2460" s="140"/>
      <c r="D2460" s="140"/>
      <c r="E2460" s="140"/>
      <c r="F2460" s="140"/>
      <c r="G2460" s="140"/>
      <c r="H2460" s="140"/>
      <c r="I2460" s="140"/>
      <c r="J2460" s="140"/>
      <c r="K2460" s="140"/>
      <c r="L2460" s="140"/>
      <c r="M2460" s="140"/>
      <c r="N2460" s="140"/>
      <c r="O2460" s="140"/>
      <c r="P2460" s="140"/>
      <c r="Q2460" s="140"/>
      <c r="R2460" s="140"/>
      <c r="S2460" s="140"/>
      <c r="T2460" s="140"/>
      <c r="U2460" s="140"/>
      <c r="V2460" s="140"/>
      <c r="W2460" s="140"/>
    </row>
    <row r="2461" spans="1:23">
      <c r="A2461" s="4"/>
      <c r="B2461" s="107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</row>
    <row r="2462" spans="1:23">
      <c r="A2462" s="10" t="str">
        <f>"PRODUCT 48: "&amp;$A$56</f>
        <v xml:space="preserve">PRODUCT 48: </v>
      </c>
      <c r="B2462" s="107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</row>
    <row r="2463" spans="1:23">
      <c r="A2463" s="123" t="str">
        <f>IF(OR(
AND(COUNTA(C2465:W2465)&gt;0, ISBLANK(A2465)),
AND(COUNTA(C2466:W2466)&gt;0, ISBLANK(A2466)),
AND(COUNTA(C2467:W2467)&gt;0, ISBLANK(A2467)),
AND(COUNTA(C2468:W2468)&gt;0, ISBLANK(A2468)), AND(COUNTA(C2469:W2469)&gt;0, ISBLANK(A2469)),
AND(COUNTA(C2470:W2470)&gt;0, ISBLANK(A2470)),
AND(COUNTA(C2471:W2471)&gt;0, ISBLANK(A2471)),
AND(COUNTA(C2472:W2472)&gt;0, ISBLANK(A2472)), AND(COUNTA(C2473:W2473)&gt;0, ISBLANK(A2473)),
AND(COUNTA(C2474:W2474)&gt;0, ISBLANK(A2474)),),"Certain rows are missing description", "")</f>
        <v/>
      </c>
      <c r="B2463" s="107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</row>
    <row r="2464" spans="1:23">
      <c r="A2464" s="5" t="s">
        <v>220</v>
      </c>
      <c r="B2464" s="107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</row>
    <row r="2465" spans="1:23">
      <c r="A2465" s="4"/>
      <c r="B2465" s="107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</row>
    <row r="2466" spans="1:23">
      <c r="A2466" s="4"/>
      <c r="B2466" s="107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</row>
    <row r="2467" spans="1:23">
      <c r="A2467" s="4"/>
      <c r="B2467" s="107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</row>
    <row r="2468" spans="1:23">
      <c r="A2468" s="4"/>
      <c r="B2468" s="107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</row>
    <row r="2469" spans="1:23">
      <c r="A2469" s="4"/>
      <c r="B2469" s="107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</row>
    <row r="2470" spans="1:23">
      <c r="A2470" s="4"/>
      <c r="B2470" s="107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</row>
    <row r="2471" spans="1:23">
      <c r="A2471" s="4"/>
      <c r="B2471" s="107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</row>
    <row r="2472" spans="1:23">
      <c r="A2472" s="4"/>
      <c r="B2472" s="107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</row>
    <row r="2473" spans="1:23">
      <c r="A2473" s="4"/>
      <c r="B2473" s="107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</row>
    <row r="2474" spans="1:23">
      <c r="A2474" s="4"/>
      <c r="B2474" s="107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</row>
    <row r="2475" spans="1:23">
      <c r="A2475" s="4"/>
      <c r="B2475" s="107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</row>
    <row r="2476" spans="1:23">
      <c r="A2476" s="5" t="s">
        <v>221</v>
      </c>
      <c r="B2476" s="107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</row>
    <row r="2477" spans="1:23">
      <c r="A2477" s="107" t="str">
        <f t="shared" ref="A2477:A2486" si="97">IF(A2465="","",A2465)</f>
        <v/>
      </c>
      <c r="B2477" s="107"/>
      <c r="C2477" s="140"/>
      <c r="D2477" s="140"/>
      <c r="E2477" s="140"/>
      <c r="F2477" s="140"/>
      <c r="G2477" s="140"/>
      <c r="H2477" s="140"/>
      <c r="I2477" s="140"/>
      <c r="J2477" s="140"/>
      <c r="K2477" s="140"/>
      <c r="L2477" s="140"/>
      <c r="M2477" s="140"/>
      <c r="N2477" s="140"/>
      <c r="O2477" s="140"/>
      <c r="P2477" s="140"/>
      <c r="Q2477" s="140"/>
      <c r="R2477" s="140"/>
      <c r="S2477" s="140"/>
      <c r="T2477" s="140"/>
      <c r="U2477" s="140"/>
      <c r="V2477" s="140"/>
      <c r="W2477" s="140"/>
    </row>
    <row r="2478" spans="1:23">
      <c r="A2478" s="107" t="str">
        <f t="shared" si="97"/>
        <v/>
      </c>
      <c r="B2478" s="107"/>
      <c r="C2478" s="140"/>
      <c r="D2478" s="140"/>
      <c r="E2478" s="140"/>
      <c r="F2478" s="140"/>
      <c r="G2478" s="140"/>
      <c r="H2478" s="140"/>
      <c r="I2478" s="140"/>
      <c r="J2478" s="140"/>
      <c r="K2478" s="140"/>
      <c r="L2478" s="140"/>
      <c r="M2478" s="140"/>
      <c r="N2478" s="140"/>
      <c r="O2478" s="140"/>
      <c r="P2478" s="140"/>
      <c r="Q2478" s="140"/>
      <c r="R2478" s="140"/>
      <c r="S2478" s="140"/>
      <c r="T2478" s="140"/>
      <c r="U2478" s="140"/>
      <c r="V2478" s="140"/>
      <c r="W2478" s="140"/>
    </row>
    <row r="2479" spans="1:23">
      <c r="A2479" s="107" t="str">
        <f t="shared" si="97"/>
        <v/>
      </c>
      <c r="B2479" s="107"/>
      <c r="C2479" s="140"/>
      <c r="D2479" s="140"/>
      <c r="E2479" s="140"/>
      <c r="F2479" s="140"/>
      <c r="G2479" s="140"/>
      <c r="H2479" s="140"/>
      <c r="I2479" s="140"/>
      <c r="J2479" s="140"/>
      <c r="K2479" s="140"/>
      <c r="L2479" s="140"/>
      <c r="M2479" s="140"/>
      <c r="N2479" s="140"/>
      <c r="O2479" s="140"/>
      <c r="P2479" s="140"/>
      <c r="Q2479" s="140"/>
      <c r="R2479" s="140"/>
      <c r="S2479" s="140"/>
      <c r="T2479" s="140"/>
      <c r="U2479" s="140"/>
      <c r="V2479" s="140"/>
      <c r="W2479" s="140"/>
    </row>
    <row r="2480" spans="1:23">
      <c r="A2480" s="107" t="str">
        <f t="shared" si="97"/>
        <v/>
      </c>
      <c r="B2480" s="107"/>
      <c r="C2480" s="140"/>
      <c r="D2480" s="140"/>
      <c r="E2480" s="140"/>
      <c r="F2480" s="140"/>
      <c r="G2480" s="140"/>
      <c r="H2480" s="140"/>
      <c r="I2480" s="140"/>
      <c r="J2480" s="140"/>
      <c r="K2480" s="140"/>
      <c r="L2480" s="140"/>
      <c r="M2480" s="140"/>
      <c r="N2480" s="140"/>
      <c r="O2480" s="140"/>
      <c r="P2480" s="140"/>
      <c r="Q2480" s="140"/>
      <c r="R2480" s="140"/>
      <c r="S2480" s="140"/>
      <c r="T2480" s="140"/>
      <c r="U2480" s="140"/>
      <c r="V2480" s="140"/>
      <c r="W2480" s="140"/>
    </row>
    <row r="2481" spans="1:23">
      <c r="A2481" s="107" t="str">
        <f t="shared" si="97"/>
        <v/>
      </c>
      <c r="B2481" s="107"/>
      <c r="C2481" s="140"/>
      <c r="D2481" s="140"/>
      <c r="E2481" s="140"/>
      <c r="F2481" s="140"/>
      <c r="G2481" s="140"/>
      <c r="H2481" s="140"/>
      <c r="I2481" s="140"/>
      <c r="J2481" s="140"/>
      <c r="K2481" s="140"/>
      <c r="L2481" s="140"/>
      <c r="M2481" s="140"/>
      <c r="N2481" s="140"/>
      <c r="O2481" s="140"/>
      <c r="P2481" s="140"/>
      <c r="Q2481" s="140"/>
      <c r="R2481" s="140"/>
      <c r="S2481" s="140"/>
      <c r="T2481" s="140"/>
      <c r="U2481" s="140"/>
      <c r="V2481" s="140"/>
      <c r="W2481" s="140"/>
    </row>
    <row r="2482" spans="1:23">
      <c r="A2482" s="107" t="str">
        <f t="shared" si="97"/>
        <v/>
      </c>
      <c r="B2482" s="107"/>
      <c r="C2482" s="140"/>
      <c r="D2482" s="140"/>
      <c r="E2482" s="140"/>
      <c r="F2482" s="140"/>
      <c r="G2482" s="140"/>
      <c r="H2482" s="140"/>
      <c r="I2482" s="140"/>
      <c r="J2482" s="140"/>
      <c r="K2482" s="140"/>
      <c r="L2482" s="140"/>
      <c r="M2482" s="140"/>
      <c r="N2482" s="140"/>
      <c r="O2482" s="140"/>
      <c r="P2482" s="140"/>
      <c r="Q2482" s="140"/>
      <c r="R2482" s="140"/>
      <c r="S2482" s="140"/>
      <c r="T2482" s="140"/>
      <c r="U2482" s="140"/>
      <c r="V2482" s="140"/>
      <c r="W2482" s="140"/>
    </row>
    <row r="2483" spans="1:23">
      <c r="A2483" s="107" t="str">
        <f t="shared" si="97"/>
        <v/>
      </c>
      <c r="B2483" s="107"/>
      <c r="C2483" s="140"/>
      <c r="D2483" s="140"/>
      <c r="E2483" s="140"/>
      <c r="F2483" s="140"/>
      <c r="G2483" s="140"/>
      <c r="H2483" s="140"/>
      <c r="I2483" s="140"/>
      <c r="J2483" s="140"/>
      <c r="K2483" s="140"/>
      <c r="L2483" s="140"/>
      <c r="M2483" s="140"/>
      <c r="N2483" s="140"/>
      <c r="O2483" s="140"/>
      <c r="P2483" s="140"/>
      <c r="Q2483" s="140"/>
      <c r="R2483" s="140"/>
      <c r="S2483" s="140"/>
      <c r="T2483" s="140"/>
      <c r="U2483" s="140"/>
      <c r="V2483" s="140"/>
      <c r="W2483" s="140"/>
    </row>
    <row r="2484" spans="1:23">
      <c r="A2484" s="107" t="str">
        <f t="shared" si="97"/>
        <v/>
      </c>
      <c r="B2484" s="107"/>
      <c r="C2484" s="140"/>
      <c r="D2484" s="140"/>
      <c r="E2484" s="140"/>
      <c r="F2484" s="140"/>
      <c r="G2484" s="140"/>
      <c r="H2484" s="140"/>
      <c r="I2484" s="140"/>
      <c r="J2484" s="140"/>
      <c r="K2484" s="140"/>
      <c r="L2484" s="140"/>
      <c r="M2484" s="140"/>
      <c r="N2484" s="140"/>
      <c r="O2484" s="140"/>
      <c r="P2484" s="140"/>
      <c r="Q2484" s="140"/>
      <c r="R2484" s="140"/>
      <c r="S2484" s="140"/>
      <c r="T2484" s="140"/>
      <c r="U2484" s="140"/>
      <c r="V2484" s="140"/>
      <c r="W2484" s="140"/>
    </row>
    <row r="2485" spans="1:23">
      <c r="A2485" s="107" t="str">
        <f t="shared" si="97"/>
        <v/>
      </c>
      <c r="B2485" s="107"/>
      <c r="C2485" s="140"/>
      <c r="D2485" s="140"/>
      <c r="E2485" s="140"/>
      <c r="F2485" s="140"/>
      <c r="G2485" s="140"/>
      <c r="H2485" s="140"/>
      <c r="I2485" s="140"/>
      <c r="J2485" s="140"/>
      <c r="K2485" s="140"/>
      <c r="L2485" s="140"/>
      <c r="M2485" s="140"/>
      <c r="N2485" s="140"/>
      <c r="O2485" s="140"/>
      <c r="P2485" s="140"/>
      <c r="Q2485" s="140"/>
      <c r="R2485" s="140"/>
      <c r="S2485" s="140"/>
      <c r="T2485" s="140"/>
      <c r="U2485" s="140"/>
      <c r="V2485" s="140"/>
      <c r="W2485" s="140"/>
    </row>
    <row r="2486" spans="1:23">
      <c r="A2486" s="107" t="str">
        <f t="shared" si="97"/>
        <v/>
      </c>
      <c r="B2486" s="107"/>
      <c r="C2486" s="140"/>
      <c r="D2486" s="140"/>
      <c r="E2486" s="140"/>
      <c r="F2486" s="140"/>
      <c r="G2486" s="140"/>
      <c r="H2486" s="140"/>
      <c r="I2486" s="140"/>
      <c r="J2486" s="140"/>
      <c r="K2486" s="140"/>
      <c r="L2486" s="140"/>
      <c r="M2486" s="140"/>
      <c r="N2486" s="140"/>
      <c r="O2486" s="140"/>
      <c r="P2486" s="140"/>
      <c r="Q2486" s="140"/>
      <c r="R2486" s="140"/>
      <c r="S2486" s="140"/>
      <c r="T2486" s="140"/>
      <c r="U2486" s="140"/>
      <c r="V2486" s="140"/>
      <c r="W2486" s="140"/>
    </row>
    <row r="2487" spans="1:23">
      <c r="A2487" s="123" t="str">
        <f>IF(OR(
AND(COUNTA(C2489:W2489)&gt;0, ISBLANK(A2489)),
AND(COUNTA(C2490:W2490)&gt;0, ISBLANK(A2490)),
AND(COUNTA(C2491:W2491)&gt;0, ISBLANK(A2491)),
AND(COUNTA(C2492:W2492)&gt;0, ISBLANK(A2492)), AND(COUNTA(C2493:W2493)&gt;0, ISBLANK(A2493)),
AND(COUNTA(C2494:W2494)&gt;0, ISBLANK(A2494)),
AND(COUNTA(C2495:W2495)&gt;0, ISBLANK(A2495)),
AND(COUNTA(C2496:W2496)&gt;0, ISBLANK(A2496)), AND(COUNTA(C2497:W2497)&gt;0, ISBLANK(A2497)),
AND(COUNTA(C2498:W2498)&gt;0, ISBLANK(A2498)),),"Certain rows are missing description", "")</f>
        <v/>
      </c>
      <c r="B2487" s="107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</row>
    <row r="2488" spans="1:23">
      <c r="A2488" s="5" t="s">
        <v>222</v>
      </c>
      <c r="B2488" s="107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</row>
    <row r="2489" spans="1:23">
      <c r="A2489" s="4"/>
      <c r="B2489" s="107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</row>
    <row r="2490" spans="1:23">
      <c r="A2490" s="4"/>
      <c r="B2490" s="107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</row>
    <row r="2491" spans="1:23">
      <c r="A2491" s="4"/>
      <c r="B2491" s="107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</row>
    <row r="2492" spans="1:23">
      <c r="A2492" s="4"/>
      <c r="B2492" s="107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</row>
    <row r="2493" spans="1:23">
      <c r="A2493" s="4"/>
      <c r="B2493" s="107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</row>
    <row r="2494" spans="1:23">
      <c r="A2494" s="4"/>
      <c r="B2494" s="107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</row>
    <row r="2495" spans="1:23">
      <c r="A2495" s="4"/>
      <c r="B2495" s="107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</row>
    <row r="2496" spans="1:23">
      <c r="A2496" s="4"/>
      <c r="B2496" s="107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</row>
    <row r="2497" spans="1:23">
      <c r="A2497" s="4"/>
      <c r="B2497" s="107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</row>
    <row r="2498" spans="1:23">
      <c r="A2498" s="4"/>
      <c r="B2498" s="107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</row>
    <row r="2499" spans="1:23">
      <c r="A2499" s="4"/>
      <c r="B2499" s="107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</row>
    <row r="2500" spans="1:23">
      <c r="A2500" s="109" t="str">
        <f>"Probability of "&amp;A2488</f>
        <v>Probability of Indirect R&amp;D Cost Allocation</v>
      </c>
      <c r="B2500" s="107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</row>
    <row r="2501" spans="1:23">
      <c r="A2501" s="107" t="str">
        <f t="shared" ref="A2501:A2510" si="98">IF(A2489="","",A2489)</f>
        <v/>
      </c>
      <c r="B2501" s="107"/>
      <c r="C2501" s="140"/>
      <c r="D2501" s="140"/>
      <c r="E2501" s="140"/>
      <c r="F2501" s="140"/>
      <c r="G2501" s="140"/>
      <c r="H2501" s="140"/>
      <c r="I2501" s="140"/>
      <c r="J2501" s="140"/>
      <c r="K2501" s="140"/>
      <c r="L2501" s="140"/>
      <c r="M2501" s="140"/>
      <c r="N2501" s="140"/>
      <c r="O2501" s="140"/>
      <c r="P2501" s="140"/>
      <c r="Q2501" s="140"/>
      <c r="R2501" s="140"/>
      <c r="S2501" s="140"/>
      <c r="T2501" s="140"/>
      <c r="U2501" s="140"/>
      <c r="V2501" s="140"/>
      <c r="W2501" s="140"/>
    </row>
    <row r="2502" spans="1:23">
      <c r="A2502" s="107" t="str">
        <f t="shared" si="98"/>
        <v/>
      </c>
      <c r="B2502" s="107"/>
      <c r="C2502" s="140"/>
      <c r="D2502" s="140"/>
      <c r="E2502" s="140"/>
      <c r="F2502" s="140"/>
      <c r="G2502" s="140"/>
      <c r="H2502" s="140"/>
      <c r="I2502" s="140"/>
      <c r="J2502" s="140"/>
      <c r="K2502" s="140"/>
      <c r="L2502" s="140"/>
      <c r="M2502" s="140"/>
      <c r="N2502" s="140"/>
      <c r="O2502" s="140"/>
      <c r="P2502" s="140"/>
      <c r="Q2502" s="140"/>
      <c r="R2502" s="140"/>
      <c r="S2502" s="140"/>
      <c r="T2502" s="140"/>
      <c r="U2502" s="140"/>
      <c r="V2502" s="140"/>
      <c r="W2502" s="140"/>
    </row>
    <row r="2503" spans="1:23">
      <c r="A2503" s="107" t="str">
        <f t="shared" si="98"/>
        <v/>
      </c>
      <c r="B2503" s="107"/>
      <c r="C2503" s="140"/>
      <c r="D2503" s="140"/>
      <c r="E2503" s="140"/>
      <c r="F2503" s="140"/>
      <c r="G2503" s="140"/>
      <c r="H2503" s="140"/>
      <c r="I2503" s="140"/>
      <c r="J2503" s="140"/>
      <c r="K2503" s="140"/>
      <c r="L2503" s="140"/>
      <c r="M2503" s="140"/>
      <c r="N2503" s="140"/>
      <c r="O2503" s="140"/>
      <c r="P2503" s="140"/>
      <c r="Q2503" s="140"/>
      <c r="R2503" s="140"/>
      <c r="S2503" s="140"/>
      <c r="T2503" s="140"/>
      <c r="U2503" s="140"/>
      <c r="V2503" s="140"/>
      <c r="W2503" s="140"/>
    </row>
    <row r="2504" spans="1:23">
      <c r="A2504" s="107" t="str">
        <f t="shared" si="98"/>
        <v/>
      </c>
      <c r="B2504" s="107"/>
      <c r="C2504" s="140"/>
      <c r="D2504" s="140"/>
      <c r="E2504" s="140"/>
      <c r="F2504" s="140"/>
      <c r="G2504" s="140"/>
      <c r="H2504" s="140"/>
      <c r="I2504" s="140"/>
      <c r="J2504" s="140"/>
      <c r="K2504" s="140"/>
      <c r="L2504" s="140"/>
      <c r="M2504" s="140"/>
      <c r="N2504" s="140"/>
      <c r="O2504" s="140"/>
      <c r="P2504" s="140"/>
      <c r="Q2504" s="140"/>
      <c r="R2504" s="140"/>
      <c r="S2504" s="140"/>
      <c r="T2504" s="140"/>
      <c r="U2504" s="140"/>
      <c r="V2504" s="140"/>
      <c r="W2504" s="140"/>
    </row>
    <row r="2505" spans="1:23">
      <c r="A2505" s="107" t="str">
        <f t="shared" si="98"/>
        <v/>
      </c>
      <c r="B2505" s="107"/>
      <c r="C2505" s="140"/>
      <c r="D2505" s="140"/>
      <c r="E2505" s="140"/>
      <c r="F2505" s="140"/>
      <c r="G2505" s="140"/>
      <c r="H2505" s="140"/>
      <c r="I2505" s="140"/>
      <c r="J2505" s="140"/>
      <c r="K2505" s="140"/>
      <c r="L2505" s="140"/>
      <c r="M2505" s="140"/>
      <c r="N2505" s="140"/>
      <c r="O2505" s="140"/>
      <c r="P2505" s="140"/>
      <c r="Q2505" s="140"/>
      <c r="R2505" s="140"/>
      <c r="S2505" s="140"/>
      <c r="T2505" s="140"/>
      <c r="U2505" s="140"/>
      <c r="V2505" s="140"/>
      <c r="W2505" s="140"/>
    </row>
    <row r="2506" spans="1:23">
      <c r="A2506" s="107" t="str">
        <f t="shared" si="98"/>
        <v/>
      </c>
      <c r="B2506" s="107"/>
      <c r="C2506" s="140"/>
      <c r="D2506" s="140"/>
      <c r="E2506" s="140"/>
      <c r="F2506" s="140"/>
      <c r="G2506" s="140"/>
      <c r="H2506" s="140"/>
      <c r="I2506" s="140"/>
      <c r="J2506" s="140"/>
      <c r="K2506" s="140"/>
      <c r="L2506" s="140"/>
      <c r="M2506" s="140"/>
      <c r="N2506" s="140"/>
      <c r="O2506" s="140"/>
      <c r="P2506" s="140"/>
      <c r="Q2506" s="140"/>
      <c r="R2506" s="140"/>
      <c r="S2506" s="140"/>
      <c r="T2506" s="140"/>
      <c r="U2506" s="140"/>
      <c r="V2506" s="140"/>
      <c r="W2506" s="140"/>
    </row>
    <row r="2507" spans="1:23">
      <c r="A2507" s="107" t="str">
        <f t="shared" si="98"/>
        <v/>
      </c>
      <c r="B2507" s="107"/>
      <c r="C2507" s="140"/>
      <c r="D2507" s="140"/>
      <c r="E2507" s="140"/>
      <c r="F2507" s="140"/>
      <c r="G2507" s="140"/>
      <c r="H2507" s="140"/>
      <c r="I2507" s="140"/>
      <c r="J2507" s="140"/>
      <c r="K2507" s="140"/>
      <c r="L2507" s="140"/>
      <c r="M2507" s="140"/>
      <c r="N2507" s="140"/>
      <c r="O2507" s="140"/>
      <c r="P2507" s="140"/>
      <c r="Q2507" s="140"/>
      <c r="R2507" s="140"/>
      <c r="S2507" s="140"/>
      <c r="T2507" s="140"/>
      <c r="U2507" s="140"/>
      <c r="V2507" s="140"/>
      <c r="W2507" s="140"/>
    </row>
    <row r="2508" spans="1:23">
      <c r="A2508" s="107" t="str">
        <f t="shared" si="98"/>
        <v/>
      </c>
      <c r="B2508" s="107"/>
      <c r="C2508" s="140"/>
      <c r="D2508" s="140"/>
      <c r="E2508" s="140"/>
      <c r="F2508" s="140"/>
      <c r="G2508" s="140"/>
      <c r="H2508" s="140"/>
      <c r="I2508" s="140"/>
      <c r="J2508" s="140"/>
      <c r="K2508" s="140"/>
      <c r="L2508" s="140"/>
      <c r="M2508" s="140"/>
      <c r="N2508" s="140"/>
      <c r="O2508" s="140"/>
      <c r="P2508" s="140"/>
      <c r="Q2508" s="140"/>
      <c r="R2508" s="140"/>
      <c r="S2508" s="140"/>
      <c r="T2508" s="140"/>
      <c r="U2508" s="140"/>
      <c r="V2508" s="140"/>
      <c r="W2508" s="140"/>
    </row>
    <row r="2509" spans="1:23">
      <c r="A2509" s="107" t="str">
        <f t="shared" si="98"/>
        <v/>
      </c>
      <c r="B2509" s="107"/>
      <c r="C2509" s="140"/>
      <c r="D2509" s="140"/>
      <c r="E2509" s="140"/>
      <c r="F2509" s="140"/>
      <c r="G2509" s="140"/>
      <c r="H2509" s="140"/>
      <c r="I2509" s="140"/>
      <c r="J2509" s="140"/>
      <c r="K2509" s="140"/>
      <c r="L2509" s="140"/>
      <c r="M2509" s="140"/>
      <c r="N2509" s="140"/>
      <c r="O2509" s="140"/>
      <c r="P2509" s="140"/>
      <c r="Q2509" s="140"/>
      <c r="R2509" s="140"/>
      <c r="S2509" s="140"/>
      <c r="T2509" s="140"/>
      <c r="U2509" s="140"/>
      <c r="V2509" s="140"/>
      <c r="W2509" s="140"/>
    </row>
    <row r="2510" spans="1:23">
      <c r="A2510" s="107" t="str">
        <f t="shared" si="98"/>
        <v/>
      </c>
      <c r="B2510" s="107"/>
      <c r="C2510" s="140"/>
      <c r="D2510" s="140"/>
      <c r="E2510" s="140"/>
      <c r="F2510" s="140"/>
      <c r="G2510" s="140"/>
      <c r="H2510" s="140"/>
      <c r="I2510" s="140"/>
      <c r="J2510" s="140"/>
      <c r="K2510" s="140"/>
      <c r="L2510" s="140"/>
      <c r="M2510" s="140"/>
      <c r="N2510" s="140"/>
      <c r="O2510" s="140"/>
      <c r="P2510" s="140"/>
      <c r="Q2510" s="140"/>
      <c r="R2510" s="140"/>
      <c r="S2510" s="140"/>
      <c r="T2510" s="140"/>
      <c r="U2510" s="140"/>
      <c r="V2510" s="140"/>
      <c r="W2510" s="140"/>
    </row>
    <row r="2511" spans="1:23">
      <c r="A2511" s="4"/>
      <c r="B2511" s="107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</row>
    <row r="2512" spans="1:23">
      <c r="A2512" s="10" t="str">
        <f>"PRODUCT 49: "&amp;$A$57</f>
        <v xml:space="preserve">PRODUCT 49: </v>
      </c>
      <c r="B2512" s="107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</row>
    <row r="2513" spans="1:23">
      <c r="A2513" s="123" t="str">
        <f>IF(OR(
AND(COUNTA(C2515:W2515)&gt;0, ISBLANK(A2515)),
AND(COUNTA(C2516:W2516)&gt;0, ISBLANK(A2516)),
AND(COUNTA(C2517:W2517)&gt;0, ISBLANK(A2517)),
AND(COUNTA(C2518:W2518)&gt;0, ISBLANK(A2518)), AND(COUNTA(C2519:W2519)&gt;0, ISBLANK(A2519)),
AND(COUNTA(C2520:W2520)&gt;0, ISBLANK(A2520)),
AND(COUNTA(C2521:W2521)&gt;0, ISBLANK(A2521)),
AND(COUNTA(C2522:W2522)&gt;0, ISBLANK(A2522)), AND(COUNTA(C2523:W2523)&gt;0, ISBLANK(A2523)),
AND(COUNTA(C2524:W2524)&gt;0, ISBLANK(A2524)),),"Certain rows are missing description", "")</f>
        <v/>
      </c>
      <c r="B2513" s="107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</row>
    <row r="2514" spans="1:23">
      <c r="A2514" s="5" t="s">
        <v>220</v>
      </c>
      <c r="B2514" s="107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</row>
    <row r="2515" spans="1:23">
      <c r="A2515" s="4"/>
      <c r="B2515" s="107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</row>
    <row r="2516" spans="1:23">
      <c r="A2516" s="4"/>
      <c r="B2516" s="107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</row>
    <row r="2517" spans="1:23">
      <c r="A2517" s="4"/>
      <c r="B2517" s="107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</row>
    <row r="2518" spans="1:23">
      <c r="A2518" s="4"/>
      <c r="B2518" s="107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</row>
    <row r="2519" spans="1:23">
      <c r="A2519" s="4"/>
      <c r="B2519" s="107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</row>
    <row r="2520" spans="1:23">
      <c r="A2520" s="4"/>
      <c r="B2520" s="107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</row>
    <row r="2521" spans="1:23">
      <c r="A2521" s="4"/>
      <c r="B2521" s="107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</row>
    <row r="2522" spans="1:23">
      <c r="A2522" s="4"/>
      <c r="B2522" s="107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</row>
    <row r="2523" spans="1:23">
      <c r="A2523" s="4"/>
      <c r="B2523" s="107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</row>
    <row r="2524" spans="1:23">
      <c r="A2524" s="4"/>
      <c r="B2524" s="107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</row>
    <row r="2525" spans="1:23">
      <c r="A2525" s="4"/>
      <c r="B2525" s="107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</row>
    <row r="2526" spans="1:23">
      <c r="A2526" s="5" t="s">
        <v>221</v>
      </c>
      <c r="B2526" s="107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</row>
    <row r="2527" spans="1:23">
      <c r="A2527" s="107" t="str">
        <f t="shared" ref="A2527:A2536" si="99">IF(A2515="","",A2515)</f>
        <v/>
      </c>
      <c r="B2527" s="107"/>
      <c r="C2527" s="140"/>
      <c r="D2527" s="140"/>
      <c r="E2527" s="140"/>
      <c r="F2527" s="140"/>
      <c r="G2527" s="140"/>
      <c r="H2527" s="140"/>
      <c r="I2527" s="140"/>
      <c r="J2527" s="140"/>
      <c r="K2527" s="140"/>
      <c r="L2527" s="140"/>
      <c r="M2527" s="140"/>
      <c r="N2527" s="140"/>
      <c r="O2527" s="140"/>
      <c r="P2527" s="140"/>
      <c r="Q2527" s="140"/>
      <c r="R2527" s="140"/>
      <c r="S2527" s="140"/>
      <c r="T2527" s="140"/>
      <c r="U2527" s="140"/>
      <c r="V2527" s="140"/>
      <c r="W2527" s="140"/>
    </row>
    <row r="2528" spans="1:23">
      <c r="A2528" s="107" t="str">
        <f t="shared" si="99"/>
        <v/>
      </c>
      <c r="B2528" s="107"/>
      <c r="C2528" s="140"/>
      <c r="D2528" s="140"/>
      <c r="E2528" s="140"/>
      <c r="F2528" s="140"/>
      <c r="G2528" s="140"/>
      <c r="H2528" s="140"/>
      <c r="I2528" s="140"/>
      <c r="J2528" s="140"/>
      <c r="K2528" s="140"/>
      <c r="L2528" s="140"/>
      <c r="M2528" s="140"/>
      <c r="N2528" s="140"/>
      <c r="O2528" s="140"/>
      <c r="P2528" s="140"/>
      <c r="Q2528" s="140"/>
      <c r="R2528" s="140"/>
      <c r="S2528" s="140"/>
      <c r="T2528" s="140"/>
      <c r="U2528" s="140"/>
      <c r="V2528" s="140"/>
      <c r="W2528" s="140"/>
    </row>
    <row r="2529" spans="1:23">
      <c r="A2529" s="107" t="str">
        <f t="shared" si="99"/>
        <v/>
      </c>
      <c r="B2529" s="107"/>
      <c r="C2529" s="140"/>
      <c r="D2529" s="140"/>
      <c r="E2529" s="140"/>
      <c r="F2529" s="140"/>
      <c r="G2529" s="140"/>
      <c r="H2529" s="140"/>
      <c r="I2529" s="140"/>
      <c r="J2529" s="140"/>
      <c r="K2529" s="140"/>
      <c r="L2529" s="140"/>
      <c r="M2529" s="140"/>
      <c r="N2529" s="140"/>
      <c r="O2529" s="140"/>
      <c r="P2529" s="140"/>
      <c r="Q2529" s="140"/>
      <c r="R2529" s="140"/>
      <c r="S2529" s="140"/>
      <c r="T2529" s="140"/>
      <c r="U2529" s="140"/>
      <c r="V2529" s="140"/>
      <c r="W2529" s="140"/>
    </row>
    <row r="2530" spans="1:23">
      <c r="A2530" s="107" t="str">
        <f t="shared" si="99"/>
        <v/>
      </c>
      <c r="B2530" s="107"/>
      <c r="C2530" s="140"/>
      <c r="D2530" s="140"/>
      <c r="E2530" s="140"/>
      <c r="F2530" s="140"/>
      <c r="G2530" s="140"/>
      <c r="H2530" s="140"/>
      <c r="I2530" s="140"/>
      <c r="J2530" s="140"/>
      <c r="K2530" s="140"/>
      <c r="L2530" s="140"/>
      <c r="M2530" s="140"/>
      <c r="N2530" s="140"/>
      <c r="O2530" s="140"/>
      <c r="P2530" s="140"/>
      <c r="Q2530" s="140"/>
      <c r="R2530" s="140"/>
      <c r="S2530" s="140"/>
      <c r="T2530" s="140"/>
      <c r="U2530" s="140"/>
      <c r="V2530" s="140"/>
      <c r="W2530" s="140"/>
    </row>
    <row r="2531" spans="1:23">
      <c r="A2531" s="107" t="str">
        <f t="shared" si="99"/>
        <v/>
      </c>
      <c r="B2531" s="107"/>
      <c r="C2531" s="140"/>
      <c r="D2531" s="140"/>
      <c r="E2531" s="140"/>
      <c r="F2531" s="140"/>
      <c r="G2531" s="140"/>
      <c r="H2531" s="140"/>
      <c r="I2531" s="140"/>
      <c r="J2531" s="140"/>
      <c r="K2531" s="140"/>
      <c r="L2531" s="140"/>
      <c r="M2531" s="140"/>
      <c r="N2531" s="140"/>
      <c r="O2531" s="140"/>
      <c r="P2531" s="140"/>
      <c r="Q2531" s="140"/>
      <c r="R2531" s="140"/>
      <c r="S2531" s="140"/>
      <c r="T2531" s="140"/>
      <c r="U2531" s="140"/>
      <c r="V2531" s="140"/>
      <c r="W2531" s="140"/>
    </row>
    <row r="2532" spans="1:23">
      <c r="A2532" s="107" t="str">
        <f t="shared" si="99"/>
        <v/>
      </c>
      <c r="B2532" s="107"/>
      <c r="C2532" s="140"/>
      <c r="D2532" s="140"/>
      <c r="E2532" s="140"/>
      <c r="F2532" s="140"/>
      <c r="G2532" s="140"/>
      <c r="H2532" s="140"/>
      <c r="I2532" s="140"/>
      <c r="J2532" s="140"/>
      <c r="K2532" s="140"/>
      <c r="L2532" s="140"/>
      <c r="M2532" s="140"/>
      <c r="N2532" s="140"/>
      <c r="O2532" s="140"/>
      <c r="P2532" s="140"/>
      <c r="Q2532" s="140"/>
      <c r="R2532" s="140"/>
      <c r="S2532" s="140"/>
      <c r="T2532" s="140"/>
      <c r="U2532" s="140"/>
      <c r="V2532" s="140"/>
      <c r="W2532" s="140"/>
    </row>
    <row r="2533" spans="1:23">
      <c r="A2533" s="107" t="str">
        <f t="shared" si="99"/>
        <v/>
      </c>
      <c r="B2533" s="107"/>
      <c r="C2533" s="140"/>
      <c r="D2533" s="140"/>
      <c r="E2533" s="140"/>
      <c r="F2533" s="140"/>
      <c r="G2533" s="140"/>
      <c r="H2533" s="140"/>
      <c r="I2533" s="140"/>
      <c r="J2533" s="140"/>
      <c r="K2533" s="140"/>
      <c r="L2533" s="140"/>
      <c r="M2533" s="140"/>
      <c r="N2533" s="140"/>
      <c r="O2533" s="140"/>
      <c r="P2533" s="140"/>
      <c r="Q2533" s="140"/>
      <c r="R2533" s="140"/>
      <c r="S2533" s="140"/>
      <c r="T2533" s="140"/>
      <c r="U2533" s="140"/>
      <c r="V2533" s="140"/>
      <c r="W2533" s="140"/>
    </row>
    <row r="2534" spans="1:23">
      <c r="A2534" s="107" t="str">
        <f t="shared" si="99"/>
        <v/>
      </c>
      <c r="B2534" s="107"/>
      <c r="C2534" s="140"/>
      <c r="D2534" s="140"/>
      <c r="E2534" s="140"/>
      <c r="F2534" s="140"/>
      <c r="G2534" s="140"/>
      <c r="H2534" s="140"/>
      <c r="I2534" s="140"/>
      <c r="J2534" s="140"/>
      <c r="K2534" s="140"/>
      <c r="L2534" s="140"/>
      <c r="M2534" s="140"/>
      <c r="N2534" s="140"/>
      <c r="O2534" s="140"/>
      <c r="P2534" s="140"/>
      <c r="Q2534" s="140"/>
      <c r="R2534" s="140"/>
      <c r="S2534" s="140"/>
      <c r="T2534" s="140"/>
      <c r="U2534" s="140"/>
      <c r="V2534" s="140"/>
      <c r="W2534" s="140"/>
    </row>
    <row r="2535" spans="1:23">
      <c r="A2535" s="107" t="str">
        <f t="shared" si="99"/>
        <v/>
      </c>
      <c r="B2535" s="107"/>
      <c r="C2535" s="140"/>
      <c r="D2535" s="140"/>
      <c r="E2535" s="140"/>
      <c r="F2535" s="140"/>
      <c r="G2535" s="140"/>
      <c r="H2535" s="140"/>
      <c r="I2535" s="140"/>
      <c r="J2535" s="140"/>
      <c r="K2535" s="140"/>
      <c r="L2535" s="140"/>
      <c r="M2535" s="140"/>
      <c r="N2535" s="140"/>
      <c r="O2535" s="140"/>
      <c r="P2535" s="140"/>
      <c r="Q2535" s="140"/>
      <c r="R2535" s="140"/>
      <c r="S2535" s="140"/>
      <c r="T2535" s="140"/>
      <c r="U2535" s="140"/>
      <c r="V2535" s="140"/>
      <c r="W2535" s="140"/>
    </row>
    <row r="2536" spans="1:23">
      <c r="A2536" s="107" t="str">
        <f t="shared" si="99"/>
        <v/>
      </c>
      <c r="B2536" s="107"/>
      <c r="C2536" s="140"/>
      <c r="D2536" s="140"/>
      <c r="E2536" s="140"/>
      <c r="F2536" s="140"/>
      <c r="G2536" s="140"/>
      <c r="H2536" s="140"/>
      <c r="I2536" s="140"/>
      <c r="J2536" s="140"/>
      <c r="K2536" s="140"/>
      <c r="L2536" s="140"/>
      <c r="M2536" s="140"/>
      <c r="N2536" s="140"/>
      <c r="O2536" s="140"/>
      <c r="P2536" s="140"/>
      <c r="Q2536" s="140"/>
      <c r="R2536" s="140"/>
      <c r="S2536" s="140"/>
      <c r="T2536" s="140"/>
      <c r="U2536" s="140"/>
      <c r="V2536" s="140"/>
      <c r="W2536" s="140"/>
    </row>
    <row r="2537" spans="1:23">
      <c r="A2537" s="123" t="str">
        <f>IF(OR(
AND(COUNTA(C2539:W2539)&gt;0, ISBLANK(A2539)),
AND(COUNTA(C2540:W2540)&gt;0, ISBLANK(A2540)),
AND(COUNTA(C2541:W2541)&gt;0, ISBLANK(A2541)),
AND(COUNTA(C2542:W2542)&gt;0, ISBLANK(A2542)), AND(COUNTA(C2543:W2543)&gt;0, ISBLANK(A2543)),
AND(COUNTA(C2544:W2544)&gt;0, ISBLANK(A2544)),
AND(COUNTA(C2545:W2545)&gt;0, ISBLANK(A2545)),
AND(COUNTA(C2546:W2546)&gt;0, ISBLANK(A2546)), AND(COUNTA(C2547:W2547)&gt;0, ISBLANK(A2547)),
AND(COUNTA(C2548:W2548)&gt;0, ISBLANK(A2548)),),"Certain rows are missing description", "")</f>
        <v/>
      </c>
      <c r="B2537" s="107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</row>
    <row r="2538" spans="1:23">
      <c r="A2538" s="5" t="s">
        <v>222</v>
      </c>
      <c r="B2538" s="107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</row>
    <row r="2539" spans="1:23">
      <c r="A2539" s="4"/>
      <c r="B2539" s="107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</row>
    <row r="2540" spans="1:23">
      <c r="A2540" s="4"/>
      <c r="B2540" s="107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</row>
    <row r="2541" spans="1:23">
      <c r="A2541" s="4"/>
      <c r="B2541" s="107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</row>
    <row r="2542" spans="1:23">
      <c r="A2542" s="4"/>
      <c r="B2542" s="107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</row>
    <row r="2543" spans="1:23">
      <c r="A2543" s="4"/>
      <c r="B2543" s="107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</row>
    <row r="2544" spans="1:23">
      <c r="A2544" s="4"/>
      <c r="B2544" s="107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</row>
    <row r="2545" spans="1:23">
      <c r="A2545" s="4"/>
      <c r="B2545" s="107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</row>
    <row r="2546" spans="1:23">
      <c r="A2546" s="4"/>
      <c r="B2546" s="107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</row>
    <row r="2547" spans="1:23">
      <c r="A2547" s="4"/>
      <c r="B2547" s="107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</row>
    <row r="2548" spans="1:23">
      <c r="A2548" s="4"/>
      <c r="B2548" s="107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</row>
    <row r="2549" spans="1:23">
      <c r="A2549" s="4"/>
      <c r="B2549" s="107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</row>
    <row r="2550" spans="1:23">
      <c r="A2550" s="109" t="str">
        <f>"Probability of "&amp;A2538</f>
        <v>Probability of Indirect R&amp;D Cost Allocation</v>
      </c>
      <c r="B2550" s="107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</row>
    <row r="2551" spans="1:23">
      <c r="A2551" s="107" t="str">
        <f t="shared" ref="A2551:A2560" si="100">IF(A2539="","",A2539)</f>
        <v/>
      </c>
      <c r="B2551" s="107"/>
      <c r="C2551" s="140"/>
      <c r="D2551" s="140"/>
      <c r="E2551" s="140"/>
      <c r="F2551" s="140"/>
      <c r="G2551" s="140"/>
      <c r="H2551" s="140"/>
      <c r="I2551" s="140"/>
      <c r="J2551" s="140"/>
      <c r="K2551" s="140"/>
      <c r="L2551" s="140"/>
      <c r="M2551" s="140"/>
      <c r="N2551" s="140"/>
      <c r="O2551" s="140"/>
      <c r="P2551" s="140"/>
      <c r="Q2551" s="140"/>
      <c r="R2551" s="140"/>
      <c r="S2551" s="140"/>
      <c r="T2551" s="140"/>
      <c r="U2551" s="140"/>
      <c r="V2551" s="140"/>
      <c r="W2551" s="140"/>
    </row>
    <row r="2552" spans="1:23">
      <c r="A2552" s="107" t="str">
        <f t="shared" si="100"/>
        <v/>
      </c>
      <c r="B2552" s="107"/>
      <c r="C2552" s="140"/>
      <c r="D2552" s="140"/>
      <c r="E2552" s="140"/>
      <c r="F2552" s="140"/>
      <c r="G2552" s="140"/>
      <c r="H2552" s="140"/>
      <c r="I2552" s="140"/>
      <c r="J2552" s="140"/>
      <c r="K2552" s="140"/>
      <c r="L2552" s="140"/>
      <c r="M2552" s="140"/>
      <c r="N2552" s="140"/>
      <c r="O2552" s="140"/>
      <c r="P2552" s="140"/>
      <c r="Q2552" s="140"/>
      <c r="R2552" s="140"/>
      <c r="S2552" s="140"/>
      <c r="T2552" s="140"/>
      <c r="U2552" s="140"/>
      <c r="V2552" s="140"/>
      <c r="W2552" s="140"/>
    </row>
    <row r="2553" spans="1:23">
      <c r="A2553" s="107" t="str">
        <f t="shared" si="100"/>
        <v/>
      </c>
      <c r="B2553" s="107"/>
      <c r="C2553" s="140"/>
      <c r="D2553" s="140"/>
      <c r="E2553" s="140"/>
      <c r="F2553" s="140"/>
      <c r="G2553" s="140"/>
      <c r="H2553" s="140"/>
      <c r="I2553" s="140"/>
      <c r="J2553" s="140"/>
      <c r="K2553" s="140"/>
      <c r="L2553" s="140"/>
      <c r="M2553" s="140"/>
      <c r="N2553" s="140"/>
      <c r="O2553" s="140"/>
      <c r="P2553" s="140"/>
      <c r="Q2553" s="140"/>
      <c r="R2553" s="140"/>
      <c r="S2553" s="140"/>
      <c r="T2553" s="140"/>
      <c r="U2553" s="140"/>
      <c r="V2553" s="140"/>
      <c r="W2553" s="140"/>
    </row>
    <row r="2554" spans="1:23">
      <c r="A2554" s="107" t="str">
        <f t="shared" si="100"/>
        <v/>
      </c>
      <c r="B2554" s="107"/>
      <c r="C2554" s="140"/>
      <c r="D2554" s="140"/>
      <c r="E2554" s="140"/>
      <c r="F2554" s="140"/>
      <c r="G2554" s="140"/>
      <c r="H2554" s="140"/>
      <c r="I2554" s="140"/>
      <c r="J2554" s="140"/>
      <c r="K2554" s="140"/>
      <c r="L2554" s="140"/>
      <c r="M2554" s="140"/>
      <c r="N2554" s="140"/>
      <c r="O2554" s="140"/>
      <c r="P2554" s="140"/>
      <c r="Q2554" s="140"/>
      <c r="R2554" s="140"/>
      <c r="S2554" s="140"/>
      <c r="T2554" s="140"/>
      <c r="U2554" s="140"/>
      <c r="V2554" s="140"/>
      <c r="W2554" s="140"/>
    </row>
    <row r="2555" spans="1:23">
      <c r="A2555" s="107" t="str">
        <f t="shared" si="100"/>
        <v/>
      </c>
      <c r="B2555" s="107"/>
      <c r="C2555" s="140"/>
      <c r="D2555" s="140"/>
      <c r="E2555" s="140"/>
      <c r="F2555" s="140"/>
      <c r="G2555" s="140"/>
      <c r="H2555" s="140"/>
      <c r="I2555" s="140"/>
      <c r="J2555" s="140"/>
      <c r="K2555" s="140"/>
      <c r="L2555" s="140"/>
      <c r="M2555" s="140"/>
      <c r="N2555" s="140"/>
      <c r="O2555" s="140"/>
      <c r="P2555" s="140"/>
      <c r="Q2555" s="140"/>
      <c r="R2555" s="140"/>
      <c r="S2555" s="140"/>
      <c r="T2555" s="140"/>
      <c r="U2555" s="140"/>
      <c r="V2555" s="140"/>
      <c r="W2555" s="140"/>
    </row>
    <row r="2556" spans="1:23">
      <c r="A2556" s="107" t="str">
        <f t="shared" si="100"/>
        <v/>
      </c>
      <c r="B2556" s="107"/>
      <c r="C2556" s="140"/>
      <c r="D2556" s="140"/>
      <c r="E2556" s="140"/>
      <c r="F2556" s="140"/>
      <c r="G2556" s="140"/>
      <c r="H2556" s="140"/>
      <c r="I2556" s="140"/>
      <c r="J2556" s="140"/>
      <c r="K2556" s="140"/>
      <c r="L2556" s="140"/>
      <c r="M2556" s="140"/>
      <c r="N2556" s="140"/>
      <c r="O2556" s="140"/>
      <c r="P2556" s="140"/>
      <c r="Q2556" s="140"/>
      <c r="R2556" s="140"/>
      <c r="S2556" s="140"/>
      <c r="T2556" s="140"/>
      <c r="U2556" s="140"/>
      <c r="V2556" s="140"/>
      <c r="W2556" s="140"/>
    </row>
    <row r="2557" spans="1:23">
      <c r="A2557" s="107" t="str">
        <f t="shared" si="100"/>
        <v/>
      </c>
      <c r="B2557" s="107"/>
      <c r="C2557" s="140"/>
      <c r="D2557" s="140"/>
      <c r="E2557" s="140"/>
      <c r="F2557" s="140"/>
      <c r="G2557" s="140"/>
      <c r="H2557" s="140"/>
      <c r="I2557" s="140"/>
      <c r="J2557" s="140"/>
      <c r="K2557" s="140"/>
      <c r="L2557" s="140"/>
      <c r="M2557" s="140"/>
      <c r="N2557" s="140"/>
      <c r="O2557" s="140"/>
      <c r="P2557" s="140"/>
      <c r="Q2557" s="140"/>
      <c r="R2557" s="140"/>
      <c r="S2557" s="140"/>
      <c r="T2557" s="140"/>
      <c r="U2557" s="140"/>
      <c r="V2557" s="140"/>
      <c r="W2557" s="140"/>
    </row>
    <row r="2558" spans="1:23">
      <c r="A2558" s="107" t="str">
        <f t="shared" si="100"/>
        <v/>
      </c>
      <c r="B2558" s="107"/>
      <c r="C2558" s="140"/>
      <c r="D2558" s="140"/>
      <c r="E2558" s="140"/>
      <c r="F2558" s="140"/>
      <c r="G2558" s="140"/>
      <c r="H2558" s="140"/>
      <c r="I2558" s="140"/>
      <c r="J2558" s="140"/>
      <c r="K2558" s="140"/>
      <c r="L2558" s="140"/>
      <c r="M2558" s="140"/>
      <c r="N2558" s="140"/>
      <c r="O2558" s="140"/>
      <c r="P2558" s="140"/>
      <c r="Q2558" s="140"/>
      <c r="R2558" s="140"/>
      <c r="S2558" s="140"/>
      <c r="T2558" s="140"/>
      <c r="U2558" s="140"/>
      <c r="V2558" s="140"/>
      <c r="W2558" s="140"/>
    </row>
    <row r="2559" spans="1:23">
      <c r="A2559" s="107" t="str">
        <f t="shared" si="100"/>
        <v/>
      </c>
      <c r="B2559" s="107"/>
      <c r="C2559" s="140"/>
      <c r="D2559" s="140"/>
      <c r="E2559" s="140"/>
      <c r="F2559" s="140"/>
      <c r="G2559" s="140"/>
      <c r="H2559" s="140"/>
      <c r="I2559" s="140"/>
      <c r="J2559" s="140"/>
      <c r="K2559" s="140"/>
      <c r="L2559" s="140"/>
      <c r="M2559" s="140"/>
      <c r="N2559" s="140"/>
      <c r="O2559" s="140"/>
      <c r="P2559" s="140"/>
      <c r="Q2559" s="140"/>
      <c r="R2559" s="140"/>
      <c r="S2559" s="140"/>
      <c r="T2559" s="140"/>
      <c r="U2559" s="140"/>
      <c r="V2559" s="140"/>
      <c r="W2559" s="140"/>
    </row>
    <row r="2560" spans="1:23">
      <c r="A2560" s="107" t="str">
        <f t="shared" si="100"/>
        <v/>
      </c>
      <c r="B2560" s="107"/>
      <c r="C2560" s="140"/>
      <c r="D2560" s="140"/>
      <c r="E2560" s="140"/>
      <c r="F2560" s="140"/>
      <c r="G2560" s="140"/>
      <c r="H2560" s="140"/>
      <c r="I2560" s="140"/>
      <c r="J2560" s="140"/>
      <c r="K2560" s="140"/>
      <c r="L2560" s="140"/>
      <c r="M2560" s="140"/>
      <c r="N2560" s="140"/>
      <c r="O2560" s="140"/>
      <c r="P2560" s="140"/>
      <c r="Q2560" s="140"/>
      <c r="R2560" s="140"/>
      <c r="S2560" s="140"/>
      <c r="T2560" s="140"/>
      <c r="U2560" s="140"/>
      <c r="V2560" s="140"/>
      <c r="W2560" s="140"/>
    </row>
    <row r="2561" spans="1:23">
      <c r="A2561" s="4"/>
      <c r="B2561" s="107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</row>
    <row r="2562" spans="1:23">
      <c r="A2562" s="10" t="str">
        <f>"PRODUCT 50: "&amp;$A$58</f>
        <v xml:space="preserve">PRODUCT 50: </v>
      </c>
      <c r="B2562" s="107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</row>
    <row r="2563" spans="1:23">
      <c r="A2563" s="123" t="str">
        <f>IF(OR(
AND(COUNTA(C2565:W2565)&gt;0, ISBLANK(A2565)),
AND(COUNTA(C2566:W2566)&gt;0, ISBLANK(A2566)),
AND(COUNTA(C2567:W2567)&gt;0, ISBLANK(A2567)),
AND(COUNTA(C2568:W2568)&gt;0, ISBLANK(A2568)), AND(COUNTA(C2569:W2569)&gt;0, ISBLANK(A2569)),
AND(COUNTA(C2570:W2570)&gt;0, ISBLANK(A2570)),
AND(COUNTA(C2571:W2571)&gt;0, ISBLANK(A2571)),
AND(COUNTA(C2572:W2572)&gt;0, ISBLANK(A2572)), AND(COUNTA(C2573:W2573)&gt;0, ISBLANK(A2573)),
AND(COUNTA(C2574:W2574)&gt;0, ISBLANK(A2574)),),"Certain rows are missing description", "")</f>
        <v/>
      </c>
      <c r="B2563" s="107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</row>
    <row r="2564" spans="1:23">
      <c r="A2564" s="5" t="s">
        <v>220</v>
      </c>
      <c r="B2564" s="107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</row>
    <row r="2565" spans="1:23">
      <c r="A2565" s="4"/>
      <c r="B2565" s="107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</row>
    <row r="2566" spans="1:23">
      <c r="A2566" s="4"/>
      <c r="B2566" s="107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</row>
    <row r="2567" spans="1:23">
      <c r="A2567" s="4"/>
      <c r="B2567" s="107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</row>
    <row r="2568" spans="1:23">
      <c r="A2568" s="4"/>
      <c r="B2568" s="107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</row>
    <row r="2569" spans="1:23">
      <c r="A2569" s="4"/>
      <c r="B2569" s="107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</row>
    <row r="2570" spans="1:23">
      <c r="A2570" s="4"/>
      <c r="B2570" s="107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</row>
    <row r="2571" spans="1:23">
      <c r="A2571" s="4"/>
      <c r="B2571" s="107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</row>
    <row r="2572" spans="1:23">
      <c r="A2572" s="4"/>
      <c r="B2572" s="107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</row>
    <row r="2573" spans="1:23">
      <c r="A2573" s="4"/>
      <c r="B2573" s="107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</row>
    <row r="2574" spans="1:23">
      <c r="A2574" s="4"/>
      <c r="B2574" s="107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</row>
    <row r="2575" spans="1:23">
      <c r="A2575" s="4"/>
      <c r="B2575" s="107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</row>
    <row r="2576" spans="1:23">
      <c r="A2576" s="5" t="s">
        <v>221</v>
      </c>
      <c r="B2576" s="107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</row>
    <row r="2577" spans="1:23">
      <c r="A2577" s="107" t="str">
        <f t="shared" ref="A2577:A2586" si="101">IF(A2565="","",A2565)</f>
        <v/>
      </c>
      <c r="B2577" s="107"/>
      <c r="C2577" s="140"/>
      <c r="D2577" s="140"/>
      <c r="E2577" s="140"/>
      <c r="F2577" s="140"/>
      <c r="G2577" s="140"/>
      <c r="H2577" s="140"/>
      <c r="I2577" s="140"/>
      <c r="J2577" s="140"/>
      <c r="K2577" s="140"/>
      <c r="L2577" s="140"/>
      <c r="M2577" s="140"/>
      <c r="N2577" s="140"/>
      <c r="O2577" s="140"/>
      <c r="P2577" s="140"/>
      <c r="Q2577" s="140"/>
      <c r="R2577" s="140"/>
      <c r="S2577" s="140"/>
      <c r="T2577" s="140"/>
      <c r="U2577" s="140"/>
      <c r="V2577" s="140"/>
      <c r="W2577" s="140"/>
    </row>
    <row r="2578" spans="1:23">
      <c r="A2578" s="107" t="str">
        <f t="shared" si="101"/>
        <v/>
      </c>
      <c r="B2578" s="107"/>
      <c r="C2578" s="140"/>
      <c r="D2578" s="140"/>
      <c r="E2578" s="140"/>
      <c r="F2578" s="140"/>
      <c r="G2578" s="140"/>
      <c r="H2578" s="140"/>
      <c r="I2578" s="140"/>
      <c r="J2578" s="140"/>
      <c r="K2578" s="140"/>
      <c r="L2578" s="140"/>
      <c r="M2578" s="140"/>
      <c r="N2578" s="140"/>
      <c r="O2578" s="140"/>
      <c r="P2578" s="140"/>
      <c r="Q2578" s="140"/>
      <c r="R2578" s="140"/>
      <c r="S2578" s="140"/>
      <c r="T2578" s="140"/>
      <c r="U2578" s="140"/>
      <c r="V2578" s="140"/>
      <c r="W2578" s="140"/>
    </row>
    <row r="2579" spans="1:23">
      <c r="A2579" s="107" t="str">
        <f t="shared" si="101"/>
        <v/>
      </c>
      <c r="B2579" s="107"/>
      <c r="C2579" s="140"/>
      <c r="D2579" s="140"/>
      <c r="E2579" s="140"/>
      <c r="F2579" s="140"/>
      <c r="G2579" s="140"/>
      <c r="H2579" s="140"/>
      <c r="I2579" s="140"/>
      <c r="J2579" s="140"/>
      <c r="K2579" s="140"/>
      <c r="L2579" s="140"/>
      <c r="M2579" s="140"/>
      <c r="N2579" s="140"/>
      <c r="O2579" s="140"/>
      <c r="P2579" s="140"/>
      <c r="Q2579" s="140"/>
      <c r="R2579" s="140"/>
      <c r="S2579" s="140"/>
      <c r="T2579" s="140"/>
      <c r="U2579" s="140"/>
      <c r="V2579" s="140"/>
      <c r="W2579" s="140"/>
    </row>
    <row r="2580" spans="1:23">
      <c r="A2580" s="107" t="str">
        <f t="shared" si="101"/>
        <v/>
      </c>
      <c r="B2580" s="107"/>
      <c r="C2580" s="140"/>
      <c r="D2580" s="140"/>
      <c r="E2580" s="140"/>
      <c r="F2580" s="140"/>
      <c r="G2580" s="140"/>
      <c r="H2580" s="140"/>
      <c r="I2580" s="140"/>
      <c r="J2580" s="140"/>
      <c r="K2580" s="140"/>
      <c r="L2580" s="140"/>
      <c r="M2580" s="140"/>
      <c r="N2580" s="140"/>
      <c r="O2580" s="140"/>
      <c r="P2580" s="140"/>
      <c r="Q2580" s="140"/>
      <c r="R2580" s="140"/>
      <c r="S2580" s="140"/>
      <c r="T2580" s="140"/>
      <c r="U2580" s="140"/>
      <c r="V2580" s="140"/>
      <c r="W2580" s="140"/>
    </row>
    <row r="2581" spans="1:23">
      <c r="A2581" s="107" t="str">
        <f t="shared" si="101"/>
        <v/>
      </c>
      <c r="B2581" s="107"/>
      <c r="C2581" s="140"/>
      <c r="D2581" s="140"/>
      <c r="E2581" s="140"/>
      <c r="F2581" s="140"/>
      <c r="G2581" s="140"/>
      <c r="H2581" s="140"/>
      <c r="I2581" s="140"/>
      <c r="J2581" s="140"/>
      <c r="K2581" s="140"/>
      <c r="L2581" s="140"/>
      <c r="M2581" s="140"/>
      <c r="N2581" s="140"/>
      <c r="O2581" s="140"/>
      <c r="P2581" s="140"/>
      <c r="Q2581" s="140"/>
      <c r="R2581" s="140"/>
      <c r="S2581" s="140"/>
      <c r="T2581" s="140"/>
      <c r="U2581" s="140"/>
      <c r="V2581" s="140"/>
      <c r="W2581" s="140"/>
    </row>
    <row r="2582" spans="1:23">
      <c r="A2582" s="107" t="str">
        <f t="shared" si="101"/>
        <v/>
      </c>
      <c r="B2582" s="107"/>
      <c r="C2582" s="140"/>
      <c r="D2582" s="140"/>
      <c r="E2582" s="140"/>
      <c r="F2582" s="140"/>
      <c r="G2582" s="140"/>
      <c r="H2582" s="140"/>
      <c r="I2582" s="140"/>
      <c r="J2582" s="140"/>
      <c r="K2582" s="140"/>
      <c r="L2582" s="140"/>
      <c r="M2582" s="140"/>
      <c r="N2582" s="140"/>
      <c r="O2582" s="140"/>
      <c r="P2582" s="140"/>
      <c r="Q2582" s="140"/>
      <c r="R2582" s="140"/>
      <c r="S2582" s="140"/>
      <c r="T2582" s="140"/>
      <c r="U2582" s="140"/>
      <c r="V2582" s="140"/>
      <c r="W2582" s="140"/>
    </row>
    <row r="2583" spans="1:23">
      <c r="A2583" s="107" t="str">
        <f t="shared" si="101"/>
        <v/>
      </c>
      <c r="B2583" s="107"/>
      <c r="C2583" s="140"/>
      <c r="D2583" s="140"/>
      <c r="E2583" s="140"/>
      <c r="F2583" s="140"/>
      <c r="G2583" s="140"/>
      <c r="H2583" s="140"/>
      <c r="I2583" s="140"/>
      <c r="J2583" s="140"/>
      <c r="K2583" s="140"/>
      <c r="L2583" s="140"/>
      <c r="M2583" s="140"/>
      <c r="N2583" s="140"/>
      <c r="O2583" s="140"/>
      <c r="P2583" s="140"/>
      <c r="Q2583" s="140"/>
      <c r="R2583" s="140"/>
      <c r="S2583" s="140"/>
      <c r="T2583" s="140"/>
      <c r="U2583" s="140"/>
      <c r="V2583" s="140"/>
      <c r="W2583" s="140"/>
    </row>
    <row r="2584" spans="1:23">
      <c r="A2584" s="107" t="str">
        <f t="shared" si="101"/>
        <v/>
      </c>
      <c r="B2584" s="107"/>
      <c r="C2584" s="140"/>
      <c r="D2584" s="140"/>
      <c r="E2584" s="140"/>
      <c r="F2584" s="140"/>
      <c r="G2584" s="140"/>
      <c r="H2584" s="140"/>
      <c r="I2584" s="140"/>
      <c r="J2584" s="140"/>
      <c r="K2584" s="140"/>
      <c r="L2584" s="140"/>
      <c r="M2584" s="140"/>
      <c r="N2584" s="140"/>
      <c r="O2584" s="140"/>
      <c r="P2584" s="140"/>
      <c r="Q2584" s="140"/>
      <c r="R2584" s="140"/>
      <c r="S2584" s="140"/>
      <c r="T2584" s="140"/>
      <c r="U2584" s="140"/>
      <c r="V2584" s="140"/>
      <c r="W2584" s="140"/>
    </row>
    <row r="2585" spans="1:23">
      <c r="A2585" s="107" t="str">
        <f t="shared" si="101"/>
        <v/>
      </c>
      <c r="B2585" s="107"/>
      <c r="C2585" s="140"/>
      <c r="D2585" s="140"/>
      <c r="E2585" s="140"/>
      <c r="F2585" s="140"/>
      <c r="G2585" s="140"/>
      <c r="H2585" s="140"/>
      <c r="I2585" s="140"/>
      <c r="J2585" s="140"/>
      <c r="K2585" s="140"/>
      <c r="L2585" s="140"/>
      <c r="M2585" s="140"/>
      <c r="N2585" s="140"/>
      <c r="O2585" s="140"/>
      <c r="P2585" s="140"/>
      <c r="Q2585" s="140"/>
      <c r="R2585" s="140"/>
      <c r="S2585" s="140"/>
      <c r="T2585" s="140"/>
      <c r="U2585" s="140"/>
      <c r="V2585" s="140"/>
      <c r="W2585" s="140"/>
    </row>
    <row r="2586" spans="1:23">
      <c r="A2586" s="107" t="str">
        <f t="shared" si="101"/>
        <v/>
      </c>
      <c r="B2586" s="107"/>
      <c r="C2586" s="140"/>
      <c r="D2586" s="140"/>
      <c r="E2586" s="140"/>
      <c r="F2586" s="140"/>
      <c r="G2586" s="140"/>
      <c r="H2586" s="140"/>
      <c r="I2586" s="140"/>
      <c r="J2586" s="140"/>
      <c r="K2586" s="140"/>
      <c r="L2586" s="140"/>
      <c r="M2586" s="140"/>
      <c r="N2586" s="140"/>
      <c r="O2586" s="140"/>
      <c r="P2586" s="140"/>
      <c r="Q2586" s="140"/>
      <c r="R2586" s="140"/>
      <c r="S2586" s="140"/>
      <c r="T2586" s="140"/>
      <c r="U2586" s="140"/>
      <c r="V2586" s="140"/>
      <c r="W2586" s="140"/>
    </row>
    <row r="2587" spans="1:23">
      <c r="A2587" s="123" t="str">
        <f>IF(OR(
AND(COUNTA(C2589:W2589)&gt;0, ISBLANK(A2589)),
AND(COUNTA(C2590:W2590)&gt;0, ISBLANK(A2590)),
AND(COUNTA(C2591:W2591)&gt;0, ISBLANK(A2591)),
AND(COUNTA(C2592:W2592)&gt;0, ISBLANK(A2592)), AND(COUNTA(C2593:W2593)&gt;0, ISBLANK(A2593)),
AND(COUNTA(C2594:W2594)&gt;0, ISBLANK(A2594)),
AND(COUNTA(C2595:W2595)&gt;0, ISBLANK(A2595)),
AND(COUNTA(C2596:W2596)&gt;0, ISBLANK(A2596)), AND(COUNTA(C2597:W2597)&gt;0, ISBLANK(A2597)),
AND(COUNTA(C2598:W2598)&gt;0, ISBLANK(A2598)),),"Certain rows are missing description", "")</f>
        <v/>
      </c>
      <c r="B2587" s="107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</row>
    <row r="2588" spans="1:23">
      <c r="A2588" s="5" t="s">
        <v>222</v>
      </c>
      <c r="B2588" s="107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</row>
    <row r="2589" spans="1:23">
      <c r="A2589" s="4"/>
      <c r="B2589" s="107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</row>
    <row r="2590" spans="1:23">
      <c r="A2590" s="4"/>
      <c r="B2590" s="107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</row>
    <row r="2591" spans="1:23">
      <c r="A2591" s="4"/>
      <c r="B2591" s="107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</row>
    <row r="2592" spans="1:23">
      <c r="A2592" s="4"/>
      <c r="B2592" s="107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</row>
    <row r="2593" spans="1:23">
      <c r="A2593" s="4"/>
      <c r="B2593" s="107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</row>
    <row r="2594" spans="1:23">
      <c r="A2594" s="4"/>
      <c r="B2594" s="107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</row>
    <row r="2595" spans="1:23">
      <c r="A2595" s="4"/>
      <c r="B2595" s="107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</row>
    <row r="2596" spans="1:23">
      <c r="A2596" s="4"/>
      <c r="B2596" s="107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</row>
    <row r="2597" spans="1:23">
      <c r="A2597" s="4"/>
      <c r="B2597" s="107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</row>
    <row r="2598" spans="1:23">
      <c r="A2598" s="4"/>
      <c r="B2598" s="107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</row>
    <row r="2599" spans="1:23">
      <c r="A2599" s="4"/>
      <c r="B2599" s="107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</row>
    <row r="2600" spans="1:23">
      <c r="A2600" s="109" t="str">
        <f>"Probability of "&amp;A2588</f>
        <v>Probability of Indirect R&amp;D Cost Allocation</v>
      </c>
      <c r="B2600" s="107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</row>
    <row r="2601" spans="1:23">
      <c r="A2601" s="107" t="str">
        <f t="shared" ref="A2601:A2610" si="102">IF(A2589="","",A2589)</f>
        <v/>
      </c>
      <c r="B2601" s="107"/>
      <c r="C2601" s="140"/>
      <c r="D2601" s="140"/>
      <c r="E2601" s="140"/>
      <c r="F2601" s="140"/>
      <c r="G2601" s="140"/>
      <c r="H2601" s="140"/>
      <c r="I2601" s="140"/>
      <c r="J2601" s="140"/>
      <c r="K2601" s="140"/>
      <c r="L2601" s="140"/>
      <c r="M2601" s="140"/>
      <c r="N2601" s="140"/>
      <c r="O2601" s="140"/>
      <c r="P2601" s="140"/>
      <c r="Q2601" s="140"/>
      <c r="R2601" s="140"/>
      <c r="S2601" s="140"/>
      <c r="T2601" s="140"/>
      <c r="U2601" s="140"/>
      <c r="V2601" s="140"/>
      <c r="W2601" s="140"/>
    </row>
    <row r="2602" spans="1:23">
      <c r="A2602" s="107" t="str">
        <f t="shared" si="102"/>
        <v/>
      </c>
      <c r="B2602" s="107"/>
      <c r="C2602" s="140"/>
      <c r="D2602" s="140"/>
      <c r="E2602" s="140"/>
      <c r="F2602" s="140"/>
      <c r="G2602" s="140"/>
      <c r="H2602" s="140"/>
      <c r="I2602" s="140"/>
      <c r="J2602" s="140"/>
      <c r="K2602" s="140"/>
      <c r="L2602" s="140"/>
      <c r="M2602" s="140"/>
      <c r="N2602" s="140"/>
      <c r="O2602" s="140"/>
      <c r="P2602" s="140"/>
      <c r="Q2602" s="140"/>
      <c r="R2602" s="140"/>
      <c r="S2602" s="140"/>
      <c r="T2602" s="140"/>
      <c r="U2602" s="140"/>
      <c r="V2602" s="140"/>
      <c r="W2602" s="140"/>
    </row>
    <row r="2603" spans="1:23">
      <c r="A2603" s="107" t="str">
        <f t="shared" si="102"/>
        <v/>
      </c>
      <c r="B2603" s="107"/>
      <c r="C2603" s="140"/>
      <c r="D2603" s="140"/>
      <c r="E2603" s="140"/>
      <c r="F2603" s="140"/>
      <c r="G2603" s="140"/>
      <c r="H2603" s="140"/>
      <c r="I2603" s="140"/>
      <c r="J2603" s="140"/>
      <c r="K2603" s="140"/>
      <c r="L2603" s="140"/>
      <c r="M2603" s="140"/>
      <c r="N2603" s="140"/>
      <c r="O2603" s="140"/>
      <c r="P2603" s="140"/>
      <c r="Q2603" s="140"/>
      <c r="R2603" s="140"/>
      <c r="S2603" s="140"/>
      <c r="T2603" s="140"/>
      <c r="U2603" s="140"/>
      <c r="V2603" s="140"/>
      <c r="W2603" s="140"/>
    </row>
    <row r="2604" spans="1:23">
      <c r="A2604" s="107" t="str">
        <f t="shared" si="102"/>
        <v/>
      </c>
      <c r="B2604" s="107"/>
      <c r="C2604" s="140"/>
      <c r="D2604" s="140"/>
      <c r="E2604" s="140"/>
      <c r="F2604" s="140"/>
      <c r="G2604" s="140"/>
      <c r="H2604" s="140"/>
      <c r="I2604" s="140"/>
      <c r="J2604" s="140"/>
      <c r="K2604" s="140"/>
      <c r="L2604" s="140"/>
      <c r="M2604" s="140"/>
      <c r="N2604" s="140"/>
      <c r="O2604" s="140"/>
      <c r="P2604" s="140"/>
      <c r="Q2604" s="140"/>
      <c r="R2604" s="140"/>
      <c r="S2604" s="140"/>
      <c r="T2604" s="140"/>
      <c r="U2604" s="140"/>
      <c r="V2604" s="140"/>
      <c r="W2604" s="140"/>
    </row>
    <row r="2605" spans="1:23">
      <c r="A2605" s="107" t="str">
        <f t="shared" si="102"/>
        <v/>
      </c>
      <c r="B2605" s="107"/>
      <c r="C2605" s="140"/>
      <c r="D2605" s="140"/>
      <c r="E2605" s="140"/>
      <c r="F2605" s="140"/>
      <c r="G2605" s="140"/>
      <c r="H2605" s="140"/>
      <c r="I2605" s="140"/>
      <c r="J2605" s="140"/>
      <c r="K2605" s="140"/>
      <c r="L2605" s="140"/>
      <c r="M2605" s="140"/>
      <c r="N2605" s="140"/>
      <c r="O2605" s="140"/>
      <c r="P2605" s="140"/>
      <c r="Q2605" s="140"/>
      <c r="R2605" s="140"/>
      <c r="S2605" s="140"/>
      <c r="T2605" s="140"/>
      <c r="U2605" s="140"/>
      <c r="V2605" s="140"/>
      <c r="W2605" s="140"/>
    </row>
    <row r="2606" spans="1:23">
      <c r="A2606" s="107" t="str">
        <f t="shared" si="102"/>
        <v/>
      </c>
      <c r="B2606" s="107"/>
      <c r="C2606" s="140"/>
      <c r="D2606" s="140"/>
      <c r="E2606" s="140"/>
      <c r="F2606" s="140"/>
      <c r="G2606" s="140"/>
      <c r="H2606" s="140"/>
      <c r="I2606" s="140"/>
      <c r="J2606" s="140"/>
      <c r="K2606" s="140"/>
      <c r="L2606" s="140"/>
      <c r="M2606" s="140"/>
      <c r="N2606" s="140"/>
      <c r="O2606" s="140"/>
      <c r="P2606" s="140"/>
      <c r="Q2606" s="140"/>
      <c r="R2606" s="140"/>
      <c r="S2606" s="140"/>
      <c r="T2606" s="140"/>
      <c r="U2606" s="140"/>
      <c r="V2606" s="140"/>
      <c r="W2606" s="140"/>
    </row>
    <row r="2607" spans="1:23">
      <c r="A2607" s="107" t="str">
        <f t="shared" si="102"/>
        <v/>
      </c>
      <c r="B2607" s="107"/>
      <c r="C2607" s="140"/>
      <c r="D2607" s="140"/>
      <c r="E2607" s="140"/>
      <c r="F2607" s="140"/>
      <c r="G2607" s="140"/>
      <c r="H2607" s="140"/>
      <c r="I2607" s="140"/>
      <c r="J2607" s="140"/>
      <c r="K2607" s="140"/>
      <c r="L2607" s="140"/>
      <c r="M2607" s="140"/>
      <c r="N2607" s="140"/>
      <c r="O2607" s="140"/>
      <c r="P2607" s="140"/>
      <c r="Q2607" s="140"/>
      <c r="R2607" s="140"/>
      <c r="S2607" s="140"/>
      <c r="T2607" s="140"/>
      <c r="U2607" s="140"/>
      <c r="V2607" s="140"/>
      <c r="W2607" s="140"/>
    </row>
    <row r="2608" spans="1:23">
      <c r="A2608" s="107" t="str">
        <f t="shared" si="102"/>
        <v/>
      </c>
      <c r="B2608" s="107"/>
      <c r="C2608" s="140"/>
      <c r="D2608" s="140"/>
      <c r="E2608" s="140"/>
      <c r="F2608" s="140"/>
      <c r="G2608" s="140"/>
      <c r="H2608" s="140"/>
      <c r="I2608" s="140"/>
      <c r="J2608" s="140"/>
      <c r="K2608" s="140"/>
      <c r="L2608" s="140"/>
      <c r="M2608" s="140"/>
      <c r="N2608" s="140"/>
      <c r="O2608" s="140"/>
      <c r="P2608" s="140"/>
      <c r="Q2608" s="140"/>
      <c r="R2608" s="140"/>
      <c r="S2608" s="140"/>
      <c r="T2608" s="140"/>
      <c r="U2608" s="140"/>
      <c r="V2608" s="140"/>
      <c r="W2608" s="140"/>
    </row>
    <row r="2609" spans="1:23">
      <c r="A2609" s="107" t="str">
        <f t="shared" si="102"/>
        <v/>
      </c>
      <c r="B2609" s="107"/>
      <c r="C2609" s="140"/>
      <c r="D2609" s="140"/>
      <c r="E2609" s="140"/>
      <c r="F2609" s="140"/>
      <c r="G2609" s="140"/>
      <c r="H2609" s="140"/>
      <c r="I2609" s="140"/>
      <c r="J2609" s="140"/>
      <c r="K2609" s="140"/>
      <c r="L2609" s="140"/>
      <c r="M2609" s="140"/>
      <c r="N2609" s="140"/>
      <c r="O2609" s="140"/>
      <c r="P2609" s="140"/>
      <c r="Q2609" s="140"/>
      <c r="R2609" s="140"/>
      <c r="S2609" s="140"/>
      <c r="T2609" s="140"/>
      <c r="U2609" s="140"/>
      <c r="V2609" s="140"/>
      <c r="W2609" s="140"/>
    </row>
    <row r="2610" spans="1:23">
      <c r="A2610" s="107" t="str">
        <f t="shared" si="102"/>
        <v/>
      </c>
      <c r="B2610" s="107"/>
      <c r="C2610" s="140"/>
      <c r="D2610" s="140"/>
      <c r="E2610" s="140"/>
      <c r="F2610" s="140"/>
      <c r="G2610" s="140"/>
      <c r="H2610" s="140"/>
      <c r="I2610" s="140"/>
      <c r="J2610" s="140"/>
      <c r="K2610" s="140"/>
      <c r="L2610" s="140"/>
      <c r="M2610" s="140"/>
      <c r="N2610" s="140"/>
      <c r="O2610" s="140"/>
      <c r="P2610" s="140"/>
      <c r="Q2610" s="140"/>
      <c r="R2610" s="140"/>
      <c r="S2610" s="140"/>
      <c r="T2610" s="140"/>
      <c r="U2610" s="140"/>
      <c r="V2610" s="140"/>
      <c r="W2610" s="140"/>
    </row>
    <row r="2611" spans="1:23" ht="25.05" customHeight="1">
      <c r="A2611" s="4"/>
      <c r="B2611" s="107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</row>
  </sheetData>
  <sheetProtection password="D6F5" sheet="1"/>
  <conditionalFormatting sqref="A115:A124">
    <cfRule type="cellIs" dxfId="812" priority="935" operator="equal">
      <formula>""</formula>
    </cfRule>
  </conditionalFormatting>
  <conditionalFormatting sqref="A139:A148">
    <cfRule type="cellIs" dxfId="811" priority="934" operator="equal">
      <formula>""</formula>
    </cfRule>
  </conditionalFormatting>
  <conditionalFormatting sqref="C2019:W2024">
    <cfRule type="cellIs" dxfId="810" priority="234" operator="equal">
      <formula>""</formula>
    </cfRule>
  </conditionalFormatting>
  <conditionalFormatting sqref="C2068:W2068">
    <cfRule type="cellIs" dxfId="809" priority="221" operator="equal">
      <formula>""</formula>
    </cfRule>
  </conditionalFormatting>
  <conditionalFormatting sqref="A2089:A2098">
    <cfRule type="cellIs" dxfId="808" priority="225" operator="equal">
      <formula>""</formula>
    </cfRule>
  </conditionalFormatting>
  <conditionalFormatting sqref="C2065:W2074">
    <cfRule type="cellIs" dxfId="807" priority="224" operator="equal">
      <formula>""</formula>
    </cfRule>
  </conditionalFormatting>
  <conditionalFormatting sqref="C2066:W2066">
    <cfRule type="cellIs" dxfId="806" priority="223" operator="equal">
      <formula>""</formula>
    </cfRule>
  </conditionalFormatting>
  <conditionalFormatting sqref="C2067:W2067">
    <cfRule type="cellIs" dxfId="805" priority="222" operator="equal">
      <formula>""</formula>
    </cfRule>
  </conditionalFormatting>
  <conditionalFormatting sqref="C2089:W2098">
    <cfRule type="cellIs" dxfId="804" priority="215" operator="equal">
      <formula>""</formula>
    </cfRule>
  </conditionalFormatting>
  <conditionalFormatting sqref="A2139:A2148">
    <cfRule type="cellIs" dxfId="803" priority="211" operator="equal">
      <formula>""</formula>
    </cfRule>
  </conditionalFormatting>
  <conditionalFormatting sqref="C2115:W2124">
    <cfRule type="cellIs" dxfId="802" priority="210" operator="equal">
      <formula>""</formula>
    </cfRule>
  </conditionalFormatting>
  <conditionalFormatting sqref="C2117:W2117">
    <cfRule type="cellIs" dxfId="801" priority="208" operator="equal">
      <formula>""</formula>
    </cfRule>
  </conditionalFormatting>
  <conditionalFormatting sqref="C2118:W2118">
    <cfRule type="cellIs" dxfId="800" priority="207" operator="equal">
      <formula>""</formula>
    </cfRule>
  </conditionalFormatting>
  <conditionalFormatting sqref="C2119:W2124">
    <cfRule type="cellIs" dxfId="799" priority="206" operator="equal">
      <formula>""</formula>
    </cfRule>
  </conditionalFormatting>
  <conditionalFormatting sqref="A2189:A2198">
    <cfRule type="cellIs" dxfId="798" priority="197" operator="equal">
      <formula>""</formula>
    </cfRule>
  </conditionalFormatting>
  <conditionalFormatting sqref="C2139:W2148">
    <cfRule type="cellIs" dxfId="797" priority="201" operator="equal">
      <formula>""</formula>
    </cfRule>
  </conditionalFormatting>
  <conditionalFormatting sqref="A2165:A2174">
    <cfRule type="cellIs" dxfId="796" priority="198" operator="equal">
      <formula>""</formula>
    </cfRule>
  </conditionalFormatting>
  <conditionalFormatting sqref="C2167:W2167">
    <cfRule type="cellIs" dxfId="795" priority="194" operator="equal">
      <formula>""</formula>
    </cfRule>
  </conditionalFormatting>
  <conditionalFormatting sqref="C2168:W2168">
    <cfRule type="cellIs" dxfId="794" priority="193" operator="equal">
      <formula>""</formula>
    </cfRule>
  </conditionalFormatting>
  <conditionalFormatting sqref="C2189:W2198">
    <cfRule type="cellIs" dxfId="793" priority="187" operator="equal">
      <formula>""</formula>
    </cfRule>
  </conditionalFormatting>
  <conditionalFormatting sqref="C2201:W2210">
    <cfRule type="cellIs" dxfId="792" priority="185" operator="notBetween">
      <formula>0</formula>
      <formula>1</formula>
    </cfRule>
    <cfRule type="cellIs" dxfId="791" priority="186" operator="equal">
      <formula>""</formula>
    </cfRule>
  </conditionalFormatting>
  <conditionalFormatting sqref="C2217:W2217">
    <cfRule type="cellIs" dxfId="790" priority="180" operator="equal">
      <formula>""</formula>
    </cfRule>
  </conditionalFormatting>
  <conditionalFormatting sqref="A2215:A2224">
    <cfRule type="cellIs" dxfId="789" priority="184" operator="equal">
      <formula>""</formula>
    </cfRule>
  </conditionalFormatting>
  <conditionalFormatting sqref="A2239:A2248">
    <cfRule type="cellIs" dxfId="788" priority="183" operator="equal">
      <formula>""</formula>
    </cfRule>
  </conditionalFormatting>
  <conditionalFormatting sqref="C2215:W2224">
    <cfRule type="cellIs" dxfId="787" priority="182" operator="equal">
      <formula>""</formula>
    </cfRule>
  </conditionalFormatting>
  <conditionalFormatting sqref="C2216:W2216">
    <cfRule type="cellIs" dxfId="786" priority="181" operator="equal">
      <formula>""</formula>
    </cfRule>
  </conditionalFormatting>
  <conditionalFormatting sqref="A2265:A2274">
    <cfRule type="cellIs" dxfId="785" priority="170" operator="equal">
      <formula>""</formula>
    </cfRule>
  </conditionalFormatting>
  <conditionalFormatting sqref="C2239:W2248">
    <cfRule type="cellIs" dxfId="784" priority="173" operator="equal">
      <formula>""</formula>
    </cfRule>
  </conditionalFormatting>
  <conditionalFormatting sqref="C2266:W2266">
    <cfRule type="cellIs" dxfId="783" priority="167" operator="equal">
      <formula>""</formula>
    </cfRule>
  </conditionalFormatting>
  <conditionalFormatting sqref="C2267:W2267">
    <cfRule type="cellIs" dxfId="782" priority="166" operator="equal">
      <formula>""</formula>
    </cfRule>
  </conditionalFormatting>
  <conditionalFormatting sqref="C2268:W2268">
    <cfRule type="cellIs" dxfId="781" priority="165" operator="equal">
      <formula>""</formula>
    </cfRule>
  </conditionalFormatting>
  <conditionalFormatting sqref="C2269:W2274">
    <cfRule type="cellIs" dxfId="780" priority="164" operator="equal">
      <formula>""</formula>
    </cfRule>
  </conditionalFormatting>
  <conditionalFormatting sqref="C2277:W2286">
    <cfRule type="cellIs" dxfId="779" priority="161" operator="notBetween">
      <formula>0</formula>
      <formula>1</formula>
    </cfRule>
    <cfRule type="cellIs" dxfId="778" priority="162" operator="equal">
      <formula>""</formula>
    </cfRule>
  </conditionalFormatting>
  <conditionalFormatting sqref="C2289:W2298">
    <cfRule type="cellIs" dxfId="777" priority="159" operator="equal">
      <formula>""</formula>
    </cfRule>
  </conditionalFormatting>
  <conditionalFormatting sqref="C2316:W2316">
    <cfRule type="cellIs" dxfId="776" priority="153" operator="equal">
      <formula>""</formula>
    </cfRule>
  </conditionalFormatting>
  <conditionalFormatting sqref="A2315:A2324">
    <cfRule type="cellIs" dxfId="775" priority="156" operator="equal">
      <formula>""</formula>
    </cfRule>
  </conditionalFormatting>
  <conditionalFormatting sqref="A2339:A2348">
    <cfRule type="cellIs" dxfId="774" priority="155" operator="equal">
      <formula>""</formula>
    </cfRule>
  </conditionalFormatting>
  <conditionalFormatting sqref="C2315:W2324">
    <cfRule type="cellIs" dxfId="773" priority="154" operator="equal">
      <formula>""</formula>
    </cfRule>
  </conditionalFormatting>
  <conditionalFormatting sqref="C2319:W2324">
    <cfRule type="cellIs" dxfId="772" priority="150" operator="equal">
      <formula>""</formula>
    </cfRule>
  </conditionalFormatting>
  <conditionalFormatting sqref="A2365:A2374">
    <cfRule type="cellIs" dxfId="771" priority="142" operator="equal">
      <formula>""</formula>
    </cfRule>
  </conditionalFormatting>
  <conditionalFormatting sqref="C2369:W2374">
    <cfRule type="cellIs" dxfId="770" priority="136" operator="equal">
      <formula>""</formula>
    </cfRule>
  </conditionalFormatting>
  <conditionalFormatting sqref="C2365:W2374">
    <cfRule type="cellIs" dxfId="769" priority="140" operator="equal">
      <formula>""</formula>
    </cfRule>
  </conditionalFormatting>
  <conditionalFormatting sqref="C2366:W2366">
    <cfRule type="cellIs" dxfId="768" priority="139" operator="equal">
      <formula>""</formula>
    </cfRule>
  </conditionalFormatting>
  <conditionalFormatting sqref="C2367:W2367">
    <cfRule type="cellIs" dxfId="767" priority="138" operator="equal">
      <formula>""</formula>
    </cfRule>
  </conditionalFormatting>
  <conditionalFormatting sqref="C2368:W2368">
    <cfRule type="cellIs" dxfId="766" priority="137" operator="equal">
      <formula>""</formula>
    </cfRule>
  </conditionalFormatting>
  <conditionalFormatting sqref="C2389:W2398">
    <cfRule type="cellIs" dxfId="765" priority="131" operator="equal">
      <formula>""</formula>
    </cfRule>
  </conditionalFormatting>
  <conditionalFormatting sqref="C2415:W2424">
    <cfRule type="cellIs" dxfId="764" priority="126" operator="equal">
      <formula>""</formula>
    </cfRule>
  </conditionalFormatting>
  <conditionalFormatting sqref="C2416:W2416">
    <cfRule type="cellIs" dxfId="763" priority="125" operator="equal">
      <formula>""</formula>
    </cfRule>
  </conditionalFormatting>
  <conditionalFormatting sqref="C2418:W2418">
    <cfRule type="cellIs" dxfId="762" priority="123" operator="equal">
      <formula>""</formula>
    </cfRule>
  </conditionalFormatting>
  <conditionalFormatting sqref="C2419:W2424">
    <cfRule type="cellIs" dxfId="761" priority="122" operator="equal">
      <formula>""</formula>
    </cfRule>
  </conditionalFormatting>
  <conditionalFormatting sqref="C2465:W2474">
    <cfRule type="cellIs" dxfId="760" priority="112" operator="equal">
      <formula>""</formula>
    </cfRule>
  </conditionalFormatting>
  <conditionalFormatting sqref="A2465:A2474">
    <cfRule type="cellIs" dxfId="759" priority="114" operator="equal">
      <formula>""</formula>
    </cfRule>
  </conditionalFormatting>
  <conditionalFormatting sqref="A2489:A2498">
    <cfRule type="cellIs" dxfId="758" priority="113" operator="equal">
      <formula>""</formula>
    </cfRule>
  </conditionalFormatting>
  <conditionalFormatting sqref="C2468:W2468">
    <cfRule type="cellIs" dxfId="757" priority="109" operator="equal">
      <formula>""</formula>
    </cfRule>
  </conditionalFormatting>
  <conditionalFormatting sqref="C2469:W2474">
    <cfRule type="cellIs" dxfId="756" priority="108" operator="equal">
      <formula>""</formula>
    </cfRule>
  </conditionalFormatting>
  <conditionalFormatting sqref="C2489:W2498">
    <cfRule type="cellIs" dxfId="755" priority="103" operator="equal">
      <formula>""</formula>
    </cfRule>
  </conditionalFormatting>
  <conditionalFormatting sqref="C2518:W2518">
    <cfRule type="cellIs" dxfId="754" priority="95" operator="equal">
      <formula>""</formula>
    </cfRule>
  </conditionalFormatting>
  <conditionalFormatting sqref="A2539:A2548">
    <cfRule type="cellIs" dxfId="753" priority="99" operator="equal">
      <formula>""</formula>
    </cfRule>
  </conditionalFormatting>
  <conditionalFormatting sqref="C2515:W2524">
    <cfRule type="cellIs" dxfId="752" priority="98" operator="equal">
      <formula>""</formula>
    </cfRule>
  </conditionalFormatting>
  <conditionalFormatting sqref="C2516:W2516">
    <cfRule type="cellIs" dxfId="751" priority="97" operator="equal">
      <formula>""</formula>
    </cfRule>
  </conditionalFormatting>
  <conditionalFormatting sqref="C2517:W2517">
    <cfRule type="cellIs" dxfId="750" priority="96" operator="equal">
      <formula>""</formula>
    </cfRule>
  </conditionalFormatting>
  <conditionalFormatting sqref="A2589:A2598">
    <cfRule type="cellIs" dxfId="749" priority="85" operator="equal">
      <formula>""</formula>
    </cfRule>
  </conditionalFormatting>
  <conditionalFormatting sqref="C2539:W2548">
    <cfRule type="cellIs" dxfId="748" priority="89" operator="equal">
      <formula>""</formula>
    </cfRule>
  </conditionalFormatting>
  <conditionalFormatting sqref="A2565:A2574">
    <cfRule type="cellIs" dxfId="747" priority="86" operator="equal">
      <formula>""</formula>
    </cfRule>
  </conditionalFormatting>
  <conditionalFormatting sqref="C2567:W2567">
    <cfRule type="cellIs" dxfId="746" priority="82" operator="equal">
      <formula>""</formula>
    </cfRule>
  </conditionalFormatting>
  <conditionalFormatting sqref="C2568:W2568">
    <cfRule type="cellIs" dxfId="745" priority="81" operator="equal">
      <formula>""</formula>
    </cfRule>
  </conditionalFormatting>
  <conditionalFormatting sqref="C2569:W2574">
    <cfRule type="cellIs" dxfId="744" priority="80" operator="equal">
      <formula>""</formula>
    </cfRule>
  </conditionalFormatting>
  <conditionalFormatting sqref="C62:W110 D61:W61">
    <cfRule type="cellIs" dxfId="743" priority="760" operator="notBetween">
      <formula>0</formula>
      <formula>1</formula>
    </cfRule>
    <cfRule type="cellIs" dxfId="742" priority="761" operator="equal">
      <formula>""</formula>
    </cfRule>
  </conditionalFormatting>
  <conditionalFormatting sqref="C61:W110">
    <cfRule type="cellIs" dxfId="741" priority="752" operator="notBetween">
      <formula>0</formula>
      <formula>1</formula>
    </cfRule>
    <cfRule type="cellIs" dxfId="740" priority="753" operator="equal">
      <formula>""</formula>
    </cfRule>
  </conditionalFormatting>
  <conditionalFormatting sqref="A7">
    <cfRule type="notContainsBlanks" dxfId="739" priority="755">
      <formula>LEN(TRIM(A7))&gt;0</formula>
    </cfRule>
  </conditionalFormatting>
  <conditionalFormatting sqref="A9:A58">
    <cfRule type="cellIs" dxfId="738" priority="754" operator="equal">
      <formula>""</formula>
    </cfRule>
  </conditionalFormatting>
  <conditionalFormatting sqref="A113">
    <cfRule type="notContainsBlanks" dxfId="737" priority="751">
      <formula>LEN(TRIM(A113))&gt;0</formula>
    </cfRule>
  </conditionalFormatting>
  <conditionalFormatting sqref="C127:W136">
    <cfRule type="cellIs" dxfId="736" priority="749" operator="notBetween">
      <formula>0</formula>
      <formula>1</formula>
    </cfRule>
    <cfRule type="cellIs" dxfId="735" priority="750" operator="equal">
      <formula>""</formula>
    </cfRule>
  </conditionalFormatting>
  <conditionalFormatting sqref="A137">
    <cfRule type="notContainsBlanks" dxfId="734" priority="748">
      <formula>LEN(TRIM(A137))&gt;0</formula>
    </cfRule>
  </conditionalFormatting>
  <conditionalFormatting sqref="C151:W160">
    <cfRule type="cellIs" dxfId="733" priority="745" operator="notBetween">
      <formula>0</formula>
      <formula>1</formula>
    </cfRule>
    <cfRule type="cellIs" dxfId="732" priority="746" operator="equal">
      <formula>""</formula>
    </cfRule>
  </conditionalFormatting>
  <conditionalFormatting sqref="A165:A174">
    <cfRule type="cellIs" dxfId="731" priority="744" operator="equal">
      <formula>""</formula>
    </cfRule>
  </conditionalFormatting>
  <conditionalFormatting sqref="A189:A198">
    <cfRule type="cellIs" dxfId="730" priority="743" operator="equal">
      <formula>""</formula>
    </cfRule>
  </conditionalFormatting>
  <conditionalFormatting sqref="A163">
    <cfRule type="notContainsBlanks" dxfId="729" priority="737">
      <formula>LEN(TRIM(A163))&gt;0</formula>
    </cfRule>
  </conditionalFormatting>
  <conditionalFormatting sqref="C177:W186">
    <cfRule type="cellIs" dxfId="728" priority="735" operator="notBetween">
      <formula>0</formula>
      <formula>1</formula>
    </cfRule>
    <cfRule type="cellIs" dxfId="727" priority="736" operator="equal">
      <formula>""</formula>
    </cfRule>
  </conditionalFormatting>
  <conditionalFormatting sqref="A187">
    <cfRule type="notContainsBlanks" dxfId="726" priority="734">
      <formula>LEN(TRIM(A187))&gt;0</formula>
    </cfRule>
  </conditionalFormatting>
  <conditionalFormatting sqref="C201:W210">
    <cfRule type="cellIs" dxfId="725" priority="731" operator="notBetween">
      <formula>0</formula>
      <formula>1</formula>
    </cfRule>
    <cfRule type="cellIs" dxfId="724" priority="732" operator="equal">
      <formula>""</formula>
    </cfRule>
  </conditionalFormatting>
  <conditionalFormatting sqref="A215:A224">
    <cfRule type="cellIs" dxfId="723" priority="730" operator="equal">
      <formula>""</formula>
    </cfRule>
  </conditionalFormatting>
  <conditionalFormatting sqref="A239:A248">
    <cfRule type="cellIs" dxfId="722" priority="729" operator="equal">
      <formula>""</formula>
    </cfRule>
  </conditionalFormatting>
  <conditionalFormatting sqref="A213">
    <cfRule type="notContainsBlanks" dxfId="721" priority="723">
      <formula>LEN(TRIM(A213))&gt;0</formula>
    </cfRule>
  </conditionalFormatting>
  <conditionalFormatting sqref="C227:W236">
    <cfRule type="cellIs" dxfId="720" priority="721" operator="notBetween">
      <formula>0</formula>
      <formula>1</formula>
    </cfRule>
    <cfRule type="cellIs" dxfId="719" priority="722" operator="equal">
      <formula>""</formula>
    </cfRule>
  </conditionalFormatting>
  <conditionalFormatting sqref="A237">
    <cfRule type="notContainsBlanks" dxfId="718" priority="720">
      <formula>LEN(TRIM(A237))&gt;0</formula>
    </cfRule>
  </conditionalFormatting>
  <conditionalFormatting sqref="C251:W260">
    <cfRule type="cellIs" dxfId="717" priority="717" operator="notBetween">
      <formula>0</formula>
      <formula>1</formula>
    </cfRule>
    <cfRule type="cellIs" dxfId="716" priority="718" operator="equal">
      <formula>""</formula>
    </cfRule>
  </conditionalFormatting>
  <conditionalFormatting sqref="A265:A274">
    <cfRule type="cellIs" dxfId="715" priority="716" operator="equal">
      <formula>""</formula>
    </cfRule>
  </conditionalFormatting>
  <conditionalFormatting sqref="A289:A298">
    <cfRule type="cellIs" dxfId="714" priority="715" operator="equal">
      <formula>""</formula>
    </cfRule>
  </conditionalFormatting>
  <conditionalFormatting sqref="A263">
    <cfRule type="notContainsBlanks" dxfId="713" priority="709">
      <formula>LEN(TRIM(A263))&gt;0</formula>
    </cfRule>
  </conditionalFormatting>
  <conditionalFormatting sqref="C277:W286">
    <cfRule type="cellIs" dxfId="712" priority="707" operator="notBetween">
      <formula>0</formula>
      <formula>1</formula>
    </cfRule>
    <cfRule type="cellIs" dxfId="711" priority="708" operator="equal">
      <formula>""</formula>
    </cfRule>
  </conditionalFormatting>
  <conditionalFormatting sqref="A287">
    <cfRule type="notContainsBlanks" dxfId="710" priority="706">
      <formula>LEN(TRIM(A287))&gt;0</formula>
    </cfRule>
  </conditionalFormatting>
  <conditionalFormatting sqref="C301:W310">
    <cfRule type="cellIs" dxfId="709" priority="703" operator="notBetween">
      <formula>0</formula>
      <formula>1</formula>
    </cfRule>
    <cfRule type="cellIs" dxfId="708" priority="704" operator="equal">
      <formula>""</formula>
    </cfRule>
  </conditionalFormatting>
  <conditionalFormatting sqref="A315:A324">
    <cfRule type="cellIs" dxfId="707" priority="702" operator="equal">
      <formula>""</formula>
    </cfRule>
  </conditionalFormatting>
  <conditionalFormatting sqref="A339:A348">
    <cfRule type="cellIs" dxfId="706" priority="701" operator="equal">
      <formula>""</formula>
    </cfRule>
  </conditionalFormatting>
  <conditionalFormatting sqref="A313">
    <cfRule type="notContainsBlanks" dxfId="705" priority="695">
      <formula>LEN(TRIM(A313))&gt;0</formula>
    </cfRule>
  </conditionalFormatting>
  <conditionalFormatting sqref="C327:W336">
    <cfRule type="cellIs" dxfId="704" priority="693" operator="notBetween">
      <formula>0</formula>
      <formula>1</formula>
    </cfRule>
    <cfRule type="cellIs" dxfId="703" priority="694" operator="equal">
      <formula>""</formula>
    </cfRule>
  </conditionalFormatting>
  <conditionalFormatting sqref="A337">
    <cfRule type="notContainsBlanks" dxfId="702" priority="692">
      <formula>LEN(TRIM(A337))&gt;0</formula>
    </cfRule>
  </conditionalFormatting>
  <conditionalFormatting sqref="C351:W360">
    <cfRule type="cellIs" dxfId="701" priority="689" operator="notBetween">
      <formula>0</formula>
      <formula>1</formula>
    </cfRule>
    <cfRule type="cellIs" dxfId="700" priority="690" operator="equal">
      <formula>""</formula>
    </cfRule>
  </conditionalFormatting>
  <conditionalFormatting sqref="A365:A374">
    <cfRule type="cellIs" dxfId="699" priority="688" operator="equal">
      <formula>""</formula>
    </cfRule>
  </conditionalFormatting>
  <conditionalFormatting sqref="A389:A398">
    <cfRule type="cellIs" dxfId="698" priority="687" operator="equal">
      <formula>""</formula>
    </cfRule>
  </conditionalFormatting>
  <conditionalFormatting sqref="A363">
    <cfRule type="notContainsBlanks" dxfId="697" priority="681">
      <formula>LEN(TRIM(A363))&gt;0</formula>
    </cfRule>
  </conditionalFormatting>
  <conditionalFormatting sqref="C377:W386">
    <cfRule type="cellIs" dxfId="696" priority="679" operator="notBetween">
      <formula>0</formula>
      <formula>1</formula>
    </cfRule>
    <cfRule type="cellIs" dxfId="695" priority="680" operator="equal">
      <formula>""</formula>
    </cfRule>
  </conditionalFormatting>
  <conditionalFormatting sqref="A387">
    <cfRule type="notContainsBlanks" dxfId="694" priority="678">
      <formula>LEN(TRIM(A387))&gt;0</formula>
    </cfRule>
  </conditionalFormatting>
  <conditionalFormatting sqref="C401:W410">
    <cfRule type="cellIs" dxfId="693" priority="675" operator="notBetween">
      <formula>0</formula>
      <formula>1</formula>
    </cfRule>
    <cfRule type="cellIs" dxfId="692" priority="676" operator="equal">
      <formula>""</formula>
    </cfRule>
  </conditionalFormatting>
  <conditionalFormatting sqref="A415:A424">
    <cfRule type="cellIs" dxfId="691" priority="674" operator="equal">
      <formula>""</formula>
    </cfRule>
  </conditionalFormatting>
  <conditionalFormatting sqref="A439:A448">
    <cfRule type="cellIs" dxfId="690" priority="673" operator="equal">
      <formula>""</formula>
    </cfRule>
  </conditionalFormatting>
  <conditionalFormatting sqref="A413">
    <cfRule type="notContainsBlanks" dxfId="689" priority="667">
      <formula>LEN(TRIM(A413))&gt;0</formula>
    </cfRule>
  </conditionalFormatting>
  <conditionalFormatting sqref="C427:W436">
    <cfRule type="cellIs" dxfId="688" priority="665" operator="notBetween">
      <formula>0</formula>
      <formula>1</formula>
    </cfRule>
    <cfRule type="cellIs" dxfId="687" priority="666" operator="equal">
      <formula>""</formula>
    </cfRule>
  </conditionalFormatting>
  <conditionalFormatting sqref="A437">
    <cfRule type="notContainsBlanks" dxfId="686" priority="664">
      <formula>LEN(TRIM(A437))&gt;0</formula>
    </cfRule>
  </conditionalFormatting>
  <conditionalFormatting sqref="C451:W460">
    <cfRule type="cellIs" dxfId="685" priority="661" operator="notBetween">
      <formula>0</formula>
      <formula>1</formula>
    </cfRule>
    <cfRule type="cellIs" dxfId="684" priority="662" operator="equal">
      <formula>""</formula>
    </cfRule>
  </conditionalFormatting>
  <conditionalFormatting sqref="A465:A474">
    <cfRule type="cellIs" dxfId="683" priority="660" operator="equal">
      <formula>""</formula>
    </cfRule>
  </conditionalFormatting>
  <conditionalFormatting sqref="A489:A498">
    <cfRule type="cellIs" dxfId="682" priority="659" operator="equal">
      <formula>""</formula>
    </cfRule>
  </conditionalFormatting>
  <conditionalFormatting sqref="A463">
    <cfRule type="notContainsBlanks" dxfId="681" priority="653">
      <formula>LEN(TRIM(A463))&gt;0</formula>
    </cfRule>
  </conditionalFormatting>
  <conditionalFormatting sqref="C477:W486">
    <cfRule type="cellIs" dxfId="680" priority="651" operator="notBetween">
      <formula>0</formula>
      <formula>1</formula>
    </cfRule>
    <cfRule type="cellIs" dxfId="679" priority="652" operator="equal">
      <formula>""</formula>
    </cfRule>
  </conditionalFormatting>
  <conditionalFormatting sqref="A487">
    <cfRule type="notContainsBlanks" dxfId="678" priority="650">
      <formula>LEN(TRIM(A487))&gt;0</formula>
    </cfRule>
  </conditionalFormatting>
  <conditionalFormatting sqref="C501:W510">
    <cfRule type="cellIs" dxfId="677" priority="647" operator="notBetween">
      <formula>0</formula>
      <formula>1</formula>
    </cfRule>
    <cfRule type="cellIs" dxfId="676" priority="648" operator="equal">
      <formula>""</formula>
    </cfRule>
  </conditionalFormatting>
  <conditionalFormatting sqref="A515:A524">
    <cfRule type="cellIs" dxfId="675" priority="646" operator="equal">
      <formula>""</formula>
    </cfRule>
  </conditionalFormatting>
  <conditionalFormatting sqref="A539:A548">
    <cfRule type="cellIs" dxfId="674" priority="645" operator="equal">
      <formula>""</formula>
    </cfRule>
  </conditionalFormatting>
  <conditionalFormatting sqref="A513">
    <cfRule type="notContainsBlanks" dxfId="673" priority="639">
      <formula>LEN(TRIM(A513))&gt;0</formula>
    </cfRule>
  </conditionalFormatting>
  <conditionalFormatting sqref="C527:W536">
    <cfRule type="cellIs" dxfId="672" priority="637" operator="notBetween">
      <formula>0</formula>
      <formula>1</formula>
    </cfRule>
    <cfRule type="cellIs" dxfId="671" priority="638" operator="equal">
      <formula>""</formula>
    </cfRule>
  </conditionalFormatting>
  <conditionalFormatting sqref="A537">
    <cfRule type="notContainsBlanks" dxfId="670" priority="636">
      <formula>LEN(TRIM(A537))&gt;0</formula>
    </cfRule>
  </conditionalFormatting>
  <conditionalFormatting sqref="C551:W560">
    <cfRule type="cellIs" dxfId="669" priority="633" operator="notBetween">
      <formula>0</formula>
      <formula>1</formula>
    </cfRule>
    <cfRule type="cellIs" dxfId="668" priority="634" operator="equal">
      <formula>""</formula>
    </cfRule>
  </conditionalFormatting>
  <conditionalFormatting sqref="A565:A574">
    <cfRule type="cellIs" dxfId="667" priority="632" operator="equal">
      <formula>""</formula>
    </cfRule>
  </conditionalFormatting>
  <conditionalFormatting sqref="A589:A598">
    <cfRule type="cellIs" dxfId="666" priority="631" operator="equal">
      <formula>""</formula>
    </cfRule>
  </conditionalFormatting>
  <conditionalFormatting sqref="A563">
    <cfRule type="notContainsBlanks" dxfId="665" priority="625">
      <formula>LEN(TRIM(A563))&gt;0</formula>
    </cfRule>
  </conditionalFormatting>
  <conditionalFormatting sqref="C577:W586">
    <cfRule type="cellIs" dxfId="664" priority="623" operator="notBetween">
      <formula>0</formula>
      <formula>1</formula>
    </cfRule>
    <cfRule type="cellIs" dxfId="663" priority="624" operator="equal">
      <formula>""</formula>
    </cfRule>
  </conditionalFormatting>
  <conditionalFormatting sqref="A587">
    <cfRule type="notContainsBlanks" dxfId="662" priority="622">
      <formula>LEN(TRIM(A587))&gt;0</formula>
    </cfRule>
  </conditionalFormatting>
  <conditionalFormatting sqref="C601:W610">
    <cfRule type="cellIs" dxfId="661" priority="619" operator="notBetween">
      <formula>0</formula>
      <formula>1</formula>
    </cfRule>
    <cfRule type="cellIs" dxfId="660" priority="620" operator="equal">
      <formula>""</formula>
    </cfRule>
  </conditionalFormatting>
  <conditionalFormatting sqref="A615:A624">
    <cfRule type="cellIs" dxfId="659" priority="618" operator="equal">
      <formula>""</formula>
    </cfRule>
  </conditionalFormatting>
  <conditionalFormatting sqref="A639:A648">
    <cfRule type="cellIs" dxfId="658" priority="617" operator="equal">
      <formula>""</formula>
    </cfRule>
  </conditionalFormatting>
  <conditionalFormatting sqref="C619:W624">
    <cfRule type="cellIs" dxfId="657" priority="612" operator="equal">
      <formula>""</formula>
    </cfRule>
  </conditionalFormatting>
  <conditionalFormatting sqref="C615:W624">
    <cfRule type="cellIs" dxfId="656" priority="616" operator="equal">
      <formula>""</formula>
    </cfRule>
  </conditionalFormatting>
  <conditionalFormatting sqref="C616:W616">
    <cfRule type="cellIs" dxfId="655" priority="615" operator="equal">
      <formula>""</formula>
    </cfRule>
  </conditionalFormatting>
  <conditionalFormatting sqref="C617:W617">
    <cfRule type="cellIs" dxfId="654" priority="614" operator="equal">
      <formula>""</formula>
    </cfRule>
  </conditionalFormatting>
  <conditionalFormatting sqref="C618:W618">
    <cfRule type="cellIs" dxfId="653" priority="613" operator="equal">
      <formula>""</formula>
    </cfRule>
  </conditionalFormatting>
  <conditionalFormatting sqref="A613">
    <cfRule type="notContainsBlanks" dxfId="652" priority="611">
      <formula>LEN(TRIM(A613))&gt;0</formula>
    </cfRule>
  </conditionalFormatting>
  <conditionalFormatting sqref="C627:W636">
    <cfRule type="cellIs" dxfId="651" priority="609" operator="notBetween">
      <formula>0</formula>
      <formula>1</formula>
    </cfRule>
    <cfRule type="cellIs" dxfId="650" priority="610" operator="equal">
      <formula>""</formula>
    </cfRule>
  </conditionalFormatting>
  <conditionalFormatting sqref="A637">
    <cfRule type="notContainsBlanks" dxfId="649" priority="608">
      <formula>LEN(TRIM(A637))&gt;0</formula>
    </cfRule>
  </conditionalFormatting>
  <conditionalFormatting sqref="C639:W648">
    <cfRule type="cellIs" dxfId="648" priority="607" operator="equal">
      <formula>""</formula>
    </cfRule>
  </conditionalFormatting>
  <conditionalFormatting sqref="C651:W660">
    <cfRule type="cellIs" dxfId="647" priority="605" operator="notBetween">
      <formula>0</formula>
      <formula>1</formula>
    </cfRule>
    <cfRule type="cellIs" dxfId="646" priority="606" operator="equal">
      <formula>""</formula>
    </cfRule>
  </conditionalFormatting>
  <conditionalFormatting sqref="A665:A674">
    <cfRule type="cellIs" dxfId="645" priority="604" operator="equal">
      <formula>""</formula>
    </cfRule>
  </conditionalFormatting>
  <conditionalFormatting sqref="A689:A698">
    <cfRule type="cellIs" dxfId="644" priority="603" operator="equal">
      <formula>""</formula>
    </cfRule>
  </conditionalFormatting>
  <conditionalFormatting sqref="C669:W674">
    <cfRule type="cellIs" dxfId="643" priority="598" operator="equal">
      <formula>""</formula>
    </cfRule>
  </conditionalFormatting>
  <conditionalFormatting sqref="C665:W674">
    <cfRule type="cellIs" dxfId="642" priority="602" operator="equal">
      <formula>""</formula>
    </cfRule>
  </conditionalFormatting>
  <conditionalFormatting sqref="C666:W666">
    <cfRule type="cellIs" dxfId="641" priority="601" operator="equal">
      <formula>""</formula>
    </cfRule>
  </conditionalFormatting>
  <conditionalFormatting sqref="C667:W667">
    <cfRule type="cellIs" dxfId="640" priority="600" operator="equal">
      <formula>""</formula>
    </cfRule>
  </conditionalFormatting>
  <conditionalFormatting sqref="C668:W668">
    <cfRule type="cellIs" dxfId="639" priority="599" operator="equal">
      <formula>""</formula>
    </cfRule>
  </conditionalFormatting>
  <conditionalFormatting sqref="A663">
    <cfRule type="notContainsBlanks" dxfId="638" priority="597">
      <formula>LEN(TRIM(A663))&gt;0</formula>
    </cfRule>
  </conditionalFormatting>
  <conditionalFormatting sqref="C677:W686">
    <cfRule type="cellIs" dxfId="637" priority="595" operator="notBetween">
      <formula>0</formula>
      <formula>1</formula>
    </cfRule>
    <cfRule type="cellIs" dxfId="636" priority="596" operator="equal">
      <formula>""</formula>
    </cfRule>
  </conditionalFormatting>
  <conditionalFormatting sqref="A687">
    <cfRule type="notContainsBlanks" dxfId="635" priority="594">
      <formula>LEN(TRIM(A687))&gt;0</formula>
    </cfRule>
  </conditionalFormatting>
  <conditionalFormatting sqref="C689:W698">
    <cfRule type="cellIs" dxfId="634" priority="593" operator="equal">
      <formula>""</formula>
    </cfRule>
  </conditionalFormatting>
  <conditionalFormatting sqref="C701:W710">
    <cfRule type="cellIs" dxfId="633" priority="591" operator="notBetween">
      <formula>0</formula>
      <formula>1</formula>
    </cfRule>
    <cfRule type="cellIs" dxfId="632" priority="592" operator="equal">
      <formula>""</formula>
    </cfRule>
  </conditionalFormatting>
  <conditionalFormatting sqref="A715:A724">
    <cfRule type="cellIs" dxfId="631" priority="590" operator="equal">
      <formula>""</formula>
    </cfRule>
  </conditionalFormatting>
  <conditionalFormatting sqref="A739:A748">
    <cfRule type="cellIs" dxfId="630" priority="589" operator="equal">
      <formula>""</formula>
    </cfRule>
  </conditionalFormatting>
  <conditionalFormatting sqref="C719:W724">
    <cfRule type="cellIs" dxfId="629" priority="584" operator="equal">
      <formula>""</formula>
    </cfRule>
  </conditionalFormatting>
  <conditionalFormatting sqref="C715:W724">
    <cfRule type="cellIs" dxfId="628" priority="588" operator="equal">
      <formula>""</formula>
    </cfRule>
  </conditionalFormatting>
  <conditionalFormatting sqref="C716:W716">
    <cfRule type="cellIs" dxfId="627" priority="587" operator="equal">
      <formula>""</formula>
    </cfRule>
  </conditionalFormatting>
  <conditionalFormatting sqref="C717:W717">
    <cfRule type="cellIs" dxfId="626" priority="586" operator="equal">
      <formula>""</formula>
    </cfRule>
  </conditionalFormatting>
  <conditionalFormatting sqref="C718:W718">
    <cfRule type="cellIs" dxfId="625" priority="585" operator="equal">
      <formula>""</formula>
    </cfRule>
  </conditionalFormatting>
  <conditionalFormatting sqref="A713">
    <cfRule type="notContainsBlanks" dxfId="624" priority="583">
      <formula>LEN(TRIM(A713))&gt;0</formula>
    </cfRule>
  </conditionalFormatting>
  <conditionalFormatting sqref="C727:W736">
    <cfRule type="cellIs" dxfId="623" priority="581" operator="notBetween">
      <formula>0</formula>
      <formula>1</formula>
    </cfRule>
    <cfRule type="cellIs" dxfId="622" priority="582" operator="equal">
      <formula>""</formula>
    </cfRule>
  </conditionalFormatting>
  <conditionalFormatting sqref="A737">
    <cfRule type="notContainsBlanks" dxfId="621" priority="580">
      <formula>LEN(TRIM(A737))&gt;0</formula>
    </cfRule>
  </conditionalFormatting>
  <conditionalFormatting sqref="C739:W748">
    <cfRule type="cellIs" dxfId="620" priority="579" operator="equal">
      <formula>""</formula>
    </cfRule>
  </conditionalFormatting>
  <conditionalFormatting sqref="C751:W760">
    <cfRule type="cellIs" dxfId="619" priority="577" operator="notBetween">
      <formula>0</formula>
      <formula>1</formula>
    </cfRule>
    <cfRule type="cellIs" dxfId="618" priority="578" operator="equal">
      <formula>""</formula>
    </cfRule>
  </conditionalFormatting>
  <conditionalFormatting sqref="A765:A774">
    <cfRule type="cellIs" dxfId="617" priority="576" operator="equal">
      <formula>""</formula>
    </cfRule>
  </conditionalFormatting>
  <conditionalFormatting sqref="A789:A798">
    <cfRule type="cellIs" dxfId="616" priority="575" operator="equal">
      <formula>""</formula>
    </cfRule>
  </conditionalFormatting>
  <conditionalFormatting sqref="C769:W774">
    <cfRule type="cellIs" dxfId="615" priority="570" operator="equal">
      <formula>""</formula>
    </cfRule>
  </conditionalFormatting>
  <conditionalFormatting sqref="C765:W774">
    <cfRule type="cellIs" dxfId="614" priority="574" operator="equal">
      <formula>""</formula>
    </cfRule>
  </conditionalFormatting>
  <conditionalFormatting sqref="C766:W766">
    <cfRule type="cellIs" dxfId="613" priority="573" operator="equal">
      <formula>""</formula>
    </cfRule>
  </conditionalFormatting>
  <conditionalFormatting sqref="C767:W767">
    <cfRule type="cellIs" dxfId="612" priority="572" operator="equal">
      <formula>""</formula>
    </cfRule>
  </conditionalFormatting>
  <conditionalFormatting sqref="C768:W768">
    <cfRule type="cellIs" dxfId="611" priority="571" operator="equal">
      <formula>""</formula>
    </cfRule>
  </conditionalFormatting>
  <conditionalFormatting sqref="A763">
    <cfRule type="notContainsBlanks" dxfId="610" priority="569">
      <formula>LEN(TRIM(A763))&gt;0</formula>
    </cfRule>
  </conditionalFormatting>
  <conditionalFormatting sqref="C777:W786">
    <cfRule type="cellIs" dxfId="609" priority="567" operator="notBetween">
      <formula>0</formula>
      <formula>1</formula>
    </cfRule>
    <cfRule type="cellIs" dxfId="608" priority="568" operator="equal">
      <formula>""</formula>
    </cfRule>
  </conditionalFormatting>
  <conditionalFormatting sqref="A787">
    <cfRule type="notContainsBlanks" dxfId="607" priority="566">
      <formula>LEN(TRIM(A787))&gt;0</formula>
    </cfRule>
  </conditionalFormatting>
  <conditionalFormatting sqref="C789:W798">
    <cfRule type="cellIs" dxfId="606" priority="565" operator="equal">
      <formula>""</formula>
    </cfRule>
  </conditionalFormatting>
  <conditionalFormatting sqref="C801:W810">
    <cfRule type="cellIs" dxfId="605" priority="563" operator="notBetween">
      <formula>0</formula>
      <formula>1</formula>
    </cfRule>
    <cfRule type="cellIs" dxfId="604" priority="564" operator="equal">
      <formula>""</formula>
    </cfRule>
  </conditionalFormatting>
  <conditionalFormatting sqref="A815:A824">
    <cfRule type="cellIs" dxfId="603" priority="562" operator="equal">
      <formula>""</formula>
    </cfRule>
  </conditionalFormatting>
  <conditionalFormatting sqref="A839:A848">
    <cfRule type="cellIs" dxfId="602" priority="561" operator="equal">
      <formula>""</formula>
    </cfRule>
  </conditionalFormatting>
  <conditionalFormatting sqref="C819:W824">
    <cfRule type="cellIs" dxfId="601" priority="556" operator="equal">
      <formula>""</formula>
    </cfRule>
  </conditionalFormatting>
  <conditionalFormatting sqref="C815:W824">
    <cfRule type="cellIs" dxfId="600" priority="560" operator="equal">
      <formula>""</formula>
    </cfRule>
  </conditionalFormatting>
  <conditionalFormatting sqref="C816:W816">
    <cfRule type="cellIs" dxfId="599" priority="559" operator="equal">
      <formula>""</formula>
    </cfRule>
  </conditionalFormatting>
  <conditionalFormatting sqref="C817:W817">
    <cfRule type="cellIs" dxfId="598" priority="558" operator="equal">
      <formula>""</formula>
    </cfRule>
  </conditionalFormatting>
  <conditionalFormatting sqref="C818:W818">
    <cfRule type="cellIs" dxfId="597" priority="557" operator="equal">
      <formula>""</formula>
    </cfRule>
  </conditionalFormatting>
  <conditionalFormatting sqref="A813">
    <cfRule type="notContainsBlanks" dxfId="596" priority="555">
      <formula>LEN(TRIM(A813))&gt;0</formula>
    </cfRule>
  </conditionalFormatting>
  <conditionalFormatting sqref="C827:W836">
    <cfRule type="cellIs" dxfId="595" priority="553" operator="notBetween">
      <formula>0</formula>
      <formula>1</formula>
    </cfRule>
    <cfRule type="cellIs" dxfId="594" priority="554" operator="equal">
      <formula>""</formula>
    </cfRule>
  </conditionalFormatting>
  <conditionalFormatting sqref="A837">
    <cfRule type="notContainsBlanks" dxfId="593" priority="552">
      <formula>LEN(TRIM(A837))&gt;0</formula>
    </cfRule>
  </conditionalFormatting>
  <conditionalFormatting sqref="C839:W848">
    <cfRule type="cellIs" dxfId="592" priority="551" operator="equal">
      <formula>""</formula>
    </cfRule>
  </conditionalFormatting>
  <conditionalFormatting sqref="C851:W860">
    <cfRule type="cellIs" dxfId="591" priority="549" operator="notBetween">
      <formula>0</formula>
      <formula>1</formula>
    </cfRule>
    <cfRule type="cellIs" dxfId="590" priority="550" operator="equal">
      <formula>""</formula>
    </cfRule>
  </conditionalFormatting>
  <conditionalFormatting sqref="A865:A874">
    <cfRule type="cellIs" dxfId="589" priority="548" operator="equal">
      <formula>""</formula>
    </cfRule>
  </conditionalFormatting>
  <conditionalFormatting sqref="A889:A898">
    <cfRule type="cellIs" dxfId="588" priority="547" operator="equal">
      <formula>""</formula>
    </cfRule>
  </conditionalFormatting>
  <conditionalFormatting sqref="C869:W874">
    <cfRule type="cellIs" dxfId="587" priority="542" operator="equal">
      <formula>""</formula>
    </cfRule>
  </conditionalFormatting>
  <conditionalFormatting sqref="C865:W874">
    <cfRule type="cellIs" dxfId="586" priority="546" operator="equal">
      <formula>""</formula>
    </cfRule>
  </conditionalFormatting>
  <conditionalFormatting sqref="C866:W866">
    <cfRule type="cellIs" dxfId="585" priority="545" operator="equal">
      <formula>""</formula>
    </cfRule>
  </conditionalFormatting>
  <conditionalFormatting sqref="C867:W867">
    <cfRule type="cellIs" dxfId="584" priority="544" operator="equal">
      <formula>""</formula>
    </cfRule>
  </conditionalFormatting>
  <conditionalFormatting sqref="C868:W868">
    <cfRule type="cellIs" dxfId="583" priority="543" operator="equal">
      <formula>""</formula>
    </cfRule>
  </conditionalFormatting>
  <conditionalFormatting sqref="A863">
    <cfRule type="notContainsBlanks" dxfId="582" priority="541">
      <formula>LEN(TRIM(A863))&gt;0</formula>
    </cfRule>
  </conditionalFormatting>
  <conditionalFormatting sqref="C877:W886">
    <cfRule type="cellIs" dxfId="581" priority="539" operator="notBetween">
      <formula>0</formula>
      <formula>1</formula>
    </cfRule>
    <cfRule type="cellIs" dxfId="580" priority="540" operator="equal">
      <formula>""</formula>
    </cfRule>
  </conditionalFormatting>
  <conditionalFormatting sqref="A887">
    <cfRule type="notContainsBlanks" dxfId="579" priority="538">
      <formula>LEN(TRIM(A887))&gt;0</formula>
    </cfRule>
  </conditionalFormatting>
  <conditionalFormatting sqref="C889:W898">
    <cfRule type="cellIs" dxfId="578" priority="537" operator="equal">
      <formula>""</formula>
    </cfRule>
  </conditionalFormatting>
  <conditionalFormatting sqref="C901:W910">
    <cfRule type="cellIs" dxfId="577" priority="535" operator="notBetween">
      <formula>0</formula>
      <formula>1</formula>
    </cfRule>
    <cfRule type="cellIs" dxfId="576" priority="536" operator="equal">
      <formula>""</formula>
    </cfRule>
  </conditionalFormatting>
  <conditionalFormatting sqref="A915:A924">
    <cfRule type="cellIs" dxfId="575" priority="534" operator="equal">
      <formula>""</formula>
    </cfRule>
  </conditionalFormatting>
  <conditionalFormatting sqref="A939:A948">
    <cfRule type="cellIs" dxfId="574" priority="533" operator="equal">
      <formula>""</formula>
    </cfRule>
  </conditionalFormatting>
  <conditionalFormatting sqref="C919:W924">
    <cfRule type="cellIs" dxfId="573" priority="528" operator="equal">
      <formula>""</formula>
    </cfRule>
  </conditionalFormatting>
  <conditionalFormatting sqref="C915:W924">
    <cfRule type="cellIs" dxfId="572" priority="532" operator="equal">
      <formula>""</formula>
    </cfRule>
  </conditionalFormatting>
  <conditionalFormatting sqref="C916:W916">
    <cfRule type="cellIs" dxfId="571" priority="531" operator="equal">
      <formula>""</formula>
    </cfRule>
  </conditionalFormatting>
  <conditionalFormatting sqref="C917:W917">
    <cfRule type="cellIs" dxfId="570" priority="530" operator="equal">
      <formula>""</formula>
    </cfRule>
  </conditionalFormatting>
  <conditionalFormatting sqref="C918:W918">
    <cfRule type="cellIs" dxfId="569" priority="529" operator="equal">
      <formula>""</formula>
    </cfRule>
  </conditionalFormatting>
  <conditionalFormatting sqref="A913">
    <cfRule type="notContainsBlanks" dxfId="568" priority="527">
      <formula>LEN(TRIM(A913))&gt;0</formula>
    </cfRule>
  </conditionalFormatting>
  <conditionalFormatting sqref="C927:W936">
    <cfRule type="cellIs" dxfId="567" priority="525" operator="notBetween">
      <formula>0</formula>
      <formula>1</formula>
    </cfRule>
    <cfRule type="cellIs" dxfId="566" priority="526" operator="equal">
      <formula>""</formula>
    </cfRule>
  </conditionalFormatting>
  <conditionalFormatting sqref="A937">
    <cfRule type="notContainsBlanks" dxfId="565" priority="524">
      <formula>LEN(TRIM(A937))&gt;0</formula>
    </cfRule>
  </conditionalFormatting>
  <conditionalFormatting sqref="C939:W948">
    <cfRule type="cellIs" dxfId="564" priority="523" operator="equal">
      <formula>""</formula>
    </cfRule>
  </conditionalFormatting>
  <conditionalFormatting sqref="C951:W960">
    <cfRule type="cellIs" dxfId="563" priority="521" operator="notBetween">
      <formula>0</formula>
      <formula>1</formula>
    </cfRule>
    <cfRule type="cellIs" dxfId="562" priority="522" operator="equal">
      <formula>""</formula>
    </cfRule>
  </conditionalFormatting>
  <conditionalFormatting sqref="A965:A974">
    <cfRule type="cellIs" dxfId="561" priority="520" operator="equal">
      <formula>""</formula>
    </cfRule>
  </conditionalFormatting>
  <conditionalFormatting sqref="A989:A998">
    <cfRule type="cellIs" dxfId="560" priority="519" operator="equal">
      <formula>""</formula>
    </cfRule>
  </conditionalFormatting>
  <conditionalFormatting sqref="C969:W974">
    <cfRule type="cellIs" dxfId="559" priority="514" operator="equal">
      <formula>""</formula>
    </cfRule>
  </conditionalFormatting>
  <conditionalFormatting sqref="C965:W974">
    <cfRule type="cellIs" dxfId="558" priority="518" operator="equal">
      <formula>""</formula>
    </cfRule>
  </conditionalFormatting>
  <conditionalFormatting sqref="C966:W966">
    <cfRule type="cellIs" dxfId="557" priority="517" operator="equal">
      <formula>""</formula>
    </cfRule>
  </conditionalFormatting>
  <conditionalFormatting sqref="C967:W967">
    <cfRule type="cellIs" dxfId="556" priority="516" operator="equal">
      <formula>""</formula>
    </cfRule>
  </conditionalFormatting>
  <conditionalFormatting sqref="C968:W968">
    <cfRule type="cellIs" dxfId="555" priority="515" operator="equal">
      <formula>""</formula>
    </cfRule>
  </conditionalFormatting>
  <conditionalFormatting sqref="A963">
    <cfRule type="notContainsBlanks" dxfId="554" priority="513">
      <formula>LEN(TRIM(A963))&gt;0</formula>
    </cfRule>
  </conditionalFormatting>
  <conditionalFormatting sqref="C977:W986">
    <cfRule type="cellIs" dxfId="553" priority="511" operator="notBetween">
      <formula>0</formula>
      <formula>1</formula>
    </cfRule>
    <cfRule type="cellIs" dxfId="552" priority="512" operator="equal">
      <formula>""</formula>
    </cfRule>
  </conditionalFormatting>
  <conditionalFormatting sqref="A987">
    <cfRule type="notContainsBlanks" dxfId="551" priority="510">
      <formula>LEN(TRIM(A987))&gt;0</formula>
    </cfRule>
  </conditionalFormatting>
  <conditionalFormatting sqref="C989:W998">
    <cfRule type="cellIs" dxfId="550" priority="509" operator="equal">
      <formula>""</formula>
    </cfRule>
  </conditionalFormatting>
  <conditionalFormatting sqref="C1001:W1010">
    <cfRule type="cellIs" dxfId="549" priority="507" operator="notBetween">
      <formula>0</formula>
      <formula>1</formula>
    </cfRule>
    <cfRule type="cellIs" dxfId="548" priority="508" operator="equal">
      <formula>""</formula>
    </cfRule>
  </conditionalFormatting>
  <conditionalFormatting sqref="A1015:A1024">
    <cfRule type="cellIs" dxfId="547" priority="506" operator="equal">
      <formula>""</formula>
    </cfRule>
  </conditionalFormatting>
  <conditionalFormatting sqref="A1039:A1048">
    <cfRule type="cellIs" dxfId="546" priority="505" operator="equal">
      <formula>""</formula>
    </cfRule>
  </conditionalFormatting>
  <conditionalFormatting sqref="C1019:W1024">
    <cfRule type="cellIs" dxfId="545" priority="500" operator="equal">
      <formula>""</formula>
    </cfRule>
  </conditionalFormatting>
  <conditionalFormatting sqref="C1015:W1024">
    <cfRule type="cellIs" dxfId="544" priority="504" operator="equal">
      <formula>""</formula>
    </cfRule>
  </conditionalFormatting>
  <conditionalFormatting sqref="C1016:W1016">
    <cfRule type="cellIs" dxfId="543" priority="503" operator="equal">
      <formula>""</formula>
    </cfRule>
  </conditionalFormatting>
  <conditionalFormatting sqref="C1017:W1017">
    <cfRule type="cellIs" dxfId="542" priority="502" operator="equal">
      <formula>""</formula>
    </cfRule>
  </conditionalFormatting>
  <conditionalFormatting sqref="C1018:W1018">
    <cfRule type="cellIs" dxfId="541" priority="501" operator="equal">
      <formula>""</formula>
    </cfRule>
  </conditionalFormatting>
  <conditionalFormatting sqref="A1013">
    <cfRule type="notContainsBlanks" dxfId="540" priority="499">
      <formula>LEN(TRIM(A1013))&gt;0</formula>
    </cfRule>
  </conditionalFormatting>
  <conditionalFormatting sqref="C1027:W1036">
    <cfRule type="cellIs" dxfId="539" priority="497" operator="notBetween">
      <formula>0</formula>
      <formula>1</formula>
    </cfRule>
    <cfRule type="cellIs" dxfId="538" priority="498" operator="equal">
      <formula>""</formula>
    </cfRule>
  </conditionalFormatting>
  <conditionalFormatting sqref="A1037">
    <cfRule type="notContainsBlanks" dxfId="537" priority="496">
      <formula>LEN(TRIM(A1037))&gt;0</formula>
    </cfRule>
  </conditionalFormatting>
  <conditionalFormatting sqref="C1039:W1048">
    <cfRule type="cellIs" dxfId="536" priority="495" operator="equal">
      <formula>""</formula>
    </cfRule>
  </conditionalFormatting>
  <conditionalFormatting sqref="C1051:W1060">
    <cfRule type="cellIs" dxfId="535" priority="493" operator="notBetween">
      <formula>0</formula>
      <formula>1</formula>
    </cfRule>
    <cfRule type="cellIs" dxfId="534" priority="494" operator="equal">
      <formula>""</formula>
    </cfRule>
  </conditionalFormatting>
  <conditionalFormatting sqref="A1065:A1074">
    <cfRule type="cellIs" dxfId="533" priority="492" operator="equal">
      <formula>""</formula>
    </cfRule>
  </conditionalFormatting>
  <conditionalFormatting sqref="A1089:A1098">
    <cfRule type="cellIs" dxfId="532" priority="491" operator="equal">
      <formula>""</formula>
    </cfRule>
  </conditionalFormatting>
  <conditionalFormatting sqref="C1069:W1074">
    <cfRule type="cellIs" dxfId="531" priority="486" operator="equal">
      <formula>""</formula>
    </cfRule>
  </conditionalFormatting>
  <conditionalFormatting sqref="C1065:W1074">
    <cfRule type="cellIs" dxfId="530" priority="490" operator="equal">
      <formula>""</formula>
    </cfRule>
  </conditionalFormatting>
  <conditionalFormatting sqref="C1066:W1066">
    <cfRule type="cellIs" dxfId="529" priority="489" operator="equal">
      <formula>""</formula>
    </cfRule>
  </conditionalFormatting>
  <conditionalFormatting sqref="C1067:W1067">
    <cfRule type="cellIs" dxfId="528" priority="488" operator="equal">
      <formula>""</formula>
    </cfRule>
  </conditionalFormatting>
  <conditionalFormatting sqref="C1068:W1068">
    <cfRule type="cellIs" dxfId="527" priority="487" operator="equal">
      <formula>""</formula>
    </cfRule>
  </conditionalFormatting>
  <conditionalFormatting sqref="A1063">
    <cfRule type="notContainsBlanks" dxfId="526" priority="485">
      <formula>LEN(TRIM(A1063))&gt;0</formula>
    </cfRule>
  </conditionalFormatting>
  <conditionalFormatting sqref="C1077:W1086">
    <cfRule type="cellIs" dxfId="525" priority="483" operator="notBetween">
      <formula>0</formula>
      <formula>1</formula>
    </cfRule>
    <cfRule type="cellIs" dxfId="524" priority="484" operator="equal">
      <formula>""</formula>
    </cfRule>
  </conditionalFormatting>
  <conditionalFormatting sqref="A1087">
    <cfRule type="notContainsBlanks" dxfId="523" priority="482">
      <formula>LEN(TRIM(A1087))&gt;0</formula>
    </cfRule>
  </conditionalFormatting>
  <conditionalFormatting sqref="C1089:W1098">
    <cfRule type="cellIs" dxfId="522" priority="481" operator="equal">
      <formula>""</formula>
    </cfRule>
  </conditionalFormatting>
  <conditionalFormatting sqref="C1101:W1110">
    <cfRule type="cellIs" dxfId="521" priority="479" operator="notBetween">
      <formula>0</formula>
      <formula>1</formula>
    </cfRule>
    <cfRule type="cellIs" dxfId="520" priority="480" operator="equal">
      <formula>""</formula>
    </cfRule>
  </conditionalFormatting>
  <conditionalFormatting sqref="A1115:A1124">
    <cfRule type="cellIs" dxfId="519" priority="478" operator="equal">
      <formula>""</formula>
    </cfRule>
  </conditionalFormatting>
  <conditionalFormatting sqref="A1139:A1148">
    <cfRule type="cellIs" dxfId="518" priority="477" operator="equal">
      <formula>""</formula>
    </cfRule>
  </conditionalFormatting>
  <conditionalFormatting sqref="C1119:W1124">
    <cfRule type="cellIs" dxfId="517" priority="472" operator="equal">
      <formula>""</formula>
    </cfRule>
  </conditionalFormatting>
  <conditionalFormatting sqref="C1115:W1124">
    <cfRule type="cellIs" dxfId="516" priority="476" operator="equal">
      <formula>""</formula>
    </cfRule>
  </conditionalFormatting>
  <conditionalFormatting sqref="C1116:W1116">
    <cfRule type="cellIs" dxfId="515" priority="475" operator="equal">
      <formula>""</formula>
    </cfRule>
  </conditionalFormatting>
  <conditionalFormatting sqref="C1117:W1117">
    <cfRule type="cellIs" dxfId="514" priority="474" operator="equal">
      <formula>""</formula>
    </cfRule>
  </conditionalFormatting>
  <conditionalFormatting sqref="C1118:W1118">
    <cfRule type="cellIs" dxfId="513" priority="473" operator="equal">
      <formula>""</formula>
    </cfRule>
  </conditionalFormatting>
  <conditionalFormatting sqref="A1113">
    <cfRule type="notContainsBlanks" dxfId="512" priority="471">
      <formula>LEN(TRIM(A1113))&gt;0</formula>
    </cfRule>
  </conditionalFormatting>
  <conditionalFormatting sqref="C1127:W1136">
    <cfRule type="cellIs" dxfId="511" priority="469" operator="notBetween">
      <formula>0</formula>
      <formula>1</formula>
    </cfRule>
    <cfRule type="cellIs" dxfId="510" priority="470" operator="equal">
      <formula>""</formula>
    </cfRule>
  </conditionalFormatting>
  <conditionalFormatting sqref="A1137">
    <cfRule type="notContainsBlanks" dxfId="509" priority="468">
      <formula>LEN(TRIM(A1137))&gt;0</formula>
    </cfRule>
  </conditionalFormatting>
  <conditionalFormatting sqref="C1139:W1148">
    <cfRule type="cellIs" dxfId="508" priority="467" operator="equal">
      <formula>""</formula>
    </cfRule>
  </conditionalFormatting>
  <conditionalFormatting sqref="C1151:W1160">
    <cfRule type="cellIs" dxfId="507" priority="465" operator="notBetween">
      <formula>0</formula>
      <formula>1</formula>
    </cfRule>
    <cfRule type="cellIs" dxfId="506" priority="466" operator="equal">
      <formula>""</formula>
    </cfRule>
  </conditionalFormatting>
  <conditionalFormatting sqref="A1165:A1174">
    <cfRule type="cellIs" dxfId="505" priority="464" operator="equal">
      <formula>""</formula>
    </cfRule>
  </conditionalFormatting>
  <conditionalFormatting sqref="A1189:A1198">
    <cfRule type="cellIs" dxfId="504" priority="463" operator="equal">
      <formula>""</formula>
    </cfRule>
  </conditionalFormatting>
  <conditionalFormatting sqref="C1169:W1174">
    <cfRule type="cellIs" dxfId="503" priority="458" operator="equal">
      <formula>""</formula>
    </cfRule>
  </conditionalFormatting>
  <conditionalFormatting sqref="C1165:W1174">
    <cfRule type="cellIs" dxfId="502" priority="462" operator="equal">
      <formula>""</formula>
    </cfRule>
  </conditionalFormatting>
  <conditionalFormatting sqref="C1166:W1166">
    <cfRule type="cellIs" dxfId="501" priority="461" operator="equal">
      <formula>""</formula>
    </cfRule>
  </conditionalFormatting>
  <conditionalFormatting sqref="C1167:W1167">
    <cfRule type="cellIs" dxfId="500" priority="460" operator="equal">
      <formula>""</formula>
    </cfRule>
  </conditionalFormatting>
  <conditionalFormatting sqref="C1168:W1168">
    <cfRule type="cellIs" dxfId="499" priority="459" operator="equal">
      <formula>""</formula>
    </cfRule>
  </conditionalFormatting>
  <conditionalFormatting sqref="A1163">
    <cfRule type="notContainsBlanks" dxfId="498" priority="457">
      <formula>LEN(TRIM(A1163))&gt;0</formula>
    </cfRule>
  </conditionalFormatting>
  <conditionalFormatting sqref="C1177:W1186">
    <cfRule type="cellIs" dxfId="497" priority="455" operator="notBetween">
      <formula>0</formula>
      <formula>1</formula>
    </cfRule>
    <cfRule type="cellIs" dxfId="496" priority="456" operator="equal">
      <formula>""</formula>
    </cfRule>
  </conditionalFormatting>
  <conditionalFormatting sqref="A1187">
    <cfRule type="notContainsBlanks" dxfId="495" priority="454">
      <formula>LEN(TRIM(A1187))&gt;0</formula>
    </cfRule>
  </conditionalFormatting>
  <conditionalFormatting sqref="C1189:W1198">
    <cfRule type="cellIs" dxfId="494" priority="453" operator="equal">
      <formula>""</formula>
    </cfRule>
  </conditionalFormatting>
  <conditionalFormatting sqref="C1201:W1210">
    <cfRule type="cellIs" dxfId="493" priority="451" operator="notBetween">
      <formula>0</formula>
      <formula>1</formula>
    </cfRule>
    <cfRule type="cellIs" dxfId="492" priority="452" operator="equal">
      <formula>""</formula>
    </cfRule>
  </conditionalFormatting>
  <conditionalFormatting sqref="A1215:A1224">
    <cfRule type="cellIs" dxfId="491" priority="450" operator="equal">
      <formula>""</formula>
    </cfRule>
  </conditionalFormatting>
  <conditionalFormatting sqref="A1239:A1248">
    <cfRule type="cellIs" dxfId="490" priority="449" operator="equal">
      <formula>""</formula>
    </cfRule>
  </conditionalFormatting>
  <conditionalFormatting sqref="C1219:W1224">
    <cfRule type="cellIs" dxfId="489" priority="444" operator="equal">
      <formula>""</formula>
    </cfRule>
  </conditionalFormatting>
  <conditionalFormatting sqref="C1215:W1224">
    <cfRule type="cellIs" dxfId="488" priority="448" operator="equal">
      <formula>""</formula>
    </cfRule>
  </conditionalFormatting>
  <conditionalFormatting sqref="C1216:W1216">
    <cfRule type="cellIs" dxfId="487" priority="447" operator="equal">
      <formula>""</formula>
    </cfRule>
  </conditionalFormatting>
  <conditionalFormatting sqref="C1217:W1217">
    <cfRule type="cellIs" dxfId="486" priority="446" operator="equal">
      <formula>""</formula>
    </cfRule>
  </conditionalFormatting>
  <conditionalFormatting sqref="C1218:W1218">
    <cfRule type="cellIs" dxfId="485" priority="445" operator="equal">
      <formula>""</formula>
    </cfRule>
  </conditionalFormatting>
  <conditionalFormatting sqref="A1213">
    <cfRule type="notContainsBlanks" dxfId="484" priority="443">
      <formula>LEN(TRIM(A1213))&gt;0</formula>
    </cfRule>
  </conditionalFormatting>
  <conditionalFormatting sqref="C1227:W1236">
    <cfRule type="cellIs" dxfId="483" priority="441" operator="notBetween">
      <formula>0</formula>
      <formula>1</formula>
    </cfRule>
    <cfRule type="cellIs" dxfId="482" priority="442" operator="equal">
      <formula>""</formula>
    </cfRule>
  </conditionalFormatting>
  <conditionalFormatting sqref="A1237">
    <cfRule type="notContainsBlanks" dxfId="481" priority="440">
      <formula>LEN(TRIM(A1237))&gt;0</formula>
    </cfRule>
  </conditionalFormatting>
  <conditionalFormatting sqref="C1239:W1248">
    <cfRule type="cellIs" dxfId="480" priority="439" operator="equal">
      <formula>""</formula>
    </cfRule>
  </conditionalFormatting>
  <conditionalFormatting sqref="C1251:W1260">
    <cfRule type="cellIs" dxfId="479" priority="437" operator="notBetween">
      <formula>0</formula>
      <formula>1</formula>
    </cfRule>
    <cfRule type="cellIs" dxfId="478" priority="438" operator="equal">
      <formula>""</formula>
    </cfRule>
  </conditionalFormatting>
  <conditionalFormatting sqref="A1265:A1274">
    <cfRule type="cellIs" dxfId="477" priority="436" operator="equal">
      <formula>""</formula>
    </cfRule>
  </conditionalFormatting>
  <conditionalFormatting sqref="A1289:A1298">
    <cfRule type="cellIs" dxfId="476" priority="435" operator="equal">
      <formula>""</formula>
    </cfRule>
  </conditionalFormatting>
  <conditionalFormatting sqref="C1269:W1274">
    <cfRule type="cellIs" dxfId="475" priority="430" operator="equal">
      <formula>""</formula>
    </cfRule>
  </conditionalFormatting>
  <conditionalFormatting sqref="C1265:W1274">
    <cfRule type="cellIs" dxfId="474" priority="434" operator="equal">
      <formula>""</formula>
    </cfRule>
  </conditionalFormatting>
  <conditionalFormatting sqref="C1266:W1266">
    <cfRule type="cellIs" dxfId="473" priority="433" operator="equal">
      <formula>""</formula>
    </cfRule>
  </conditionalFormatting>
  <conditionalFormatting sqref="C1267:W1267">
    <cfRule type="cellIs" dxfId="472" priority="432" operator="equal">
      <formula>""</formula>
    </cfRule>
  </conditionalFormatting>
  <conditionalFormatting sqref="C1268:W1268">
    <cfRule type="cellIs" dxfId="471" priority="431" operator="equal">
      <formula>""</formula>
    </cfRule>
  </conditionalFormatting>
  <conditionalFormatting sqref="A1263">
    <cfRule type="notContainsBlanks" dxfId="470" priority="429">
      <formula>LEN(TRIM(A1263))&gt;0</formula>
    </cfRule>
  </conditionalFormatting>
  <conditionalFormatting sqref="C1277:W1286">
    <cfRule type="cellIs" dxfId="469" priority="427" operator="notBetween">
      <formula>0</formula>
      <formula>1</formula>
    </cfRule>
    <cfRule type="cellIs" dxfId="468" priority="428" operator="equal">
      <formula>""</formula>
    </cfRule>
  </conditionalFormatting>
  <conditionalFormatting sqref="A1287">
    <cfRule type="notContainsBlanks" dxfId="467" priority="426">
      <formula>LEN(TRIM(A1287))&gt;0</formula>
    </cfRule>
  </conditionalFormatting>
  <conditionalFormatting sqref="C1289:W1298">
    <cfRule type="cellIs" dxfId="466" priority="425" operator="equal">
      <formula>""</formula>
    </cfRule>
  </conditionalFormatting>
  <conditionalFormatting sqref="C1301:W1310">
    <cfRule type="cellIs" dxfId="465" priority="423" operator="notBetween">
      <formula>0</formula>
      <formula>1</formula>
    </cfRule>
    <cfRule type="cellIs" dxfId="464" priority="424" operator="equal">
      <formula>""</formula>
    </cfRule>
  </conditionalFormatting>
  <conditionalFormatting sqref="A1315:A1324">
    <cfRule type="cellIs" dxfId="463" priority="422" operator="equal">
      <formula>""</formula>
    </cfRule>
  </conditionalFormatting>
  <conditionalFormatting sqref="A1339:A1348">
    <cfRule type="cellIs" dxfId="462" priority="421" operator="equal">
      <formula>""</formula>
    </cfRule>
  </conditionalFormatting>
  <conditionalFormatting sqref="C1319:W1324">
    <cfRule type="cellIs" dxfId="461" priority="416" operator="equal">
      <formula>""</formula>
    </cfRule>
  </conditionalFormatting>
  <conditionalFormatting sqref="C1315:W1324">
    <cfRule type="cellIs" dxfId="460" priority="420" operator="equal">
      <formula>""</formula>
    </cfRule>
  </conditionalFormatting>
  <conditionalFormatting sqref="C1316:W1316">
    <cfRule type="cellIs" dxfId="459" priority="419" operator="equal">
      <formula>""</formula>
    </cfRule>
  </conditionalFormatting>
  <conditionalFormatting sqref="C1317:W1317">
    <cfRule type="cellIs" dxfId="458" priority="418" operator="equal">
      <formula>""</formula>
    </cfRule>
  </conditionalFormatting>
  <conditionalFormatting sqref="C1318:W1318">
    <cfRule type="cellIs" dxfId="457" priority="417" operator="equal">
      <formula>""</formula>
    </cfRule>
  </conditionalFormatting>
  <conditionalFormatting sqref="A1313">
    <cfRule type="notContainsBlanks" dxfId="456" priority="415">
      <formula>LEN(TRIM(A1313))&gt;0</formula>
    </cfRule>
  </conditionalFormatting>
  <conditionalFormatting sqref="C1327:W1336">
    <cfRule type="cellIs" dxfId="455" priority="413" operator="notBetween">
      <formula>0</formula>
      <formula>1</formula>
    </cfRule>
    <cfRule type="cellIs" dxfId="454" priority="414" operator="equal">
      <formula>""</formula>
    </cfRule>
  </conditionalFormatting>
  <conditionalFormatting sqref="A1337">
    <cfRule type="notContainsBlanks" dxfId="453" priority="412">
      <formula>LEN(TRIM(A1337))&gt;0</formula>
    </cfRule>
  </conditionalFormatting>
  <conditionalFormatting sqref="C1339:W1348">
    <cfRule type="cellIs" dxfId="452" priority="411" operator="equal">
      <formula>""</formula>
    </cfRule>
  </conditionalFormatting>
  <conditionalFormatting sqref="C1351:W1360">
    <cfRule type="cellIs" dxfId="451" priority="409" operator="notBetween">
      <formula>0</formula>
      <formula>1</formula>
    </cfRule>
    <cfRule type="cellIs" dxfId="450" priority="410" operator="equal">
      <formula>""</formula>
    </cfRule>
  </conditionalFormatting>
  <conditionalFormatting sqref="A1365:A1374">
    <cfRule type="cellIs" dxfId="449" priority="408" operator="equal">
      <formula>""</formula>
    </cfRule>
  </conditionalFormatting>
  <conditionalFormatting sqref="A1389:A1398">
    <cfRule type="cellIs" dxfId="448" priority="407" operator="equal">
      <formula>""</formula>
    </cfRule>
  </conditionalFormatting>
  <conditionalFormatting sqref="C1369:W1374">
    <cfRule type="cellIs" dxfId="447" priority="402" operator="equal">
      <formula>""</formula>
    </cfRule>
  </conditionalFormatting>
  <conditionalFormatting sqref="C1365:W1374">
    <cfRule type="cellIs" dxfId="446" priority="406" operator="equal">
      <formula>""</formula>
    </cfRule>
  </conditionalFormatting>
  <conditionalFormatting sqref="C1366:W1366">
    <cfRule type="cellIs" dxfId="445" priority="405" operator="equal">
      <formula>""</formula>
    </cfRule>
  </conditionalFormatting>
  <conditionalFormatting sqref="C1367:W1367">
    <cfRule type="cellIs" dxfId="444" priority="404" operator="equal">
      <formula>""</formula>
    </cfRule>
  </conditionalFormatting>
  <conditionalFormatting sqref="C1368:W1368">
    <cfRule type="cellIs" dxfId="443" priority="403" operator="equal">
      <formula>""</formula>
    </cfRule>
  </conditionalFormatting>
  <conditionalFormatting sqref="A1363">
    <cfRule type="notContainsBlanks" dxfId="442" priority="401">
      <formula>LEN(TRIM(A1363))&gt;0</formula>
    </cfRule>
  </conditionalFormatting>
  <conditionalFormatting sqref="C1377:W1386">
    <cfRule type="cellIs" dxfId="441" priority="399" operator="notBetween">
      <formula>0</formula>
      <formula>1</formula>
    </cfRule>
    <cfRule type="cellIs" dxfId="440" priority="400" operator="equal">
      <formula>""</formula>
    </cfRule>
  </conditionalFormatting>
  <conditionalFormatting sqref="A1387">
    <cfRule type="notContainsBlanks" dxfId="439" priority="398">
      <formula>LEN(TRIM(A1387))&gt;0</formula>
    </cfRule>
  </conditionalFormatting>
  <conditionalFormatting sqref="C1389:W1398">
    <cfRule type="cellIs" dxfId="438" priority="397" operator="equal">
      <formula>""</formula>
    </cfRule>
  </conditionalFormatting>
  <conditionalFormatting sqref="C1401:W1410">
    <cfRule type="cellIs" dxfId="437" priority="395" operator="notBetween">
      <formula>0</formula>
      <formula>1</formula>
    </cfRule>
    <cfRule type="cellIs" dxfId="436" priority="396" operator="equal">
      <formula>""</formula>
    </cfRule>
  </conditionalFormatting>
  <conditionalFormatting sqref="A1415:A1424">
    <cfRule type="cellIs" dxfId="435" priority="394" operator="equal">
      <formula>""</formula>
    </cfRule>
  </conditionalFormatting>
  <conditionalFormatting sqref="A1439:A1448">
    <cfRule type="cellIs" dxfId="434" priority="393" operator="equal">
      <formula>""</formula>
    </cfRule>
  </conditionalFormatting>
  <conditionalFormatting sqref="C1419:W1424">
    <cfRule type="cellIs" dxfId="433" priority="388" operator="equal">
      <formula>""</formula>
    </cfRule>
  </conditionalFormatting>
  <conditionalFormatting sqref="C1415:W1424">
    <cfRule type="cellIs" dxfId="432" priority="392" operator="equal">
      <formula>""</formula>
    </cfRule>
  </conditionalFormatting>
  <conditionalFormatting sqref="C1416:W1416">
    <cfRule type="cellIs" dxfId="431" priority="391" operator="equal">
      <formula>""</formula>
    </cfRule>
  </conditionalFormatting>
  <conditionalFormatting sqref="C1417:W1417">
    <cfRule type="cellIs" dxfId="430" priority="390" operator="equal">
      <formula>""</formula>
    </cfRule>
  </conditionalFormatting>
  <conditionalFormatting sqref="C1418:W1418">
    <cfRule type="cellIs" dxfId="429" priority="389" operator="equal">
      <formula>""</formula>
    </cfRule>
  </conditionalFormatting>
  <conditionalFormatting sqref="A1413">
    <cfRule type="notContainsBlanks" dxfId="428" priority="387">
      <formula>LEN(TRIM(A1413))&gt;0</formula>
    </cfRule>
  </conditionalFormatting>
  <conditionalFormatting sqref="C1427:W1436">
    <cfRule type="cellIs" dxfId="427" priority="385" operator="notBetween">
      <formula>0</formula>
      <formula>1</formula>
    </cfRule>
    <cfRule type="cellIs" dxfId="426" priority="386" operator="equal">
      <formula>""</formula>
    </cfRule>
  </conditionalFormatting>
  <conditionalFormatting sqref="A1437">
    <cfRule type="notContainsBlanks" dxfId="425" priority="384">
      <formula>LEN(TRIM(A1437))&gt;0</formula>
    </cfRule>
  </conditionalFormatting>
  <conditionalFormatting sqref="C1439:W1448">
    <cfRule type="cellIs" dxfId="424" priority="383" operator="equal">
      <formula>""</formula>
    </cfRule>
  </conditionalFormatting>
  <conditionalFormatting sqref="C1451:W1460">
    <cfRule type="cellIs" dxfId="423" priority="381" operator="notBetween">
      <formula>0</formula>
      <formula>1</formula>
    </cfRule>
    <cfRule type="cellIs" dxfId="422" priority="382" operator="equal">
      <formula>""</formula>
    </cfRule>
  </conditionalFormatting>
  <conditionalFormatting sqref="A1465:A1474">
    <cfRule type="cellIs" dxfId="421" priority="380" operator="equal">
      <formula>""</formula>
    </cfRule>
  </conditionalFormatting>
  <conditionalFormatting sqref="A1489:A1498">
    <cfRule type="cellIs" dxfId="420" priority="379" operator="equal">
      <formula>""</formula>
    </cfRule>
  </conditionalFormatting>
  <conditionalFormatting sqref="C1469:W1474">
    <cfRule type="cellIs" dxfId="419" priority="374" operator="equal">
      <formula>""</formula>
    </cfRule>
  </conditionalFormatting>
  <conditionalFormatting sqref="C1465:W1474">
    <cfRule type="cellIs" dxfId="418" priority="378" operator="equal">
      <formula>""</formula>
    </cfRule>
  </conditionalFormatting>
  <conditionalFormatting sqref="C1466:W1466">
    <cfRule type="cellIs" dxfId="417" priority="377" operator="equal">
      <formula>""</formula>
    </cfRule>
  </conditionalFormatting>
  <conditionalFormatting sqref="C1467:W1467">
    <cfRule type="cellIs" dxfId="416" priority="376" operator="equal">
      <formula>""</formula>
    </cfRule>
  </conditionalFormatting>
  <conditionalFormatting sqref="C1468:W1468">
    <cfRule type="cellIs" dxfId="415" priority="375" operator="equal">
      <formula>""</formula>
    </cfRule>
  </conditionalFormatting>
  <conditionalFormatting sqref="A1463">
    <cfRule type="notContainsBlanks" dxfId="414" priority="373">
      <formula>LEN(TRIM(A1463))&gt;0</formula>
    </cfRule>
  </conditionalFormatting>
  <conditionalFormatting sqref="C1477:W1486">
    <cfRule type="cellIs" dxfId="413" priority="371" operator="notBetween">
      <formula>0</formula>
      <formula>1</formula>
    </cfRule>
    <cfRule type="cellIs" dxfId="412" priority="372" operator="equal">
      <formula>""</formula>
    </cfRule>
  </conditionalFormatting>
  <conditionalFormatting sqref="A1487">
    <cfRule type="notContainsBlanks" dxfId="411" priority="370">
      <formula>LEN(TRIM(A1487))&gt;0</formula>
    </cfRule>
  </conditionalFormatting>
  <conditionalFormatting sqref="C1489:W1498">
    <cfRule type="cellIs" dxfId="410" priority="369" operator="equal">
      <formula>""</formula>
    </cfRule>
  </conditionalFormatting>
  <conditionalFormatting sqref="C1501:W1510">
    <cfRule type="cellIs" dxfId="409" priority="367" operator="notBetween">
      <formula>0</formula>
      <formula>1</formula>
    </cfRule>
    <cfRule type="cellIs" dxfId="408" priority="368" operator="equal">
      <formula>""</formula>
    </cfRule>
  </conditionalFormatting>
  <conditionalFormatting sqref="A1515:A1524">
    <cfRule type="cellIs" dxfId="407" priority="366" operator="equal">
      <formula>""</formula>
    </cfRule>
  </conditionalFormatting>
  <conditionalFormatting sqref="A1539:A1548">
    <cfRule type="cellIs" dxfId="406" priority="365" operator="equal">
      <formula>""</formula>
    </cfRule>
  </conditionalFormatting>
  <conditionalFormatting sqref="C1519:W1524">
    <cfRule type="cellIs" dxfId="405" priority="360" operator="equal">
      <formula>""</formula>
    </cfRule>
  </conditionalFormatting>
  <conditionalFormatting sqref="C1515:W1524">
    <cfRule type="cellIs" dxfId="404" priority="364" operator="equal">
      <formula>""</formula>
    </cfRule>
  </conditionalFormatting>
  <conditionalFormatting sqref="C1516:W1516">
    <cfRule type="cellIs" dxfId="403" priority="363" operator="equal">
      <formula>""</formula>
    </cfRule>
  </conditionalFormatting>
  <conditionalFormatting sqref="C1517:W1517">
    <cfRule type="cellIs" dxfId="402" priority="362" operator="equal">
      <formula>""</formula>
    </cfRule>
  </conditionalFormatting>
  <conditionalFormatting sqref="C1518:W1518">
    <cfRule type="cellIs" dxfId="401" priority="361" operator="equal">
      <formula>""</formula>
    </cfRule>
  </conditionalFormatting>
  <conditionalFormatting sqref="A1513">
    <cfRule type="notContainsBlanks" dxfId="400" priority="359">
      <formula>LEN(TRIM(A1513))&gt;0</formula>
    </cfRule>
  </conditionalFormatting>
  <conditionalFormatting sqref="C1527:W1536">
    <cfRule type="cellIs" dxfId="399" priority="357" operator="notBetween">
      <formula>0</formula>
      <formula>1</formula>
    </cfRule>
    <cfRule type="cellIs" dxfId="398" priority="358" operator="equal">
      <formula>""</formula>
    </cfRule>
  </conditionalFormatting>
  <conditionalFormatting sqref="A1537">
    <cfRule type="notContainsBlanks" dxfId="397" priority="356">
      <formula>LEN(TRIM(A1537))&gt;0</formula>
    </cfRule>
  </conditionalFormatting>
  <conditionalFormatting sqref="C1539:W1548">
    <cfRule type="cellIs" dxfId="396" priority="355" operator="equal">
      <formula>""</formula>
    </cfRule>
  </conditionalFormatting>
  <conditionalFormatting sqref="C1551:W1560">
    <cfRule type="cellIs" dxfId="395" priority="353" operator="notBetween">
      <formula>0</formula>
      <formula>1</formula>
    </cfRule>
    <cfRule type="cellIs" dxfId="394" priority="354" operator="equal">
      <formula>""</formula>
    </cfRule>
  </conditionalFormatting>
  <conditionalFormatting sqref="A1565:A1574">
    <cfRule type="cellIs" dxfId="393" priority="352" operator="equal">
      <formula>""</formula>
    </cfRule>
  </conditionalFormatting>
  <conditionalFormatting sqref="A1589:A1598">
    <cfRule type="cellIs" dxfId="392" priority="351" operator="equal">
      <formula>""</formula>
    </cfRule>
  </conditionalFormatting>
  <conditionalFormatting sqref="C1569:W1574">
    <cfRule type="cellIs" dxfId="391" priority="346" operator="equal">
      <formula>""</formula>
    </cfRule>
  </conditionalFormatting>
  <conditionalFormatting sqref="C1565:W1574">
    <cfRule type="cellIs" dxfId="390" priority="350" operator="equal">
      <formula>""</formula>
    </cfRule>
  </conditionalFormatting>
  <conditionalFormatting sqref="C1566:W1566">
    <cfRule type="cellIs" dxfId="389" priority="349" operator="equal">
      <formula>""</formula>
    </cfRule>
  </conditionalFormatting>
  <conditionalFormatting sqref="C1567:W1567">
    <cfRule type="cellIs" dxfId="388" priority="348" operator="equal">
      <formula>""</formula>
    </cfRule>
  </conditionalFormatting>
  <conditionalFormatting sqref="C1568:W1568">
    <cfRule type="cellIs" dxfId="387" priority="347" operator="equal">
      <formula>""</formula>
    </cfRule>
  </conditionalFormatting>
  <conditionalFormatting sqref="A1563">
    <cfRule type="notContainsBlanks" dxfId="386" priority="345">
      <formula>LEN(TRIM(A1563))&gt;0</formula>
    </cfRule>
  </conditionalFormatting>
  <conditionalFormatting sqref="C1577:W1586">
    <cfRule type="cellIs" dxfId="385" priority="343" operator="notBetween">
      <formula>0</formula>
      <formula>1</formula>
    </cfRule>
    <cfRule type="cellIs" dxfId="384" priority="344" operator="equal">
      <formula>""</formula>
    </cfRule>
  </conditionalFormatting>
  <conditionalFormatting sqref="A1587">
    <cfRule type="notContainsBlanks" dxfId="383" priority="342">
      <formula>LEN(TRIM(A1587))&gt;0</formula>
    </cfRule>
  </conditionalFormatting>
  <conditionalFormatting sqref="C1589:W1598">
    <cfRule type="cellIs" dxfId="382" priority="341" operator="equal">
      <formula>""</formula>
    </cfRule>
  </conditionalFormatting>
  <conditionalFormatting sqref="C1601:W1610">
    <cfRule type="cellIs" dxfId="381" priority="339" operator="notBetween">
      <formula>0</formula>
      <formula>1</formula>
    </cfRule>
    <cfRule type="cellIs" dxfId="380" priority="340" operator="equal">
      <formula>""</formula>
    </cfRule>
  </conditionalFormatting>
  <conditionalFormatting sqref="A1615:A1624">
    <cfRule type="cellIs" dxfId="379" priority="338" operator="equal">
      <formula>""</formula>
    </cfRule>
  </conditionalFormatting>
  <conditionalFormatting sqref="A1639:A1648">
    <cfRule type="cellIs" dxfId="378" priority="337" operator="equal">
      <formula>""</formula>
    </cfRule>
  </conditionalFormatting>
  <conditionalFormatting sqref="C1619:W1624">
    <cfRule type="cellIs" dxfId="377" priority="332" operator="equal">
      <formula>""</formula>
    </cfRule>
  </conditionalFormatting>
  <conditionalFormatting sqref="C1615:W1624">
    <cfRule type="cellIs" dxfId="376" priority="336" operator="equal">
      <formula>""</formula>
    </cfRule>
  </conditionalFormatting>
  <conditionalFormatting sqref="C1616:W1616">
    <cfRule type="cellIs" dxfId="375" priority="335" operator="equal">
      <formula>""</formula>
    </cfRule>
  </conditionalFormatting>
  <conditionalFormatting sqref="C1617:W1617">
    <cfRule type="cellIs" dxfId="374" priority="334" operator="equal">
      <formula>""</formula>
    </cfRule>
  </conditionalFormatting>
  <conditionalFormatting sqref="C1618:W1618">
    <cfRule type="cellIs" dxfId="373" priority="333" operator="equal">
      <formula>""</formula>
    </cfRule>
  </conditionalFormatting>
  <conditionalFormatting sqref="A1613">
    <cfRule type="notContainsBlanks" dxfId="372" priority="331">
      <formula>LEN(TRIM(A1613))&gt;0</formula>
    </cfRule>
  </conditionalFormatting>
  <conditionalFormatting sqref="C1627:W1636">
    <cfRule type="cellIs" dxfId="371" priority="329" operator="notBetween">
      <formula>0</formula>
      <formula>1</formula>
    </cfRule>
    <cfRule type="cellIs" dxfId="370" priority="330" operator="equal">
      <formula>""</formula>
    </cfRule>
  </conditionalFormatting>
  <conditionalFormatting sqref="A1637">
    <cfRule type="notContainsBlanks" dxfId="369" priority="328">
      <formula>LEN(TRIM(A1637))&gt;0</formula>
    </cfRule>
  </conditionalFormatting>
  <conditionalFormatting sqref="C1639:W1648">
    <cfRule type="cellIs" dxfId="368" priority="327" operator="equal">
      <formula>""</formula>
    </cfRule>
  </conditionalFormatting>
  <conditionalFormatting sqref="C1651:W1660">
    <cfRule type="cellIs" dxfId="367" priority="325" operator="notBetween">
      <formula>0</formula>
      <formula>1</formula>
    </cfRule>
    <cfRule type="cellIs" dxfId="366" priority="326" operator="equal">
      <formula>""</formula>
    </cfRule>
  </conditionalFormatting>
  <conditionalFormatting sqref="A1665:A1674">
    <cfRule type="cellIs" dxfId="365" priority="324" operator="equal">
      <formula>""</formula>
    </cfRule>
  </conditionalFormatting>
  <conditionalFormatting sqref="A1689:A1698">
    <cfRule type="cellIs" dxfId="364" priority="323" operator="equal">
      <formula>""</formula>
    </cfRule>
  </conditionalFormatting>
  <conditionalFormatting sqref="C1669:W1674">
    <cfRule type="cellIs" dxfId="363" priority="318" operator="equal">
      <formula>""</formula>
    </cfRule>
  </conditionalFormatting>
  <conditionalFormatting sqref="C1665:W1674">
    <cfRule type="cellIs" dxfId="362" priority="322" operator="equal">
      <formula>""</formula>
    </cfRule>
  </conditionalFormatting>
  <conditionalFormatting sqref="C1666:W1666">
    <cfRule type="cellIs" dxfId="361" priority="321" operator="equal">
      <formula>""</formula>
    </cfRule>
  </conditionalFormatting>
  <conditionalFormatting sqref="C1667:W1667">
    <cfRule type="cellIs" dxfId="360" priority="320" operator="equal">
      <formula>""</formula>
    </cfRule>
  </conditionalFormatting>
  <conditionalFormatting sqref="C1668:W1668">
    <cfRule type="cellIs" dxfId="359" priority="319" operator="equal">
      <formula>""</formula>
    </cfRule>
  </conditionalFormatting>
  <conditionalFormatting sqref="A1663">
    <cfRule type="notContainsBlanks" dxfId="358" priority="317">
      <formula>LEN(TRIM(A1663))&gt;0</formula>
    </cfRule>
  </conditionalFormatting>
  <conditionalFormatting sqref="C1677:W1686">
    <cfRule type="cellIs" dxfId="357" priority="315" operator="notBetween">
      <formula>0</formula>
      <formula>1</formula>
    </cfRule>
    <cfRule type="cellIs" dxfId="356" priority="316" operator="equal">
      <formula>""</formula>
    </cfRule>
  </conditionalFormatting>
  <conditionalFormatting sqref="A1687">
    <cfRule type="notContainsBlanks" dxfId="355" priority="314">
      <formula>LEN(TRIM(A1687))&gt;0</formula>
    </cfRule>
  </conditionalFormatting>
  <conditionalFormatting sqref="C1689:W1698">
    <cfRule type="cellIs" dxfId="354" priority="313" operator="equal">
      <formula>""</formula>
    </cfRule>
  </conditionalFormatting>
  <conditionalFormatting sqref="C1701:W1710">
    <cfRule type="cellIs" dxfId="353" priority="311" operator="notBetween">
      <formula>0</formula>
      <formula>1</formula>
    </cfRule>
    <cfRule type="cellIs" dxfId="352" priority="312" operator="equal">
      <formula>""</formula>
    </cfRule>
  </conditionalFormatting>
  <conditionalFormatting sqref="A1715:A1724">
    <cfRule type="cellIs" dxfId="351" priority="310" operator="equal">
      <formula>""</formula>
    </cfRule>
  </conditionalFormatting>
  <conditionalFormatting sqref="A1739:A1748">
    <cfRule type="cellIs" dxfId="350" priority="309" operator="equal">
      <formula>""</formula>
    </cfRule>
  </conditionalFormatting>
  <conditionalFormatting sqref="C1719:W1724">
    <cfRule type="cellIs" dxfId="349" priority="304" operator="equal">
      <formula>""</formula>
    </cfRule>
  </conditionalFormatting>
  <conditionalFormatting sqref="C1715:W1724">
    <cfRule type="cellIs" dxfId="348" priority="308" operator="equal">
      <formula>""</formula>
    </cfRule>
  </conditionalFormatting>
  <conditionalFormatting sqref="C1716:W1716">
    <cfRule type="cellIs" dxfId="347" priority="307" operator="equal">
      <formula>""</formula>
    </cfRule>
  </conditionalFormatting>
  <conditionalFormatting sqref="C1717:W1717">
    <cfRule type="cellIs" dxfId="346" priority="306" operator="equal">
      <formula>""</formula>
    </cfRule>
  </conditionalFormatting>
  <conditionalFormatting sqref="C1718:W1718">
    <cfRule type="cellIs" dxfId="345" priority="305" operator="equal">
      <formula>""</formula>
    </cfRule>
  </conditionalFormatting>
  <conditionalFormatting sqref="A1713">
    <cfRule type="notContainsBlanks" dxfId="344" priority="303">
      <formula>LEN(TRIM(A1713))&gt;0</formula>
    </cfRule>
  </conditionalFormatting>
  <conditionalFormatting sqref="C1727:W1736">
    <cfRule type="cellIs" dxfId="343" priority="301" operator="notBetween">
      <formula>0</formula>
      <formula>1</formula>
    </cfRule>
    <cfRule type="cellIs" dxfId="342" priority="302" operator="equal">
      <formula>""</formula>
    </cfRule>
  </conditionalFormatting>
  <conditionalFormatting sqref="A1737">
    <cfRule type="notContainsBlanks" dxfId="341" priority="300">
      <formula>LEN(TRIM(A1737))&gt;0</formula>
    </cfRule>
  </conditionalFormatting>
  <conditionalFormatting sqref="C1739:W1748">
    <cfRule type="cellIs" dxfId="340" priority="299" operator="equal">
      <formula>""</formula>
    </cfRule>
  </conditionalFormatting>
  <conditionalFormatting sqref="C1751:W1760">
    <cfRule type="cellIs" dxfId="339" priority="297" operator="notBetween">
      <formula>0</formula>
      <formula>1</formula>
    </cfRule>
    <cfRule type="cellIs" dxfId="338" priority="298" operator="equal">
      <formula>""</formula>
    </cfRule>
  </conditionalFormatting>
  <conditionalFormatting sqref="A1765:A1774">
    <cfRule type="cellIs" dxfId="337" priority="296" operator="equal">
      <formula>""</formula>
    </cfRule>
  </conditionalFormatting>
  <conditionalFormatting sqref="A1789:A1798">
    <cfRule type="cellIs" dxfId="336" priority="295" operator="equal">
      <formula>""</formula>
    </cfRule>
  </conditionalFormatting>
  <conditionalFormatting sqref="C1769:W1774">
    <cfRule type="cellIs" dxfId="335" priority="290" operator="equal">
      <formula>""</formula>
    </cfRule>
  </conditionalFormatting>
  <conditionalFormatting sqref="C1765:W1774">
    <cfRule type="cellIs" dxfId="334" priority="294" operator="equal">
      <formula>""</formula>
    </cfRule>
  </conditionalFormatting>
  <conditionalFormatting sqref="C1766:W1766">
    <cfRule type="cellIs" dxfId="333" priority="293" operator="equal">
      <formula>""</formula>
    </cfRule>
  </conditionalFormatting>
  <conditionalFormatting sqref="C1767:W1767">
    <cfRule type="cellIs" dxfId="332" priority="292" operator="equal">
      <formula>""</formula>
    </cfRule>
  </conditionalFormatting>
  <conditionalFormatting sqref="C1768:W1768">
    <cfRule type="cellIs" dxfId="331" priority="291" operator="equal">
      <formula>""</formula>
    </cfRule>
  </conditionalFormatting>
  <conditionalFormatting sqref="A1763">
    <cfRule type="notContainsBlanks" dxfId="330" priority="289">
      <formula>LEN(TRIM(A1763))&gt;0</formula>
    </cfRule>
  </conditionalFormatting>
  <conditionalFormatting sqref="C1777:W1786">
    <cfRule type="cellIs" dxfId="329" priority="287" operator="notBetween">
      <formula>0</formula>
      <formula>1</formula>
    </cfRule>
    <cfRule type="cellIs" dxfId="328" priority="288" operator="equal">
      <formula>""</formula>
    </cfRule>
  </conditionalFormatting>
  <conditionalFormatting sqref="A1787">
    <cfRule type="notContainsBlanks" dxfId="327" priority="286">
      <formula>LEN(TRIM(A1787))&gt;0</formula>
    </cfRule>
  </conditionalFormatting>
  <conditionalFormatting sqref="C1789:W1798">
    <cfRule type="cellIs" dxfId="326" priority="285" operator="equal">
      <formula>""</formula>
    </cfRule>
  </conditionalFormatting>
  <conditionalFormatting sqref="C1801:W1810">
    <cfRule type="cellIs" dxfId="325" priority="283" operator="notBetween">
      <formula>0</formula>
      <formula>1</formula>
    </cfRule>
    <cfRule type="cellIs" dxfId="324" priority="284" operator="equal">
      <formula>""</formula>
    </cfRule>
  </conditionalFormatting>
  <conditionalFormatting sqref="A1815:A1824">
    <cfRule type="cellIs" dxfId="323" priority="282" operator="equal">
      <formula>""</formula>
    </cfRule>
  </conditionalFormatting>
  <conditionalFormatting sqref="A1839:A1848">
    <cfRule type="cellIs" dxfId="322" priority="281" operator="equal">
      <formula>""</formula>
    </cfRule>
  </conditionalFormatting>
  <conditionalFormatting sqref="C1819:W1824">
    <cfRule type="cellIs" dxfId="321" priority="276" operator="equal">
      <formula>""</formula>
    </cfRule>
  </conditionalFormatting>
  <conditionalFormatting sqref="C1815:W1824">
    <cfRule type="cellIs" dxfId="320" priority="280" operator="equal">
      <formula>""</formula>
    </cfRule>
  </conditionalFormatting>
  <conditionalFormatting sqref="C1816:W1816">
    <cfRule type="cellIs" dxfId="319" priority="279" operator="equal">
      <formula>""</formula>
    </cfRule>
  </conditionalFormatting>
  <conditionalFormatting sqref="C1817:W1817">
    <cfRule type="cellIs" dxfId="318" priority="278" operator="equal">
      <formula>""</formula>
    </cfRule>
  </conditionalFormatting>
  <conditionalFormatting sqref="C1818:W1818">
    <cfRule type="cellIs" dxfId="317" priority="277" operator="equal">
      <formula>""</formula>
    </cfRule>
  </conditionalFormatting>
  <conditionalFormatting sqref="A1813">
    <cfRule type="notContainsBlanks" dxfId="316" priority="275">
      <formula>LEN(TRIM(A1813))&gt;0</formula>
    </cfRule>
  </conditionalFormatting>
  <conditionalFormatting sqref="C1827:W1836">
    <cfRule type="cellIs" dxfId="315" priority="273" operator="notBetween">
      <formula>0</formula>
      <formula>1</formula>
    </cfRule>
    <cfRule type="cellIs" dxfId="314" priority="274" operator="equal">
      <formula>""</formula>
    </cfRule>
  </conditionalFormatting>
  <conditionalFormatting sqref="A1837">
    <cfRule type="notContainsBlanks" dxfId="313" priority="272">
      <formula>LEN(TRIM(A1837))&gt;0</formula>
    </cfRule>
  </conditionalFormatting>
  <conditionalFormatting sqref="C1839:W1848">
    <cfRule type="cellIs" dxfId="312" priority="271" operator="equal">
      <formula>""</formula>
    </cfRule>
  </conditionalFormatting>
  <conditionalFormatting sqref="C1851:W1860">
    <cfRule type="cellIs" dxfId="311" priority="269" operator="notBetween">
      <formula>0</formula>
      <formula>1</formula>
    </cfRule>
    <cfRule type="cellIs" dxfId="310" priority="270" operator="equal">
      <formula>""</formula>
    </cfRule>
  </conditionalFormatting>
  <conditionalFormatting sqref="A1865:A1874">
    <cfRule type="cellIs" dxfId="309" priority="268" operator="equal">
      <formula>""</formula>
    </cfRule>
  </conditionalFormatting>
  <conditionalFormatting sqref="A1889:A1898">
    <cfRule type="cellIs" dxfId="308" priority="267" operator="equal">
      <formula>""</formula>
    </cfRule>
  </conditionalFormatting>
  <conditionalFormatting sqref="C1869:W1874">
    <cfRule type="cellIs" dxfId="307" priority="262" operator="equal">
      <formula>""</formula>
    </cfRule>
  </conditionalFormatting>
  <conditionalFormatting sqref="C1865:W1874">
    <cfRule type="cellIs" dxfId="306" priority="266" operator="equal">
      <formula>""</formula>
    </cfRule>
  </conditionalFormatting>
  <conditionalFormatting sqref="C1866:W1866">
    <cfRule type="cellIs" dxfId="305" priority="265" operator="equal">
      <formula>""</formula>
    </cfRule>
  </conditionalFormatting>
  <conditionalFormatting sqref="C1867:W1867">
    <cfRule type="cellIs" dxfId="304" priority="264" operator="equal">
      <formula>""</formula>
    </cfRule>
  </conditionalFormatting>
  <conditionalFormatting sqref="C1868:W1868">
    <cfRule type="cellIs" dxfId="303" priority="263" operator="equal">
      <formula>""</formula>
    </cfRule>
  </conditionalFormatting>
  <conditionalFormatting sqref="A1863">
    <cfRule type="notContainsBlanks" dxfId="302" priority="261">
      <formula>LEN(TRIM(A1863))&gt;0</formula>
    </cfRule>
  </conditionalFormatting>
  <conditionalFormatting sqref="C1877:W1886">
    <cfRule type="cellIs" dxfId="301" priority="259" operator="notBetween">
      <formula>0</formula>
      <formula>1</formula>
    </cfRule>
    <cfRule type="cellIs" dxfId="300" priority="260" operator="equal">
      <formula>""</formula>
    </cfRule>
  </conditionalFormatting>
  <conditionalFormatting sqref="A1887">
    <cfRule type="notContainsBlanks" dxfId="299" priority="258">
      <formula>LEN(TRIM(A1887))&gt;0</formula>
    </cfRule>
  </conditionalFormatting>
  <conditionalFormatting sqref="C1889:W1898">
    <cfRule type="cellIs" dxfId="298" priority="257" operator="equal">
      <formula>""</formula>
    </cfRule>
  </conditionalFormatting>
  <conditionalFormatting sqref="C1901:W1910">
    <cfRule type="cellIs" dxfId="297" priority="255" operator="notBetween">
      <formula>0</formula>
      <formula>1</formula>
    </cfRule>
    <cfRule type="cellIs" dxfId="296" priority="256" operator="equal">
      <formula>""</formula>
    </cfRule>
  </conditionalFormatting>
  <conditionalFormatting sqref="A1965:A1974">
    <cfRule type="cellIs" dxfId="295" priority="254" operator="equal">
      <formula>""</formula>
    </cfRule>
  </conditionalFormatting>
  <conditionalFormatting sqref="A1989:A1998">
    <cfRule type="cellIs" dxfId="294" priority="253" operator="equal">
      <formula>""</formula>
    </cfRule>
  </conditionalFormatting>
  <conditionalFormatting sqref="C1969:W1974">
    <cfRule type="cellIs" dxfId="293" priority="248" operator="equal">
      <formula>""</formula>
    </cfRule>
  </conditionalFormatting>
  <conditionalFormatting sqref="C1965:W1974">
    <cfRule type="cellIs" dxfId="292" priority="252" operator="equal">
      <formula>""</formula>
    </cfRule>
  </conditionalFormatting>
  <conditionalFormatting sqref="C1966:W1966">
    <cfRule type="cellIs" dxfId="291" priority="251" operator="equal">
      <formula>""</formula>
    </cfRule>
  </conditionalFormatting>
  <conditionalFormatting sqref="C1967:W1967">
    <cfRule type="cellIs" dxfId="290" priority="250" operator="equal">
      <formula>""</formula>
    </cfRule>
  </conditionalFormatting>
  <conditionalFormatting sqref="C1968:W1968">
    <cfRule type="cellIs" dxfId="289" priority="249" operator="equal">
      <formula>""</formula>
    </cfRule>
  </conditionalFormatting>
  <conditionalFormatting sqref="A1963">
    <cfRule type="notContainsBlanks" dxfId="288" priority="247">
      <formula>LEN(TRIM(A1963))&gt;0</formula>
    </cfRule>
  </conditionalFormatting>
  <conditionalFormatting sqref="C1977:W1986">
    <cfRule type="cellIs" dxfId="287" priority="245" operator="notBetween">
      <formula>0</formula>
      <formula>1</formula>
    </cfRule>
    <cfRule type="cellIs" dxfId="286" priority="246" operator="equal">
      <formula>""</formula>
    </cfRule>
  </conditionalFormatting>
  <conditionalFormatting sqref="A1987">
    <cfRule type="notContainsBlanks" dxfId="285" priority="244">
      <formula>LEN(TRIM(A1987))&gt;0</formula>
    </cfRule>
  </conditionalFormatting>
  <conditionalFormatting sqref="C1989:W1998">
    <cfRule type="cellIs" dxfId="284" priority="243" operator="equal">
      <formula>""</formula>
    </cfRule>
  </conditionalFormatting>
  <conditionalFormatting sqref="C2001:W2010">
    <cfRule type="cellIs" dxfId="283" priority="241" operator="notBetween">
      <formula>0</formula>
      <formula>1</formula>
    </cfRule>
    <cfRule type="cellIs" dxfId="282" priority="242" operator="equal">
      <formula>""</formula>
    </cfRule>
  </conditionalFormatting>
  <conditionalFormatting sqref="A2015:A2024">
    <cfRule type="cellIs" dxfId="281" priority="240" operator="equal">
      <formula>""</formula>
    </cfRule>
  </conditionalFormatting>
  <conditionalFormatting sqref="A2039:A2048">
    <cfRule type="cellIs" dxfId="280" priority="239" operator="equal">
      <formula>""</formula>
    </cfRule>
  </conditionalFormatting>
  <conditionalFormatting sqref="C2069:W2074">
    <cfRule type="cellIs" dxfId="279" priority="220" operator="equal">
      <formula>""</formula>
    </cfRule>
  </conditionalFormatting>
  <conditionalFormatting sqref="C2015:W2024">
    <cfRule type="cellIs" dxfId="278" priority="238" operator="equal">
      <formula>""</formula>
    </cfRule>
  </conditionalFormatting>
  <conditionalFormatting sqref="C2016:W2016">
    <cfRule type="cellIs" dxfId="277" priority="237" operator="equal">
      <formula>""</formula>
    </cfRule>
  </conditionalFormatting>
  <conditionalFormatting sqref="C2017:W2017">
    <cfRule type="cellIs" dxfId="276" priority="236" operator="equal">
      <formula>""</formula>
    </cfRule>
  </conditionalFormatting>
  <conditionalFormatting sqref="C2018:W2018">
    <cfRule type="cellIs" dxfId="275" priority="235" operator="equal">
      <formula>""</formula>
    </cfRule>
  </conditionalFormatting>
  <conditionalFormatting sqref="A2013">
    <cfRule type="notContainsBlanks" dxfId="274" priority="233">
      <formula>LEN(TRIM(A2013))&gt;0</formula>
    </cfRule>
  </conditionalFormatting>
  <conditionalFormatting sqref="C2027:W2036">
    <cfRule type="cellIs" dxfId="273" priority="231" operator="notBetween">
      <formula>0</formula>
      <formula>1</formula>
    </cfRule>
    <cfRule type="cellIs" dxfId="272" priority="232" operator="equal">
      <formula>""</formula>
    </cfRule>
  </conditionalFormatting>
  <conditionalFormatting sqref="A2037">
    <cfRule type="notContainsBlanks" dxfId="271" priority="230">
      <formula>LEN(TRIM(A2037))&gt;0</formula>
    </cfRule>
  </conditionalFormatting>
  <conditionalFormatting sqref="C2039:W2048">
    <cfRule type="cellIs" dxfId="270" priority="229" operator="equal">
      <formula>""</formula>
    </cfRule>
  </conditionalFormatting>
  <conditionalFormatting sqref="C2051:W2060">
    <cfRule type="cellIs" dxfId="269" priority="227" operator="notBetween">
      <formula>0</formula>
      <formula>1</formula>
    </cfRule>
    <cfRule type="cellIs" dxfId="268" priority="228" operator="equal">
      <formula>""</formula>
    </cfRule>
  </conditionalFormatting>
  <conditionalFormatting sqref="A2065:A2074">
    <cfRule type="cellIs" dxfId="267" priority="226" operator="equal">
      <formula>""</formula>
    </cfRule>
  </conditionalFormatting>
  <conditionalFormatting sqref="C2116:W2116">
    <cfRule type="cellIs" dxfId="266" priority="209" operator="equal">
      <formula>""</formula>
    </cfRule>
  </conditionalFormatting>
  <conditionalFormatting sqref="A2063">
    <cfRule type="notContainsBlanks" dxfId="265" priority="219">
      <formula>LEN(TRIM(A2063))&gt;0</formula>
    </cfRule>
  </conditionalFormatting>
  <conditionalFormatting sqref="C2077:W2086">
    <cfRule type="cellIs" dxfId="264" priority="217" operator="notBetween">
      <formula>0</formula>
      <formula>1</formula>
    </cfRule>
    <cfRule type="cellIs" dxfId="263" priority="218" operator="equal">
      <formula>""</formula>
    </cfRule>
  </conditionalFormatting>
  <conditionalFormatting sqref="A2087">
    <cfRule type="notContainsBlanks" dxfId="262" priority="216">
      <formula>LEN(TRIM(A2087))&gt;0</formula>
    </cfRule>
  </conditionalFormatting>
  <conditionalFormatting sqref="C2101:W2110">
    <cfRule type="cellIs" dxfId="261" priority="213" operator="notBetween">
      <formula>0</formula>
      <formula>1</formula>
    </cfRule>
    <cfRule type="cellIs" dxfId="260" priority="214" operator="equal">
      <formula>""</formula>
    </cfRule>
  </conditionalFormatting>
  <conditionalFormatting sqref="A2115:A2124">
    <cfRule type="cellIs" dxfId="259" priority="212" operator="equal">
      <formula>""</formula>
    </cfRule>
  </conditionalFormatting>
  <conditionalFormatting sqref="C2169:W2174">
    <cfRule type="cellIs" dxfId="258" priority="192" operator="equal">
      <formula>""</formula>
    </cfRule>
  </conditionalFormatting>
  <conditionalFormatting sqref="C2165:W2174">
    <cfRule type="cellIs" dxfId="257" priority="196" operator="equal">
      <formula>""</formula>
    </cfRule>
  </conditionalFormatting>
  <conditionalFormatting sqref="A2113">
    <cfRule type="notContainsBlanks" dxfId="256" priority="205">
      <formula>LEN(TRIM(A2113))&gt;0</formula>
    </cfRule>
  </conditionalFormatting>
  <conditionalFormatting sqref="C2127:W2136">
    <cfRule type="cellIs" dxfId="255" priority="203" operator="notBetween">
      <formula>0</formula>
      <formula>1</formula>
    </cfRule>
    <cfRule type="cellIs" dxfId="254" priority="204" operator="equal">
      <formula>""</formula>
    </cfRule>
  </conditionalFormatting>
  <conditionalFormatting sqref="A2137">
    <cfRule type="notContainsBlanks" dxfId="253" priority="202">
      <formula>LEN(TRIM(A2137))&gt;0</formula>
    </cfRule>
  </conditionalFormatting>
  <conditionalFormatting sqref="C2151:W2160">
    <cfRule type="cellIs" dxfId="252" priority="199" operator="notBetween">
      <formula>0</formula>
      <formula>1</formula>
    </cfRule>
    <cfRule type="cellIs" dxfId="251" priority="200" operator="equal">
      <formula>""</formula>
    </cfRule>
  </conditionalFormatting>
  <conditionalFormatting sqref="C2166:W2166">
    <cfRule type="cellIs" dxfId="250" priority="195" operator="equal">
      <formula>""</formula>
    </cfRule>
  </conditionalFormatting>
  <conditionalFormatting sqref="C2218:W2218">
    <cfRule type="cellIs" dxfId="249" priority="179" operator="equal">
      <formula>""</formula>
    </cfRule>
  </conditionalFormatting>
  <conditionalFormatting sqref="A2163">
    <cfRule type="notContainsBlanks" dxfId="248" priority="191">
      <formula>LEN(TRIM(A2163))&gt;0</formula>
    </cfRule>
  </conditionalFormatting>
  <conditionalFormatting sqref="C2177:W2186">
    <cfRule type="cellIs" dxfId="247" priority="189" operator="notBetween">
      <formula>0</formula>
      <formula>1</formula>
    </cfRule>
    <cfRule type="cellIs" dxfId="246" priority="190" operator="equal">
      <formula>""</formula>
    </cfRule>
  </conditionalFormatting>
  <conditionalFormatting sqref="A2187">
    <cfRule type="notContainsBlanks" dxfId="245" priority="188">
      <formula>LEN(TRIM(A2187))&gt;0</formula>
    </cfRule>
  </conditionalFormatting>
  <conditionalFormatting sqref="C2251:W2260">
    <cfRule type="cellIs" dxfId="244" priority="171" operator="notBetween">
      <formula>0</formula>
      <formula>1</formula>
    </cfRule>
    <cfRule type="cellIs" dxfId="243" priority="172" operator="equal">
      <formula>""</formula>
    </cfRule>
  </conditionalFormatting>
  <conditionalFormatting sqref="A2289:A2298">
    <cfRule type="cellIs" dxfId="242" priority="169" operator="equal">
      <formula>""</formula>
    </cfRule>
  </conditionalFormatting>
  <conditionalFormatting sqref="C2219:W2224">
    <cfRule type="cellIs" dxfId="241" priority="178" operator="equal">
      <formula>""</formula>
    </cfRule>
  </conditionalFormatting>
  <conditionalFormatting sqref="C2265:W2274">
    <cfRule type="cellIs" dxfId="240" priority="168" operator="equal">
      <formula>""</formula>
    </cfRule>
  </conditionalFormatting>
  <conditionalFormatting sqref="A2213">
    <cfRule type="notContainsBlanks" dxfId="239" priority="177">
      <formula>LEN(TRIM(A2213))&gt;0</formula>
    </cfRule>
  </conditionalFormatting>
  <conditionalFormatting sqref="C2227:W2236">
    <cfRule type="cellIs" dxfId="238" priority="175" operator="notBetween">
      <formula>0</formula>
      <formula>1</formula>
    </cfRule>
    <cfRule type="cellIs" dxfId="237" priority="176" operator="equal">
      <formula>""</formula>
    </cfRule>
  </conditionalFormatting>
  <conditionalFormatting sqref="A2237">
    <cfRule type="notContainsBlanks" dxfId="236" priority="174">
      <formula>LEN(TRIM(A2237))&gt;0</formula>
    </cfRule>
  </conditionalFormatting>
  <conditionalFormatting sqref="C2317:W2317">
    <cfRule type="cellIs" dxfId="235" priority="152" operator="equal">
      <formula>""</formula>
    </cfRule>
  </conditionalFormatting>
  <conditionalFormatting sqref="C2318:W2318">
    <cfRule type="cellIs" dxfId="234" priority="151" operator="equal">
      <formula>""</formula>
    </cfRule>
  </conditionalFormatting>
  <conditionalFormatting sqref="A2263">
    <cfRule type="notContainsBlanks" dxfId="233" priority="163">
      <formula>LEN(TRIM(A2263))&gt;0</formula>
    </cfRule>
  </conditionalFormatting>
  <conditionalFormatting sqref="C2327:W2336">
    <cfRule type="cellIs" dxfId="232" priority="147" operator="notBetween">
      <formula>0</formula>
      <formula>1</formula>
    </cfRule>
    <cfRule type="cellIs" dxfId="231" priority="148" operator="equal">
      <formula>""</formula>
    </cfRule>
  </conditionalFormatting>
  <conditionalFormatting sqref="A2287">
    <cfRule type="notContainsBlanks" dxfId="230" priority="160">
      <formula>LEN(TRIM(A2287))&gt;0</formula>
    </cfRule>
  </conditionalFormatting>
  <conditionalFormatting sqref="C2339:W2348">
    <cfRule type="cellIs" dxfId="229" priority="145" operator="equal">
      <formula>""</formula>
    </cfRule>
  </conditionalFormatting>
  <conditionalFormatting sqref="C2301:W2310">
    <cfRule type="cellIs" dxfId="228" priority="157" operator="notBetween">
      <formula>0</formula>
      <formula>1</formula>
    </cfRule>
    <cfRule type="cellIs" dxfId="227" priority="158" operator="equal">
      <formula>""</formula>
    </cfRule>
  </conditionalFormatting>
  <conditionalFormatting sqref="A2389:A2398">
    <cfRule type="cellIs" dxfId="226" priority="141" operator="equal">
      <formula>""</formula>
    </cfRule>
  </conditionalFormatting>
  <conditionalFormatting sqref="A2313">
    <cfRule type="notContainsBlanks" dxfId="225" priority="149">
      <formula>LEN(TRIM(A2313))&gt;0</formula>
    </cfRule>
  </conditionalFormatting>
  <conditionalFormatting sqref="A2337">
    <cfRule type="notContainsBlanks" dxfId="224" priority="146">
      <formula>LEN(TRIM(A2337))&gt;0</formula>
    </cfRule>
  </conditionalFormatting>
  <conditionalFormatting sqref="C2351:W2360">
    <cfRule type="cellIs" dxfId="223" priority="143" operator="notBetween">
      <formula>0</formula>
      <formula>1</formula>
    </cfRule>
    <cfRule type="cellIs" dxfId="222" priority="144" operator="equal">
      <formula>""</formula>
    </cfRule>
  </conditionalFormatting>
  <conditionalFormatting sqref="A2415:A2424">
    <cfRule type="cellIs" dxfId="221" priority="128" operator="equal">
      <formula>""</formula>
    </cfRule>
  </conditionalFormatting>
  <conditionalFormatting sqref="C2417:W2417">
    <cfRule type="cellIs" dxfId="220" priority="124" operator="equal">
      <formula>""</formula>
    </cfRule>
  </conditionalFormatting>
  <conditionalFormatting sqref="A2363">
    <cfRule type="notContainsBlanks" dxfId="219" priority="135">
      <formula>LEN(TRIM(A2363))&gt;0</formula>
    </cfRule>
  </conditionalFormatting>
  <conditionalFormatting sqref="C2377:W2386">
    <cfRule type="cellIs" dxfId="218" priority="133" operator="notBetween">
      <formula>0</formula>
      <formula>1</formula>
    </cfRule>
    <cfRule type="cellIs" dxfId="217" priority="134" operator="equal">
      <formula>""</formula>
    </cfRule>
  </conditionalFormatting>
  <conditionalFormatting sqref="A2387">
    <cfRule type="notContainsBlanks" dxfId="216" priority="132">
      <formula>LEN(TRIM(A2387))&gt;0</formula>
    </cfRule>
  </conditionalFormatting>
  <conditionalFormatting sqref="C2439:W2448">
    <cfRule type="cellIs" dxfId="215" priority="117" operator="equal">
      <formula>""</formula>
    </cfRule>
  </conditionalFormatting>
  <conditionalFormatting sqref="C2401:W2410">
    <cfRule type="cellIs" dxfId="214" priority="129" operator="notBetween">
      <formula>0</formula>
      <formula>1</formula>
    </cfRule>
    <cfRule type="cellIs" dxfId="213" priority="130" operator="equal">
      <formula>""</formula>
    </cfRule>
  </conditionalFormatting>
  <conditionalFormatting sqref="A2439:A2448">
    <cfRule type="cellIs" dxfId="212" priority="127" operator="equal">
      <formula>""</formula>
    </cfRule>
  </conditionalFormatting>
  <conditionalFormatting sqref="C2466:W2466">
    <cfRule type="cellIs" dxfId="211" priority="111" operator="equal">
      <formula>""</formula>
    </cfRule>
  </conditionalFormatting>
  <conditionalFormatting sqref="A2413">
    <cfRule type="notContainsBlanks" dxfId="210" priority="121">
      <formula>LEN(TRIM(A2413))&gt;0</formula>
    </cfRule>
  </conditionalFormatting>
  <conditionalFormatting sqref="C2427:W2436">
    <cfRule type="cellIs" dxfId="209" priority="119" operator="notBetween">
      <formula>0</formula>
      <formula>1</formula>
    </cfRule>
    <cfRule type="cellIs" dxfId="208" priority="120" operator="equal">
      <formula>""</formula>
    </cfRule>
  </conditionalFormatting>
  <conditionalFormatting sqref="A2437">
    <cfRule type="notContainsBlanks" dxfId="207" priority="118">
      <formula>LEN(TRIM(A2437))&gt;0</formula>
    </cfRule>
  </conditionalFormatting>
  <conditionalFormatting sqref="C2451:W2460">
    <cfRule type="cellIs" dxfId="206" priority="115" operator="notBetween">
      <formula>0</formula>
      <formula>1</formula>
    </cfRule>
    <cfRule type="cellIs" dxfId="205" priority="116" operator="equal">
      <formula>""</formula>
    </cfRule>
  </conditionalFormatting>
  <conditionalFormatting sqref="A2515:A2524">
    <cfRule type="cellIs" dxfId="204" priority="100" operator="equal">
      <formula>""</formula>
    </cfRule>
  </conditionalFormatting>
  <conditionalFormatting sqref="C2519:W2524">
    <cfRule type="cellIs" dxfId="203" priority="94" operator="equal">
      <formula>""</formula>
    </cfRule>
  </conditionalFormatting>
  <conditionalFormatting sqref="C2467:W2467">
    <cfRule type="cellIs" dxfId="202" priority="110" operator="equal">
      <formula>""</formula>
    </cfRule>
  </conditionalFormatting>
  <conditionalFormatting sqref="A2463">
    <cfRule type="notContainsBlanks" dxfId="201" priority="107">
      <formula>LEN(TRIM(A2463))&gt;0</formula>
    </cfRule>
  </conditionalFormatting>
  <conditionalFormatting sqref="C2477:W2486">
    <cfRule type="cellIs" dxfId="200" priority="105" operator="notBetween">
      <formula>0</formula>
      <formula>1</formula>
    </cfRule>
    <cfRule type="cellIs" dxfId="199" priority="106" operator="equal">
      <formula>""</formula>
    </cfRule>
  </conditionalFormatting>
  <conditionalFormatting sqref="A2487">
    <cfRule type="notContainsBlanks" dxfId="198" priority="104">
      <formula>LEN(TRIM(A2487))&gt;0</formula>
    </cfRule>
  </conditionalFormatting>
  <conditionalFormatting sqref="C2501:W2510">
    <cfRule type="cellIs" dxfId="197" priority="101" operator="notBetween">
      <formula>0</formula>
      <formula>1</formula>
    </cfRule>
    <cfRule type="cellIs" dxfId="196" priority="102" operator="equal">
      <formula>""</formula>
    </cfRule>
  </conditionalFormatting>
  <conditionalFormatting sqref="C2565:W2574">
    <cfRule type="cellIs" dxfId="195" priority="84" operator="equal">
      <formula>""</formula>
    </cfRule>
  </conditionalFormatting>
  <conditionalFormatting sqref="C2566:W2566">
    <cfRule type="cellIs" dxfId="194" priority="83" operator="equal">
      <formula>""</formula>
    </cfRule>
  </conditionalFormatting>
  <conditionalFormatting sqref="A2513">
    <cfRule type="notContainsBlanks" dxfId="193" priority="93">
      <formula>LEN(TRIM(A2513))&gt;0</formula>
    </cfRule>
  </conditionalFormatting>
  <conditionalFormatting sqref="C2527:W2536">
    <cfRule type="cellIs" dxfId="192" priority="91" operator="notBetween">
      <formula>0</formula>
      <formula>1</formula>
    </cfRule>
    <cfRule type="cellIs" dxfId="191" priority="92" operator="equal">
      <formula>""</formula>
    </cfRule>
  </conditionalFormatting>
  <conditionalFormatting sqref="A2537">
    <cfRule type="notContainsBlanks" dxfId="190" priority="90">
      <formula>LEN(TRIM(A2537))&gt;0</formula>
    </cfRule>
  </conditionalFormatting>
  <conditionalFormatting sqref="C2551:W2560">
    <cfRule type="cellIs" dxfId="189" priority="87" operator="notBetween">
      <formula>0</formula>
      <formula>1</formula>
    </cfRule>
    <cfRule type="cellIs" dxfId="188" priority="88" operator="equal">
      <formula>""</formula>
    </cfRule>
  </conditionalFormatting>
  <conditionalFormatting sqref="A2563">
    <cfRule type="notContainsBlanks" dxfId="187" priority="79">
      <formula>LEN(TRIM(A2563))&gt;0</formula>
    </cfRule>
  </conditionalFormatting>
  <conditionalFormatting sqref="C2577:W2586">
    <cfRule type="cellIs" dxfId="186" priority="77" operator="notBetween">
      <formula>0</formula>
      <formula>1</formula>
    </cfRule>
    <cfRule type="cellIs" dxfId="185" priority="78" operator="equal">
      <formula>""</formula>
    </cfRule>
  </conditionalFormatting>
  <conditionalFormatting sqref="A2587">
    <cfRule type="notContainsBlanks" dxfId="184" priority="76">
      <formula>LEN(TRIM(A2587))&gt;0</formula>
    </cfRule>
  </conditionalFormatting>
  <conditionalFormatting sqref="C2601:W2610">
    <cfRule type="cellIs" dxfId="183" priority="73" operator="notBetween">
      <formula>0</formula>
      <formula>1</formula>
    </cfRule>
    <cfRule type="cellIs" dxfId="182" priority="74" operator="equal">
      <formula>""</formula>
    </cfRule>
  </conditionalFormatting>
  <conditionalFormatting sqref="A1915:A1924">
    <cfRule type="cellIs" dxfId="181" priority="58" operator="equal">
      <formula>""</formula>
    </cfRule>
  </conditionalFormatting>
  <conditionalFormatting sqref="A1939:A1948">
    <cfRule type="cellIs" dxfId="180" priority="57" operator="equal">
      <formula>""</formula>
    </cfRule>
  </conditionalFormatting>
  <conditionalFormatting sqref="C1919:W1924">
    <cfRule type="cellIs" dxfId="179" priority="52" operator="equal">
      <formula>""</formula>
    </cfRule>
  </conditionalFormatting>
  <conditionalFormatting sqref="C1915:W1924">
    <cfRule type="cellIs" dxfId="178" priority="56" operator="equal">
      <formula>""</formula>
    </cfRule>
  </conditionalFormatting>
  <conditionalFormatting sqref="C1916:W1916">
    <cfRule type="cellIs" dxfId="177" priority="55" operator="equal">
      <formula>""</formula>
    </cfRule>
  </conditionalFormatting>
  <conditionalFormatting sqref="C1917:W1917">
    <cfRule type="cellIs" dxfId="176" priority="54" operator="equal">
      <formula>""</formula>
    </cfRule>
  </conditionalFormatting>
  <conditionalFormatting sqref="C1918:W1918">
    <cfRule type="cellIs" dxfId="175" priority="53" operator="equal">
      <formula>""</formula>
    </cfRule>
  </conditionalFormatting>
  <conditionalFormatting sqref="A1913">
    <cfRule type="notContainsBlanks" dxfId="174" priority="51">
      <formula>LEN(TRIM(A1913))&gt;0</formula>
    </cfRule>
  </conditionalFormatting>
  <conditionalFormatting sqref="C1927:W1936">
    <cfRule type="cellIs" dxfId="173" priority="49" operator="notBetween">
      <formula>0</formula>
      <formula>1</formula>
    </cfRule>
    <cfRule type="cellIs" dxfId="172" priority="50" operator="equal">
      <formula>""</formula>
    </cfRule>
  </conditionalFormatting>
  <conditionalFormatting sqref="A1937">
    <cfRule type="notContainsBlanks" dxfId="171" priority="48">
      <formula>LEN(TRIM(A1937))&gt;0</formula>
    </cfRule>
  </conditionalFormatting>
  <conditionalFormatting sqref="C1939:W1948">
    <cfRule type="cellIs" dxfId="170" priority="47" operator="equal">
      <formula>""</formula>
    </cfRule>
  </conditionalFormatting>
  <conditionalFormatting sqref="C1951:W1960">
    <cfRule type="cellIs" dxfId="169" priority="45" operator="notBetween">
      <formula>0</formula>
      <formula>1</formula>
    </cfRule>
    <cfRule type="cellIs" dxfId="168" priority="46" operator="equal">
      <formula>""</formula>
    </cfRule>
  </conditionalFormatting>
  <conditionalFormatting sqref="C9:W58">
    <cfRule type="cellIs" dxfId="167" priority="43" operator="greaterThan">
      <formula>0</formula>
    </cfRule>
    <cfRule type="cellIs" dxfId="166" priority="44" operator="equal">
      <formula>""</formula>
    </cfRule>
  </conditionalFormatting>
  <conditionalFormatting sqref="C115:W124">
    <cfRule type="cellIs" dxfId="165" priority="41" operator="greaterThan">
      <formula>0</formula>
    </cfRule>
    <cfRule type="cellIs" dxfId="164" priority="42" operator="equal">
      <formula>""</formula>
    </cfRule>
  </conditionalFormatting>
  <conditionalFormatting sqref="C139:W148">
    <cfRule type="cellIs" dxfId="163" priority="39" operator="greaterThan">
      <formula>0</formula>
    </cfRule>
    <cfRule type="cellIs" dxfId="162" priority="40" operator="equal">
      <formula>""</formula>
    </cfRule>
  </conditionalFormatting>
  <conditionalFormatting sqref="C165:W174">
    <cfRule type="cellIs" dxfId="161" priority="37" operator="greaterThan">
      <formula>0</formula>
    </cfRule>
    <cfRule type="cellIs" dxfId="160" priority="38" operator="equal">
      <formula>""</formula>
    </cfRule>
  </conditionalFormatting>
  <conditionalFormatting sqref="C189:W198">
    <cfRule type="cellIs" dxfId="159" priority="35" operator="greaterThan">
      <formula>0</formula>
    </cfRule>
    <cfRule type="cellIs" dxfId="158" priority="36" operator="equal">
      <formula>""</formula>
    </cfRule>
  </conditionalFormatting>
  <conditionalFormatting sqref="C215:W224">
    <cfRule type="cellIs" dxfId="157" priority="33" operator="greaterThan">
      <formula>0</formula>
    </cfRule>
    <cfRule type="cellIs" dxfId="156" priority="34" operator="equal">
      <formula>""</formula>
    </cfRule>
  </conditionalFormatting>
  <conditionalFormatting sqref="C239:W248">
    <cfRule type="cellIs" dxfId="155" priority="31" operator="greaterThan">
      <formula>0</formula>
    </cfRule>
    <cfRule type="cellIs" dxfId="154" priority="32" operator="equal">
      <formula>""</formula>
    </cfRule>
  </conditionalFormatting>
  <conditionalFormatting sqref="C265:W274">
    <cfRule type="cellIs" dxfId="153" priority="29" operator="greaterThan">
      <formula>0</formula>
    </cfRule>
    <cfRule type="cellIs" dxfId="152" priority="30" operator="equal">
      <formula>""</formula>
    </cfRule>
  </conditionalFormatting>
  <conditionalFormatting sqref="C289:W298">
    <cfRule type="cellIs" dxfId="151" priority="27" operator="greaterThan">
      <formula>0</formula>
    </cfRule>
    <cfRule type="cellIs" dxfId="150" priority="28" operator="equal">
      <formula>""</formula>
    </cfRule>
  </conditionalFormatting>
  <conditionalFormatting sqref="C315:W324">
    <cfRule type="cellIs" dxfId="149" priority="25" operator="greaterThan">
      <formula>0</formula>
    </cfRule>
    <cfRule type="cellIs" dxfId="148" priority="26" operator="equal">
      <formula>""</formula>
    </cfRule>
  </conditionalFormatting>
  <conditionalFormatting sqref="C339:W348">
    <cfRule type="cellIs" dxfId="147" priority="23" operator="greaterThan">
      <formula>0</formula>
    </cfRule>
    <cfRule type="cellIs" dxfId="146" priority="24" operator="equal">
      <formula>""</formula>
    </cfRule>
  </conditionalFormatting>
  <conditionalFormatting sqref="C365:W374">
    <cfRule type="cellIs" dxfId="145" priority="21" operator="greaterThan">
      <formula>0</formula>
    </cfRule>
    <cfRule type="cellIs" dxfId="144" priority="22" operator="equal">
      <formula>""</formula>
    </cfRule>
  </conditionalFormatting>
  <conditionalFormatting sqref="C389:W398">
    <cfRule type="cellIs" dxfId="143" priority="19" operator="greaterThan">
      <formula>0</formula>
    </cfRule>
    <cfRule type="cellIs" dxfId="142" priority="20" operator="equal">
      <formula>""</formula>
    </cfRule>
  </conditionalFormatting>
  <conditionalFormatting sqref="C415:W424">
    <cfRule type="cellIs" dxfId="141" priority="17" operator="greaterThan">
      <formula>0</formula>
    </cfRule>
    <cfRule type="cellIs" dxfId="140" priority="18" operator="equal">
      <formula>""</formula>
    </cfRule>
  </conditionalFormatting>
  <conditionalFormatting sqref="C439:W448">
    <cfRule type="cellIs" dxfId="139" priority="15" operator="greaterThan">
      <formula>0</formula>
    </cfRule>
    <cfRule type="cellIs" dxfId="138" priority="16" operator="equal">
      <formula>""</formula>
    </cfRule>
  </conditionalFormatting>
  <conditionalFormatting sqref="C465:W474">
    <cfRule type="cellIs" dxfId="137" priority="13" operator="greaterThan">
      <formula>0</formula>
    </cfRule>
    <cfRule type="cellIs" dxfId="136" priority="14" operator="equal">
      <formula>""</formula>
    </cfRule>
  </conditionalFormatting>
  <conditionalFormatting sqref="C489:W498">
    <cfRule type="cellIs" dxfId="135" priority="11" operator="greaterThan">
      <formula>0</formula>
    </cfRule>
    <cfRule type="cellIs" dxfId="134" priority="12" operator="equal">
      <formula>""</formula>
    </cfRule>
  </conditionalFormatting>
  <conditionalFormatting sqref="C2589:W2598">
    <cfRule type="cellIs" dxfId="133" priority="9" operator="greaterThan">
      <formula>0</formula>
    </cfRule>
    <cfRule type="cellIs" dxfId="132" priority="10" operator="equal">
      <formula>""</formula>
    </cfRule>
  </conditionalFormatting>
  <conditionalFormatting sqref="C515:W524">
    <cfRule type="cellIs" dxfId="131" priority="7" operator="greaterThan">
      <formula>0</formula>
    </cfRule>
    <cfRule type="cellIs" dxfId="130" priority="8" operator="equal">
      <formula>""</formula>
    </cfRule>
  </conditionalFormatting>
  <conditionalFormatting sqref="C539:W548">
    <cfRule type="cellIs" dxfId="129" priority="5" operator="greaterThan">
      <formula>0</formula>
    </cfRule>
    <cfRule type="cellIs" dxfId="128" priority="6" operator="equal">
      <formula>""</formula>
    </cfRule>
  </conditionalFormatting>
  <conditionalFormatting sqref="C565:W574">
    <cfRule type="cellIs" dxfId="127" priority="3" operator="greaterThan">
      <formula>0</formula>
    </cfRule>
    <cfRule type="cellIs" dxfId="126" priority="4" operator="equal">
      <formula>""</formula>
    </cfRule>
  </conditionalFormatting>
  <conditionalFormatting sqref="C589:W598">
    <cfRule type="cellIs" dxfId="125" priority="1" operator="greaterThan">
      <formula>0</formula>
    </cfRule>
    <cfRule type="cellIs" dxfId="124" priority="2" operator="equal">
      <formula>""</formula>
    </cfRule>
  </conditionalFormatting>
  <dataValidations count="3">
    <dataValidation type="decimal" showInputMessage="1" showErrorMessage="1" error="Number should be between 0.0% and 100.0%" prompt="Number should be between 0.0% and 100.0%" sqref="C61:W110 C127:W136 C151:W160 C177:W186 C201:W210 C227:W236 C251:W260 C277:W286 C301:W310 C327:W336 C351:W360 C377:W386 C401:W410 C427:W436 C451:W460 C477:W486 C501:W510 C527:W536 C551:W560 C577:W586 C601:W610 C627:W636 C651:W660 C677:W686 C701:W710 C727:W736 C751:W760 C777:W786 C801:W810 C827:W836 C851:W860 C877:W886 C901:W910 C927:W936 C951:W960 C977:W986 C1001:W1010 C1027:W1036 C1051:W1060 C1077:W1086 C1101:W1110 C1127:W1136 C1151:W1160 C1177:W1186 C1201:W1210 C1227:W1236 C1251:W1260 C1277:W1286 C1301:W1310 C1327:W1336 C1351:W1360 C1377:W1386 C1401:W1410 C1427:W1436 C1451:W1460 C1477:W1486 C1501:W1510 C1527:W1536 C1551:W1560 C1577:W1586 C1601:W1610 C1627:W1636 C1651:W1660 C1677:W1686 C1701:W1710 C1727:W1736 C1751:W1760 C1777:W1786 C1801:W1810 C1827:W1836 C1851:W1860 C1877:W1886 C1901:W1910 C1977:W1986 C2001:W2010 C2027:W2036 C2051:W2060 C2077:W2086 C2101:W2110 C2127:W2136 C2151:W2160 C2177:W2186 C2201:W2210 C2227:W2236 C2251:W2260 C2277:W2286 C2301:W2310 C2327:W2336 C2351:W2360 C2377:W2386 C2401:W2410 C2427:W2436 C2451:W2460 C2477:W2486 C2501:W2510 C2527:W2536 C2551:W2560 C2577:W2586 C2601:W2610 C1927:W1936 C1951:W1960" xr:uid="{00000000-0002-0000-0A00-000000000000}">
      <formula1>0</formula1>
      <formula2>1</formula2>
    </dataValidation>
    <dataValidation type="decimal" operator="lessThanOrEqual" showInputMessage="1" showErrorMessage="1" error="Expenses number should be negative_x000a_" sqref="C1939:W1948 C1915:W1924 C2215:W2224 C2565:W2574 C2539:W2548 C2515:W2524 C2489:W2498 C2465:W2474 C2439:W2448 C2415:W2424 C2389:W2398 C2365:W2374 C2339:W2348 C2315:W2324 C2289:W2298 C2265:W2274 C2165:W2174 C2239:W2248 C2115:W2124 C2189:W2198 C639:W648 C615:W624 C689:W698 C665:W674 C739:W748 C715:W724 C789:W798 C765:W774 C839:W848 C815:W824 C889:W898 C865:W874 C939:W948 C915:W924 C989:W998 C965:W974 C1039:W1048 C1015:W1024 C1089:W1098 C1065:W1074 C1139:W1148 C1115:W1124 C1189:W1198 C1165:W1174 C1239:W1248 C1215:W1224 C1289:W1298 C1265:W1274 C1339:W1348 C1315:W1324 C1389:W1398 C1365:W1374 C1439:W1448 C1415:W1424 C1489:W1498 C1465:W1474 C1539:W1548 C1515:W1524 C1589:W1598 C1565:W1574 C1639:W1648 C1615:W1624 C1689:W1698 C1665:W1674 C1739:W1748 C1715:W1724 C1789:W1798 C1765:W1774 C1839:W1848 C1815:W1824 C1889:W1898 C1865:W1874 C1989:W1998 C1965:W1974 C2039:W2048 C2015:W2024 C2089:W2098 C2065:W2074 C2139:W2148" xr:uid="{00000000-0002-0000-0A00-000001000000}">
      <formula1>0</formula1>
    </dataValidation>
    <dataValidation type="custom" operator="greaterThanOrEqual" showInputMessage="1" showErrorMessage="1" error="Value should be a number" prompt="Value should be a number" sqref="C9:W58 C115:W124 C139:W148 C165:W174 C189:W198 C215:W224 C239:W248 C265:W274 C289:W298 C315:W324 C339:W348 C365:W374 C389:W398 C415:W424 C439:W448 C465:W474 C489:W498 C2589:W2598 C515:W524 C539:W548 C565:W574 C589:W598" xr:uid="{00000000-0002-0000-0A00-000003000000}">
      <formula1>ISNONTEXT(C9)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A00-000002000000}">
          <x14:formula1>
            <xm:f>List!$B$2:$B$171</xm:f>
          </x14:formula1>
          <xm:sqref>C4:W4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A1:AG110"/>
  <sheetViews>
    <sheetView showGridLines="0"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68" sqref="C68"/>
    </sheetView>
  </sheetViews>
  <sheetFormatPr defaultColWidth="0" defaultRowHeight="16.2"/>
  <cols>
    <col min="1" max="1" width="54.15234375" style="50" bestFit="1" customWidth="1"/>
    <col min="2" max="2" width="9.3828125" style="50" customWidth="1"/>
    <col min="3" max="3" width="16.765625" customWidth="1"/>
    <col min="4" max="4" width="12.61328125" customWidth="1"/>
    <col min="5" max="25" width="12.23046875" style="50" customWidth="1"/>
    <col min="26" max="26" width="9.23046875" style="50" hidden="1" customWidth="1"/>
    <col min="27" max="33" width="0" style="50" hidden="1" customWidth="1"/>
    <col min="34" max="34" width="9.23046875" style="50" hidden="1" customWidth="1"/>
    <col min="35" max="16384" width="9.23046875" style="50" hidden="1"/>
  </cols>
  <sheetData>
    <row r="1" spans="1:25" ht="19.05" customHeight="1">
      <c r="A1" s="99" t="s">
        <v>223</v>
      </c>
      <c r="B1" s="100"/>
      <c r="C1" s="100"/>
      <c r="D1" s="100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</row>
    <row r="2" spans="1:25" ht="34.950000000000003" customHeight="1">
      <c r="A2" s="102"/>
      <c r="B2" s="103"/>
    </row>
    <row r="3" spans="1:25" ht="19.05" customHeight="1">
      <c r="A3" s="102"/>
      <c r="B3" s="103"/>
      <c r="C3" s="43" t="s">
        <v>224</v>
      </c>
      <c r="E3" s="104" t="s">
        <v>42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>
      <c r="A4" s="106" t="s">
        <v>32</v>
      </c>
      <c r="B4" s="103"/>
      <c r="C4" s="119" t="str">
        <f>BS!$E$4</f>
        <v>USD</v>
      </c>
      <c r="E4" s="120" t="str">
        <f>BS!$E$4</f>
        <v>USD</v>
      </c>
      <c r="F4" s="120" t="str">
        <f t="shared" ref="F4:Y4" si="0">$E$4</f>
        <v>USD</v>
      </c>
      <c r="G4" s="120" t="str">
        <f t="shared" si="0"/>
        <v>USD</v>
      </c>
      <c r="H4" s="120" t="str">
        <f t="shared" si="0"/>
        <v>USD</v>
      </c>
      <c r="I4" s="120" t="str">
        <f t="shared" si="0"/>
        <v>USD</v>
      </c>
      <c r="J4" s="120" t="str">
        <f t="shared" si="0"/>
        <v>USD</v>
      </c>
      <c r="K4" s="120" t="str">
        <f t="shared" si="0"/>
        <v>USD</v>
      </c>
      <c r="L4" s="120" t="str">
        <f t="shared" si="0"/>
        <v>USD</v>
      </c>
      <c r="M4" s="120" t="str">
        <f t="shared" si="0"/>
        <v>USD</v>
      </c>
      <c r="N4" s="120" t="str">
        <f t="shared" si="0"/>
        <v>USD</v>
      </c>
      <c r="O4" s="120" t="str">
        <f t="shared" si="0"/>
        <v>USD</v>
      </c>
      <c r="P4" s="120" t="str">
        <f t="shared" si="0"/>
        <v>USD</v>
      </c>
      <c r="Q4" s="120" t="str">
        <f t="shared" si="0"/>
        <v>USD</v>
      </c>
      <c r="R4" s="120" t="str">
        <f t="shared" si="0"/>
        <v>USD</v>
      </c>
      <c r="S4" s="120" t="str">
        <f t="shared" si="0"/>
        <v>USD</v>
      </c>
      <c r="T4" s="120" t="str">
        <f t="shared" si="0"/>
        <v>USD</v>
      </c>
      <c r="U4" s="120" t="str">
        <f t="shared" si="0"/>
        <v>USD</v>
      </c>
      <c r="V4" s="120" t="str">
        <f t="shared" si="0"/>
        <v>USD</v>
      </c>
      <c r="W4" s="120" t="str">
        <f t="shared" si="0"/>
        <v>USD</v>
      </c>
      <c r="X4" s="120" t="str">
        <f t="shared" si="0"/>
        <v>USD</v>
      </c>
      <c r="Y4" s="120" t="str">
        <f t="shared" si="0"/>
        <v>USD</v>
      </c>
    </row>
    <row r="5" spans="1:25">
      <c r="A5" s="106" t="s">
        <v>20</v>
      </c>
      <c r="B5" s="103"/>
      <c r="C5" s="6" t="str">
        <f>General!$C$3</f>
        <v>Thousands</v>
      </c>
      <c r="E5" s="6" t="str">
        <f>General!$C$3</f>
        <v>Thousands</v>
      </c>
      <c r="F5" s="6" t="str">
        <f>General!$C$3</f>
        <v>Thousands</v>
      </c>
      <c r="G5" s="6" t="str">
        <f>General!$C$3</f>
        <v>Thousands</v>
      </c>
      <c r="H5" s="6" t="str">
        <f>General!$C$3</f>
        <v>Thousands</v>
      </c>
      <c r="I5" s="6" t="str">
        <f>General!$C$3</f>
        <v>Thousands</v>
      </c>
      <c r="J5" s="6" t="str">
        <f>General!$C$3</f>
        <v>Thousands</v>
      </c>
      <c r="K5" s="6" t="str">
        <f>General!$C$3</f>
        <v>Thousands</v>
      </c>
      <c r="L5" s="6" t="str">
        <f>General!$C$3</f>
        <v>Thousands</v>
      </c>
      <c r="M5" s="6" t="str">
        <f>General!$C$3</f>
        <v>Thousands</v>
      </c>
      <c r="N5" s="6" t="str">
        <f>General!$C$3</f>
        <v>Thousands</v>
      </c>
      <c r="O5" s="6" t="str">
        <f>General!$C$3</f>
        <v>Thousands</v>
      </c>
      <c r="P5" s="6" t="str">
        <f>General!$C$3</f>
        <v>Thousands</v>
      </c>
      <c r="Q5" s="6" t="str">
        <f>General!$C$3</f>
        <v>Thousands</v>
      </c>
      <c r="R5" s="6" t="str">
        <f>General!$C$3</f>
        <v>Thousands</v>
      </c>
      <c r="S5" s="6" t="str">
        <f>General!$C$3</f>
        <v>Thousands</v>
      </c>
      <c r="T5" s="6" t="str">
        <f>General!$C$3</f>
        <v>Thousands</v>
      </c>
      <c r="U5" s="6" t="str">
        <f>General!$C$3</f>
        <v>Thousands</v>
      </c>
      <c r="V5" s="6" t="str">
        <f>General!$C$3</f>
        <v>Thousands</v>
      </c>
      <c r="W5" s="6" t="str">
        <f>General!$C$3</f>
        <v>Thousands</v>
      </c>
      <c r="X5" s="6" t="str">
        <f>General!$C$3</f>
        <v>Thousands</v>
      </c>
      <c r="Y5" s="6" t="str">
        <f>General!$C$3</f>
        <v>Thousands</v>
      </c>
    </row>
    <row r="6" spans="1:25" ht="16.95" customHeight="1" thickBot="1">
      <c r="A6" s="107"/>
      <c r="B6" s="107"/>
      <c r="C6" s="131"/>
      <c r="E6" s="108" t="s">
        <v>115</v>
      </c>
      <c r="F6" s="108" t="s">
        <v>48</v>
      </c>
      <c r="G6" s="108" t="s">
        <v>49</v>
      </c>
      <c r="H6" s="108" t="s">
        <v>50</v>
      </c>
      <c r="I6" s="108" t="s">
        <v>51</v>
      </c>
      <c r="J6" s="108" t="s">
        <v>52</v>
      </c>
      <c r="K6" s="108" t="s">
        <v>53</v>
      </c>
      <c r="L6" s="108" t="s">
        <v>54</v>
      </c>
      <c r="M6" s="108" t="s">
        <v>55</v>
      </c>
      <c r="N6" s="108" t="s">
        <v>56</v>
      </c>
      <c r="O6" s="108" t="s">
        <v>57</v>
      </c>
      <c r="P6" s="108" t="s">
        <v>58</v>
      </c>
      <c r="Q6" s="108" t="s">
        <v>59</v>
      </c>
      <c r="R6" s="108" t="s">
        <v>60</v>
      </c>
      <c r="S6" s="108" t="s">
        <v>61</v>
      </c>
      <c r="T6" s="108" t="s">
        <v>62</v>
      </c>
      <c r="U6" s="108" t="s">
        <v>63</v>
      </c>
      <c r="V6" s="108" t="s">
        <v>64</v>
      </c>
      <c r="W6" s="108" t="s">
        <v>65</v>
      </c>
      <c r="X6" s="108" t="s">
        <v>66</v>
      </c>
      <c r="Y6" s="108" t="s">
        <v>67</v>
      </c>
    </row>
    <row r="7" spans="1:25" ht="16.95" customHeight="1">
      <c r="A7" s="123" t="str">
        <f>IF(OR(
AND(COUNTA(C9, E9:Y9)=0, A9&lt;&gt; ""),
AND(COUNTA(C10, E10:Y10)=0, A10&lt;&gt; ""),
AND(COUNTA(C11, E11:Y11)=0, A11&lt;&gt; ""),
AND(COUNTA(C12, E12:Y12)=0, A12&lt;&gt; ""),
AND(COUNTA(C13, E13:Y13)=0, A13&lt;&gt; ""),
AND(COUNTA(C14, E14:Y14)=0, A14&lt;&gt; ""),
AND(COUNTA(C15, E15:Y15)=0, A15&lt;&gt; ""),
AND(COUNTA(C16, E16:Y16)=0, A16&lt;&gt; ""),
AND(COUNTA(C17, E17:Y17)=0, A17&lt;&gt; ""),
AND(COUNTA(C18, E18:Y18)=0, A18&lt;&gt; ""),
AND(COUNTA(C19, E19:Y19)=0, A19&lt;&gt; ""),
AND(COUNTA(C20, E20:Y20)=0, A20&lt;&gt; ""),
AND(COUNTA(C21, E21:Y21)=0, A21&lt;&gt; ""),
AND(COUNTA(C22, E22:Y22)=0, A22&lt;&gt; ""),
AND(COUNTA(C23, E23:Y23)=0, A23&lt;&gt; ""),
AND(COUNTA(C24, E24:Y24)=0, A24&lt;&gt; ""),
AND(COUNTA(C25, E25:Y25)=0, A25&lt;&gt; ""),
AND(COUNTA(C26, E26:Y26)=0, A26&lt;&gt; ""),
AND(COUNTA(C27, E27:Y27)=0, A27&lt;&gt; ""),
AND(COUNTA(C28, E28:Y28)=0, A28&lt;&gt; ""),
AND(COUNTA(C29, E29:Y29)=0, A29&lt;&gt; ""),
AND(COUNTA(C30, E30:Y30)=0, A30&lt;&gt; ""),
AND(COUNTA(C31, E31:Y31)=0, A31&lt;&gt; ""),
AND(COUNTA(C32, E32:Y32)=0, A32&lt;&gt; ""),
AND(COUNTA(C33, E33:Y33)=0, A33&lt;&gt; ""),
AND(COUNTA(C34, E34:Y34)=0, A34&lt;&gt; ""),
AND(COUNTA(C35, E35:Y35)=0, A35&lt;&gt; ""),
AND(COUNTA(C36, E36:Y36)=0, A36&lt;&gt; ""),
AND(COUNTA(C37, E37:Y37)=0, A37&lt;&gt; ""),
AND(COUNTA(C38, E38:Y38)=0, A38&lt;&gt; ""),
AND(COUNTA(C39, E39:Y39)=0, A39&lt;&gt; ""),
AND(COUNTA(C40, E40:Y40)=0, A40&lt;&gt; ""),
AND(COUNTA(C41, E41:Y41)=0, A41&lt;&gt; ""),
AND(COUNTA(C42, E42:Y42)=0, A42&lt;&gt; ""),
AND(COUNTA(C43, E43:Y43)=0, A43&lt;&gt; ""),
AND(COUNTA(C44, E44:Y44)=0, A44&lt;&gt; ""),
AND(COUNTA(C45, E45:Y45)=0, A45&lt;&gt; ""),
AND(COUNTA(C46, E46:Y46)=0, A46&lt;&gt; ""),
AND(COUNTA(C47, E47:Y47)=0, A47&lt;&gt; ""),
AND(COUNTA(C48, E48:Y48)=0, A48&lt;&gt; ""),
AND(COUNTA(C49, E49:Y49)=0, A49&lt;&gt; ""),
AND(COUNTA(C50, E50:Y50)=0, A50&lt;&gt; ""),
AND(COUNTA(C51, E51:Y51)=0, A51&lt;&gt; ""),
AND(COUNTA(C52, E52:Y52)=0, A52&lt;&gt; ""),
AND(COUNTA(C53, E53:Y53)=0, A53&lt;&gt; ""),
AND(COUNTA(C54, E54:Y54)=0, A54&lt;&gt; ""),
AND(COUNTA(C55, E55:Y55)=0, A55&lt;&gt; ""),
AND(COUNTA(C56, E56:Y56)=0, A56&lt;&gt; ""),
AND(COUNTA(C57, E57:Y57)=0, A57&lt;&gt; ""),
AND(COUNTA(C58, E58:Y58)=0, A58&lt;&gt; ""),),"Trademark Revenue must have some value", "")</f>
        <v/>
      </c>
      <c r="B7" s="107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</row>
    <row r="8" spans="1:25">
      <c r="A8" s="109" t="s">
        <v>225</v>
      </c>
      <c r="B8" s="107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</row>
    <row r="9" spans="1:25">
      <c r="A9" s="23"/>
      <c r="B9" s="107"/>
      <c r="C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23"/>
      <c r="B10" s="107"/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3"/>
      <c r="B11" s="107"/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23"/>
      <c r="B12" s="107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23"/>
      <c r="B13" s="107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23"/>
      <c r="B14" s="107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23"/>
      <c r="B15" s="107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23"/>
      <c r="B16" s="107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23"/>
      <c r="B17" s="107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23"/>
      <c r="B18" s="107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23"/>
      <c r="B19" s="107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23"/>
      <c r="B20" s="107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5.05" customHeight="1">
      <c r="A21" s="23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23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23"/>
      <c r="B23" s="107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23"/>
      <c r="B24" s="107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23"/>
      <c r="B25" s="107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23"/>
      <c r="B26" s="107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23"/>
      <c r="B27" s="107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23"/>
      <c r="B28" s="107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23"/>
      <c r="B29" s="107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23"/>
      <c r="B30" s="107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23"/>
      <c r="B31" s="107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23"/>
      <c r="B32" s="107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23"/>
      <c r="B33" s="107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23"/>
      <c r="B34" s="107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23"/>
      <c r="B35" s="107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23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23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23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23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23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23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23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23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23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23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23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23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23"/>
      <c r="C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23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23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23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23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23"/>
      <c r="C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23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23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23"/>
      <c r="C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23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23"/>
      <c r="C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23" t="str">
        <f>IF(OR(
AND(COUNTA(C61, E61:Y61)=0, A61&lt;&gt; ""),
AND(COUNTA(C62, E62:Y62)=0, A62&lt;&gt; ""),
AND(COUNTA(C63, E63:Y63)=0, A63&lt;&gt; ""),
AND(COUNTA(C64, E64:Y64)=0, A64&lt;&gt; ""),
AND(COUNTA(C65, E65:Y65)=0, A65&lt;&gt; ""),
AND(COUNTA(C66, E66:Y66)=0, A66&lt;&gt; ""),
AND(COUNTA(C67, E67:Y67)=0, A67&lt;&gt; ""),
AND(COUNTA(C68, E68:Y68)=0, A68&lt;&gt; ""),
AND(COUNTA(C69, E69:Y69)=0, A69&lt;&gt; ""),
AND(COUNTA(C70, E70:Y70)=0, A70&lt;&gt; ""),
AND(COUNTA(C71, E71:Y71)=0, A71&lt;&gt; ""),
AND(COUNTA(C72, E72:Y72)=0, A72&lt;&gt; ""),
AND(COUNTA(C73, E73:Y73)=0, A73&lt;&gt; ""),
AND(COUNTA(C74, E74:Y74)=0, A74&lt;&gt; ""),
AND(COUNTA(C75, E75:Y75)=0, A75&lt;&gt; ""),
AND(COUNTA(C76, E76:Y76)=0, A76&lt;&gt; ""),
AND(COUNTA(C77, E77:Y77)=0, A77&lt;&gt; ""),
AND(COUNTA(C78, E78:Y78)=0, A78&lt;&gt; ""),
AND(COUNTA(C79, E79:Y79)=0, A79&lt;&gt; ""),
AND(COUNTA(C80, E80:Y80)=0, A80&lt;&gt; ""),
AND(COUNTA(C81, E81:Y81)=0, A81&lt;&gt; ""),
AND(COUNTA(C82, E82:Y82)=0, A82&lt;&gt; ""),
AND(COUNTA(C83, E83:Y83)=0, A83&lt;&gt; ""),
AND(COUNTA(C84, E84:Y84)=0, A84&lt;&gt; ""),
AND(COUNTA(C85, E85:Y85)=0, A85&lt;&gt; ""),
AND(COUNTA(C86, E86:Y86)=0, A86&lt;&gt; ""),
AND(COUNTA(C87, E87:Y87)=0, A87&lt;&gt; ""),
AND(COUNTA(C88, E88:Y88)=0, A88&lt;&gt; ""),
AND(COUNTA(C89, E89:Y89)=0, A89&lt;&gt; ""),
AND(COUNTA(C90, E90:Y90)=0, A90&lt;&gt; ""),
AND(COUNTA(C91, E91:Y91)=0, A91&lt;&gt; ""),
AND(COUNTA(C92, E92:Y92)=0, A92&lt;&gt; ""),
AND(COUNTA(C93, E93:Y93)=0, A93&lt;&gt; ""),
AND(COUNTA(C94, E94:Y94)=0, A94&lt;&gt; ""),
AND(COUNTA(C95, E95:Y95)=0, A95&lt;&gt; ""),
AND(COUNTA(C96, E96:Y96)=0, A96&lt;&gt; ""),
AND(COUNTA(C97, E97:Y97)=0, A97&lt;&gt; ""),
AND(COUNTA(C98, E98:Y98)=0, A98&lt;&gt; ""),
AND(COUNTA(C99, E99:Y99)=0, A99&lt;&gt; ""),
AND(COUNTA(C100, E100:Y100)=0, A100&lt;&gt; ""),
AND(COUNTA(C101, E101:Y101)=0, A101&lt;&gt; ""),
AND(COUNTA(C102, E102:Y102)=0, A102&lt;&gt; ""),
AND(COUNTA(C103, E103:Y103)=0, A103&lt;&gt; ""),
AND(COUNTA(C104, E104:Y104)=0, A104&lt;&gt; ""),
AND(COUNTA(C105, E105:Y105)=0, A105&lt;&gt; ""),
AND(COUNTA(C106, E106:Y106)=0, A106&lt;&gt; ""),
AND(COUNTA(C107, E107:Y107)=0, A107&lt;&gt; ""),
AND(COUNTA(C108, E108:Y108)=0, A108&lt;&gt; ""),
AND(COUNTA(C109, E109:Y109)=0, A109&lt;&gt; ""),
AND(COUNTA(C110, E110:Y110)=0, A110&lt;&gt; ""),),"EBIT must have some value", "")</f>
        <v/>
      </c>
      <c r="C59" s="50"/>
    </row>
    <row r="60" spans="1:25">
      <c r="A60" s="109" t="s">
        <v>226</v>
      </c>
      <c r="C60" s="50"/>
    </row>
    <row r="61" spans="1:25">
      <c r="A61" s="23"/>
      <c r="B61" s="107"/>
      <c r="C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23"/>
      <c r="B62" s="107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23"/>
      <c r="B63" s="107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23"/>
      <c r="B64" s="107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23"/>
      <c r="B65" s="107"/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23"/>
      <c r="B66" s="107"/>
      <c r="C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23"/>
      <c r="B67" s="107"/>
      <c r="C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23"/>
      <c r="B68" s="107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23"/>
      <c r="B69" s="107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23"/>
      <c r="B70" s="107"/>
      <c r="C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23"/>
      <c r="B71" s="107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23"/>
      <c r="B72" s="107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23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23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23"/>
      <c r="B75" s="107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23"/>
      <c r="B76" s="107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23"/>
      <c r="B77" s="107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23"/>
      <c r="B78" s="107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23"/>
      <c r="B79" s="107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23"/>
      <c r="B80" s="107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23"/>
      <c r="B81" s="107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23"/>
      <c r="B82" s="107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23"/>
      <c r="B83" s="107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23"/>
      <c r="B84" s="107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23"/>
      <c r="B85" s="107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23"/>
      <c r="B86" s="107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23"/>
      <c r="B87" s="107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23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23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23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23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23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23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23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23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23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23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23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23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23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23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23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23"/>
      <c r="C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23"/>
      <c r="C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23"/>
      <c r="C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23"/>
      <c r="C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23"/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23"/>
      <c r="C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23"/>
      <c r="C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23"/>
      <c r="C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</sheetData>
  <sheetProtection password="D6F5" sheet="1"/>
  <conditionalFormatting sqref="A9:A58">
    <cfRule type="cellIs" dxfId="123" priority="22" operator="equal">
      <formula>""</formula>
    </cfRule>
  </conditionalFormatting>
  <conditionalFormatting sqref="A61:A110">
    <cfRule type="cellIs" dxfId="122" priority="19" operator="equal">
      <formula>""</formula>
    </cfRule>
  </conditionalFormatting>
  <conditionalFormatting sqref="A7">
    <cfRule type="notContainsBlanks" dxfId="121" priority="16">
      <formula>LEN(TRIM(A7))&gt;0</formula>
    </cfRule>
  </conditionalFormatting>
  <conditionalFormatting sqref="A59">
    <cfRule type="notContainsBlanks" dxfId="120" priority="13">
      <formula>LEN(TRIM(A59))&gt;0</formula>
    </cfRule>
  </conditionalFormatting>
  <conditionalFormatting sqref="C9:C58">
    <cfRule type="cellIs" dxfId="119" priority="7" operator="greaterThan">
      <formula>0</formula>
    </cfRule>
    <cfRule type="cellIs" dxfId="118" priority="8" operator="equal">
      <formula>""</formula>
    </cfRule>
  </conditionalFormatting>
  <conditionalFormatting sqref="C61:C110">
    <cfRule type="cellIs" dxfId="117" priority="5" operator="greaterThan">
      <formula>0</formula>
    </cfRule>
    <cfRule type="cellIs" dxfId="116" priority="6" operator="equal">
      <formula>""</formula>
    </cfRule>
  </conditionalFormatting>
  <conditionalFormatting sqref="E9:Y58">
    <cfRule type="cellIs" dxfId="115" priority="3" operator="greaterThan">
      <formula>0</formula>
    </cfRule>
    <cfRule type="cellIs" dxfId="114" priority="4" operator="equal">
      <formula>""</formula>
    </cfRule>
  </conditionalFormatting>
  <conditionalFormatting sqref="E61:Y110">
    <cfRule type="cellIs" dxfId="113" priority="1" operator="greaterThan">
      <formula>0</formula>
    </cfRule>
    <cfRule type="cellIs" dxfId="112" priority="2" operator="equal">
      <formula>""</formula>
    </cfRule>
  </conditionalFormatting>
  <dataValidations count="2">
    <dataValidation showInputMessage="1" showErrorMessage="1" prompt="Valuation Date" sqref="C6" xr:uid="{00000000-0002-0000-0B00-000001000000}"/>
    <dataValidation type="custom" operator="greaterThanOrEqual" showInputMessage="1" showErrorMessage="1" error="Value should be a number" prompt="Value should be a number" sqref="C9:C58 C61:C110 E9:Y58 E61:Y110" xr:uid="{00000000-0002-0000-0B00-000002000000}">
      <formula1>ISNONTEXT(C9)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B00-000000000000}">
          <x14:formula1>
            <xm:f>List!$B$2:$B$171</xm:f>
          </x14:formula1>
          <xm:sqref>E4:Y4 C4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DE82-E3DA-4C78-A1EE-FE5DBF3005D8}">
  <sheetPr>
    <tabColor rgb="FFFFFF00"/>
  </sheetPr>
  <dimension ref="A1:BK217"/>
  <sheetViews>
    <sheetView workbookViewId="0">
      <selection activeCell="D178" sqref="D178"/>
    </sheetView>
  </sheetViews>
  <sheetFormatPr defaultColWidth="0" defaultRowHeight="16.2" zeroHeight="1"/>
  <cols>
    <col min="1" max="1" width="41.4609375" style="50" customWidth="1"/>
    <col min="2" max="2" width="3.3828125" style="50" customWidth="1"/>
    <col min="3" max="3" width="17.61328125" style="50" customWidth="1"/>
    <col min="4" max="4" width="18.15234375" style="50" customWidth="1"/>
    <col min="5" max="10" width="18.765625" style="50" customWidth="1"/>
    <col min="11" max="11" width="11.15234375" style="50" customWidth="1"/>
    <col min="12" max="12" width="18.765625" style="50" customWidth="1"/>
    <col min="13" max="13" width="13.61328125" style="50" customWidth="1"/>
    <col min="14" max="16" width="18.765625" style="50" customWidth="1"/>
    <col min="17" max="47" width="15.765625" style="50" customWidth="1"/>
    <col min="48" max="48" width="9.23046875" style="50" customWidth="1"/>
    <col min="49" max="63" width="0" style="50" hidden="1" customWidth="1"/>
    <col min="64" max="64" width="9.23046875" style="50" hidden="1" customWidth="1"/>
    <col min="65" max="16384" width="9.23046875" style="50" hidden="1"/>
  </cols>
  <sheetData>
    <row r="1" spans="1:45" ht="18.45" customHeight="1">
      <c r="A1" s="99" t="s">
        <v>18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45" ht="34.950000000000003" customHeight="1">
      <c r="A2" s="112"/>
      <c r="B2" s="103"/>
      <c r="C2" s="103"/>
      <c r="D2" s="103"/>
      <c r="E2" s="103"/>
      <c r="F2" s="103"/>
      <c r="G2" s="103"/>
      <c r="H2" s="103"/>
      <c r="I2" s="113"/>
      <c r="J2" s="11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</row>
    <row r="3" spans="1:45" s="118" customFormat="1" ht="49.95" customHeight="1">
      <c r="A3" s="114" t="s">
        <v>227</v>
      </c>
      <c r="B3" s="115"/>
      <c r="C3" s="116" t="s">
        <v>228</v>
      </c>
      <c r="D3" s="116" t="s">
        <v>229</v>
      </c>
      <c r="E3" s="116" t="s">
        <v>230</v>
      </c>
      <c r="F3" s="116" t="s">
        <v>231</v>
      </c>
      <c r="G3" s="117" t="s">
        <v>32</v>
      </c>
      <c r="H3" s="116" t="s">
        <v>232</v>
      </c>
      <c r="I3" s="116" t="s">
        <v>233</v>
      </c>
      <c r="J3" s="116" t="s">
        <v>234</v>
      </c>
      <c r="K3" s="116" t="s">
        <v>235</v>
      </c>
      <c r="L3" s="116" t="s">
        <v>236</v>
      </c>
      <c r="M3" s="116" t="s">
        <v>237</v>
      </c>
      <c r="N3" s="116" t="s">
        <v>238</v>
      </c>
      <c r="O3" s="116" t="s">
        <v>239</v>
      </c>
      <c r="P3" s="116" t="s">
        <v>240</v>
      </c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</row>
    <row r="4" spans="1:45" ht="16.2" customHeight="1">
      <c r="A4" s="173" t="s">
        <v>241</v>
      </c>
      <c r="B4" s="107"/>
      <c r="C4" s="152"/>
      <c r="D4" s="165">
        <v>6420560</v>
      </c>
      <c r="E4" s="174">
        <v>1</v>
      </c>
      <c r="F4" s="1"/>
      <c r="G4" s="119" t="s">
        <v>33</v>
      </c>
      <c r="H4" s="175">
        <v>1</v>
      </c>
      <c r="I4" s="120" t="s">
        <v>108</v>
      </c>
      <c r="J4" s="120" t="s">
        <v>108</v>
      </c>
      <c r="K4" s="154"/>
      <c r="L4" s="120" t="s">
        <v>108</v>
      </c>
      <c r="M4" s="1"/>
      <c r="N4" s="120" t="s">
        <v>108</v>
      </c>
      <c r="O4" s="120" t="s">
        <v>108</v>
      </c>
      <c r="P4" s="1"/>
      <c r="Q4" s="110"/>
      <c r="R4" s="110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</row>
    <row r="5" spans="1:45" ht="16.2" customHeight="1">
      <c r="A5" s="173" t="s">
        <v>242</v>
      </c>
      <c r="B5" s="107"/>
      <c r="C5" s="152"/>
      <c r="D5" s="165">
        <v>7803667</v>
      </c>
      <c r="E5" s="174">
        <v>0.39279999999999998</v>
      </c>
      <c r="F5" s="1"/>
      <c r="G5" s="119" t="s">
        <v>33</v>
      </c>
      <c r="H5" s="175">
        <v>1</v>
      </c>
      <c r="I5" s="120" t="s">
        <v>108</v>
      </c>
      <c r="J5" s="120" t="s">
        <v>108</v>
      </c>
      <c r="K5" s="154"/>
      <c r="L5" s="120" t="s">
        <v>108</v>
      </c>
      <c r="M5" s="1"/>
      <c r="N5" s="120" t="s">
        <v>108</v>
      </c>
      <c r="O5" s="120" t="s">
        <v>108</v>
      </c>
      <c r="P5" s="1"/>
      <c r="Q5" s="110"/>
      <c r="R5" s="110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</row>
    <row r="6" spans="1:45" ht="16.2" customHeight="1">
      <c r="A6" s="173" t="s">
        <v>243</v>
      </c>
      <c r="B6" s="107"/>
      <c r="C6" s="152"/>
      <c r="D6" s="165">
        <v>20072991</v>
      </c>
      <c r="E6" s="174">
        <v>1.35</v>
      </c>
      <c r="F6" s="1"/>
      <c r="G6" s="119" t="s">
        <v>33</v>
      </c>
      <c r="H6" s="175">
        <v>1</v>
      </c>
      <c r="I6" s="120" t="s">
        <v>108</v>
      </c>
      <c r="J6" s="120" t="s">
        <v>108</v>
      </c>
      <c r="K6" s="154"/>
      <c r="L6" s="120" t="s">
        <v>108</v>
      </c>
      <c r="M6" s="1"/>
      <c r="N6" s="120" t="s">
        <v>108</v>
      </c>
      <c r="O6" s="120" t="s">
        <v>108</v>
      </c>
      <c r="P6" s="1"/>
      <c r="Q6" s="110"/>
      <c r="R6" s="110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</row>
    <row r="7" spans="1:45" ht="16.2" customHeight="1">
      <c r="A7" s="173" t="s">
        <v>244</v>
      </c>
      <c r="B7" s="107"/>
      <c r="C7" s="152"/>
      <c r="D7" s="165">
        <v>19679224</v>
      </c>
      <c r="E7" s="174">
        <v>2.0326</v>
      </c>
      <c r="F7" s="1"/>
      <c r="G7" s="119" t="s">
        <v>33</v>
      </c>
      <c r="H7" s="175">
        <v>1</v>
      </c>
      <c r="I7" s="120" t="s">
        <v>108</v>
      </c>
      <c r="J7" s="120" t="s">
        <v>108</v>
      </c>
      <c r="K7" s="154"/>
      <c r="L7" s="120" t="s">
        <v>108</v>
      </c>
      <c r="M7" s="1"/>
      <c r="N7" s="120" t="s">
        <v>108</v>
      </c>
      <c r="O7" s="120" t="s">
        <v>108</v>
      </c>
      <c r="P7" s="1"/>
      <c r="Q7" s="110"/>
      <c r="R7" s="110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</row>
    <row r="8" spans="1:45" ht="16.2" customHeight="1">
      <c r="A8" s="173" t="s">
        <v>245</v>
      </c>
      <c r="B8" s="107"/>
      <c r="C8" s="152"/>
      <c r="D8" s="165">
        <v>24001993</v>
      </c>
      <c r="E8" s="174">
        <v>4.4996</v>
      </c>
      <c r="F8" s="1"/>
      <c r="G8" s="119" t="s">
        <v>33</v>
      </c>
      <c r="H8" s="175">
        <v>1</v>
      </c>
      <c r="I8" s="120" t="s">
        <v>108</v>
      </c>
      <c r="J8" s="120" t="s">
        <v>108</v>
      </c>
      <c r="K8" s="154"/>
      <c r="L8" s="120" t="s">
        <v>108</v>
      </c>
      <c r="M8" s="1"/>
      <c r="N8" s="120" t="s">
        <v>108</v>
      </c>
      <c r="O8" s="120" t="s">
        <v>108</v>
      </c>
      <c r="P8" s="1"/>
      <c r="Q8" s="110"/>
      <c r="R8" s="110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</row>
    <row r="9" spans="1:45" ht="16.2" customHeight="1">
      <c r="A9" s="173" t="s">
        <v>246</v>
      </c>
      <c r="B9" s="107"/>
      <c r="C9" s="152"/>
      <c r="D9" s="165">
        <v>62621280</v>
      </c>
      <c r="E9" s="174">
        <v>10.6038</v>
      </c>
      <c r="F9" s="1"/>
      <c r="G9" s="119" t="s">
        <v>33</v>
      </c>
      <c r="H9" s="175">
        <v>1</v>
      </c>
      <c r="I9" s="120" t="s">
        <v>108</v>
      </c>
      <c r="J9" s="120" t="s">
        <v>108</v>
      </c>
      <c r="K9" s="154"/>
      <c r="L9" s="120" t="s">
        <v>108</v>
      </c>
      <c r="M9" s="1"/>
      <c r="N9" s="120" t="s">
        <v>108</v>
      </c>
      <c r="O9" s="120" t="s">
        <v>108</v>
      </c>
      <c r="P9" s="1"/>
      <c r="Q9" s="110"/>
      <c r="R9" s="110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</row>
    <row r="10" spans="1:45" ht="16.2" customHeight="1">
      <c r="A10" s="173" t="s">
        <v>247</v>
      </c>
      <c r="B10" s="107"/>
      <c r="C10" s="152"/>
      <c r="D10" s="165">
        <v>8819541</v>
      </c>
      <c r="E10" s="174">
        <v>10.6038</v>
      </c>
      <c r="F10" s="1"/>
      <c r="G10" s="119" t="s">
        <v>33</v>
      </c>
      <c r="H10" s="175">
        <v>1</v>
      </c>
      <c r="I10" s="120" t="s">
        <v>108</v>
      </c>
      <c r="J10" s="120" t="s">
        <v>108</v>
      </c>
      <c r="K10" s="154"/>
      <c r="L10" s="120" t="s">
        <v>108</v>
      </c>
      <c r="M10" s="1"/>
      <c r="N10" s="120" t="s">
        <v>108</v>
      </c>
      <c r="O10" s="120" t="s">
        <v>108</v>
      </c>
      <c r="P10" s="1"/>
      <c r="Q10" s="110"/>
      <c r="R10" s="110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</row>
    <row r="11" spans="1:45" ht="16.2" customHeight="1">
      <c r="A11" s="173" t="s">
        <v>248</v>
      </c>
      <c r="B11" s="107"/>
      <c r="C11" s="152"/>
      <c r="D11" s="165">
        <v>24340320</v>
      </c>
      <c r="E11" s="174">
        <v>15.4139</v>
      </c>
      <c r="F11" s="1"/>
      <c r="G11" s="119" t="s">
        <v>33</v>
      </c>
      <c r="H11" s="175">
        <v>1</v>
      </c>
      <c r="I11" s="120" t="s">
        <v>108</v>
      </c>
      <c r="J11" s="120" t="s">
        <v>108</v>
      </c>
      <c r="K11" s="154"/>
      <c r="L11" s="120" t="s">
        <v>108</v>
      </c>
      <c r="M11" s="1"/>
      <c r="N11" s="120" t="s">
        <v>108</v>
      </c>
      <c r="O11" s="120" t="s">
        <v>108</v>
      </c>
      <c r="P11" s="1"/>
      <c r="Q11" s="110"/>
      <c r="R11" s="110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</row>
    <row r="12" spans="1:45" ht="16.2" customHeight="1">
      <c r="A12" s="173" t="s">
        <v>249</v>
      </c>
      <c r="B12" s="107"/>
      <c r="C12" s="152"/>
      <c r="D12" s="165">
        <v>8094689</v>
      </c>
      <c r="E12" s="174">
        <v>15.4139</v>
      </c>
      <c r="F12" s="1"/>
      <c r="G12" s="119" t="s">
        <v>33</v>
      </c>
      <c r="H12" s="175">
        <v>1</v>
      </c>
      <c r="I12" s="120" t="s">
        <v>108</v>
      </c>
      <c r="J12" s="120" t="s">
        <v>108</v>
      </c>
      <c r="K12" s="154"/>
      <c r="L12" s="120" t="s">
        <v>108</v>
      </c>
      <c r="M12" s="1"/>
      <c r="N12" s="120" t="s">
        <v>108</v>
      </c>
      <c r="O12" s="120" t="s">
        <v>108</v>
      </c>
      <c r="P12" s="1"/>
      <c r="Q12" s="110"/>
      <c r="R12" s="110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</row>
    <row r="13" spans="1:45" ht="16.2" customHeight="1">
      <c r="A13" s="173" t="s">
        <v>250</v>
      </c>
      <c r="B13" s="107"/>
      <c r="C13" s="152"/>
      <c r="D13" s="165">
        <v>11795132</v>
      </c>
      <c r="E13" s="174">
        <v>16.149999999999999</v>
      </c>
      <c r="F13" s="1"/>
      <c r="G13" s="119" t="s">
        <v>33</v>
      </c>
      <c r="H13" s="175">
        <v>1</v>
      </c>
      <c r="I13" s="120" t="s">
        <v>108</v>
      </c>
      <c r="J13" s="120" t="s">
        <v>108</v>
      </c>
      <c r="K13" s="154"/>
      <c r="L13" s="120" t="s">
        <v>108</v>
      </c>
      <c r="M13" s="1"/>
      <c r="N13" s="120" t="s">
        <v>108</v>
      </c>
      <c r="O13" s="120" t="s">
        <v>108</v>
      </c>
      <c r="P13" s="1"/>
      <c r="Q13" s="110"/>
      <c r="R13" s="110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</row>
    <row r="14" spans="1:45" ht="16.2" customHeight="1">
      <c r="A14" s="173" t="s">
        <v>251</v>
      </c>
      <c r="B14" s="107"/>
      <c r="C14" s="152"/>
      <c r="D14" s="165">
        <v>588768</v>
      </c>
      <c r="E14" s="174">
        <v>16.149999999999999</v>
      </c>
      <c r="F14" s="1"/>
      <c r="G14" s="119" t="s">
        <v>33</v>
      </c>
      <c r="H14" s="175">
        <v>1</v>
      </c>
      <c r="I14" s="120" t="s">
        <v>108</v>
      </c>
      <c r="J14" s="120" t="s">
        <v>108</v>
      </c>
      <c r="K14" s="154"/>
      <c r="L14" s="120" t="s">
        <v>108</v>
      </c>
      <c r="M14" s="1"/>
      <c r="N14" s="120" t="s">
        <v>108</v>
      </c>
      <c r="O14" s="120" t="s">
        <v>108</v>
      </c>
      <c r="P14" s="1"/>
      <c r="Q14" s="110"/>
      <c r="R14" s="110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</row>
    <row r="15" spans="1:45" ht="16.2" customHeight="1">
      <c r="A15" s="173" t="s">
        <v>252</v>
      </c>
      <c r="B15" s="107"/>
      <c r="C15" s="152"/>
      <c r="D15" s="165">
        <v>18893635</v>
      </c>
      <c r="E15" s="174">
        <v>24.1616</v>
      </c>
      <c r="F15" s="1"/>
      <c r="G15" s="119" t="s">
        <v>33</v>
      </c>
      <c r="H15" s="175">
        <v>1</v>
      </c>
      <c r="I15" s="120" t="s">
        <v>108</v>
      </c>
      <c r="J15" s="120" t="s">
        <v>108</v>
      </c>
      <c r="K15" s="154"/>
      <c r="L15" s="120" t="s">
        <v>108</v>
      </c>
      <c r="M15" s="1"/>
      <c r="N15" s="120" t="s">
        <v>108</v>
      </c>
      <c r="O15" s="120" t="s">
        <v>108</v>
      </c>
      <c r="P15" s="1"/>
      <c r="Q15" s="110"/>
      <c r="R15" s="110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</row>
    <row r="16" spans="1:45" ht="16.2" customHeight="1">
      <c r="A16" s="173" t="s">
        <v>253</v>
      </c>
      <c r="B16" s="107"/>
      <c r="C16" s="152"/>
      <c r="D16" s="165">
        <v>1800358</v>
      </c>
      <c r="E16" s="174">
        <v>24.1616</v>
      </c>
      <c r="F16" s="1"/>
      <c r="G16" s="119" t="s">
        <v>33</v>
      </c>
      <c r="H16" s="175">
        <v>1</v>
      </c>
      <c r="I16" s="120" t="s">
        <v>108</v>
      </c>
      <c r="J16" s="120" t="s">
        <v>108</v>
      </c>
      <c r="K16" s="154"/>
      <c r="L16" s="120" t="s">
        <v>108</v>
      </c>
      <c r="M16" s="1"/>
      <c r="N16" s="120" t="s">
        <v>108</v>
      </c>
      <c r="O16" s="120" t="s">
        <v>108</v>
      </c>
      <c r="P16" s="1"/>
      <c r="Q16" s="110"/>
      <c r="R16" s="110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</row>
    <row r="17" spans="1:44" ht="16.2" hidden="1" customHeight="1">
      <c r="A17" s="4"/>
      <c r="B17" s="107"/>
      <c r="C17" s="152"/>
      <c r="D17" s="1"/>
      <c r="E17" s="153"/>
      <c r="F17" s="1"/>
      <c r="G17" s="119" t="str">
        <f>BS!$E$4</f>
        <v>USD</v>
      </c>
      <c r="H17" s="120" t="s">
        <v>108</v>
      </c>
      <c r="I17" s="120" t="s">
        <v>108</v>
      </c>
      <c r="J17" s="120" t="s">
        <v>108</v>
      </c>
      <c r="K17" s="154"/>
      <c r="L17" s="120" t="s">
        <v>108</v>
      </c>
      <c r="M17" s="1"/>
      <c r="N17" s="120" t="s">
        <v>108</v>
      </c>
      <c r="O17" s="120" t="s">
        <v>108</v>
      </c>
      <c r="P17" s="1"/>
      <c r="Q17" s="110"/>
      <c r="R17" s="110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</row>
    <row r="18" spans="1:44" ht="16.2" hidden="1" customHeight="1">
      <c r="A18" s="4"/>
      <c r="B18" s="107"/>
      <c r="C18" s="152"/>
      <c r="D18" s="1"/>
      <c r="E18" s="153"/>
      <c r="F18" s="1"/>
      <c r="G18" s="119" t="str">
        <f>BS!$E$4</f>
        <v>USD</v>
      </c>
      <c r="H18" s="120" t="s">
        <v>108</v>
      </c>
      <c r="I18" s="120" t="s">
        <v>108</v>
      </c>
      <c r="J18" s="120" t="s">
        <v>108</v>
      </c>
      <c r="K18" s="154"/>
      <c r="L18" s="120" t="s">
        <v>108</v>
      </c>
      <c r="M18" s="1"/>
      <c r="N18" s="120" t="s">
        <v>108</v>
      </c>
      <c r="O18" s="120" t="s">
        <v>108</v>
      </c>
      <c r="P18" s="1"/>
      <c r="Q18" s="110"/>
      <c r="R18" s="110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</row>
    <row r="19" spans="1:44" ht="16.2" hidden="1" customHeight="1">
      <c r="A19" s="4"/>
      <c r="B19" s="107"/>
      <c r="C19" s="152"/>
      <c r="D19" s="1"/>
      <c r="E19" s="153"/>
      <c r="F19" s="1"/>
      <c r="G19" s="119" t="str">
        <f>BS!$E$4</f>
        <v>USD</v>
      </c>
      <c r="H19" s="120" t="s">
        <v>108</v>
      </c>
      <c r="I19" s="120" t="s">
        <v>108</v>
      </c>
      <c r="J19" s="120" t="s">
        <v>108</v>
      </c>
      <c r="K19" s="154"/>
      <c r="L19" s="120" t="s">
        <v>108</v>
      </c>
      <c r="M19" s="1"/>
      <c r="N19" s="120" t="s">
        <v>108</v>
      </c>
      <c r="O19" s="120" t="s">
        <v>108</v>
      </c>
      <c r="P19" s="1"/>
      <c r="Q19" s="110"/>
      <c r="R19" s="110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</row>
    <row r="20" spans="1:44" ht="16.2" hidden="1" customHeight="1">
      <c r="A20" s="4"/>
      <c r="B20" s="107"/>
      <c r="C20" s="152"/>
      <c r="D20" s="1"/>
      <c r="E20" s="153"/>
      <c r="F20" s="1"/>
      <c r="G20" s="119" t="str">
        <f>BS!$E$4</f>
        <v>USD</v>
      </c>
      <c r="H20" s="120" t="s">
        <v>108</v>
      </c>
      <c r="I20" s="120" t="s">
        <v>108</v>
      </c>
      <c r="J20" s="120" t="s">
        <v>108</v>
      </c>
      <c r="K20" s="154"/>
      <c r="L20" s="120" t="s">
        <v>108</v>
      </c>
      <c r="M20" s="1"/>
      <c r="N20" s="120" t="s">
        <v>108</v>
      </c>
      <c r="O20" s="120" t="s">
        <v>108</v>
      </c>
      <c r="P20" s="1"/>
      <c r="Q20" s="110"/>
      <c r="R20" s="110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</row>
    <row r="21" spans="1:44" ht="16.2" hidden="1" customHeight="1">
      <c r="A21" s="4"/>
      <c r="B21" s="107"/>
      <c r="C21" s="152"/>
      <c r="D21" s="1"/>
      <c r="E21" s="153"/>
      <c r="F21" s="1"/>
      <c r="G21" s="119" t="str">
        <f>BS!$E$4</f>
        <v>USD</v>
      </c>
      <c r="H21" s="120" t="s">
        <v>108</v>
      </c>
      <c r="I21" s="120" t="s">
        <v>108</v>
      </c>
      <c r="J21" s="120" t="s">
        <v>108</v>
      </c>
      <c r="K21" s="154"/>
      <c r="L21" s="120" t="s">
        <v>108</v>
      </c>
      <c r="M21" s="1"/>
      <c r="N21" s="120" t="s">
        <v>108</v>
      </c>
      <c r="O21" s="120" t="s">
        <v>108</v>
      </c>
      <c r="P21" s="1"/>
      <c r="Q21" s="110"/>
      <c r="R21" s="110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</row>
    <row r="22" spans="1:44" ht="16.2" hidden="1" customHeight="1">
      <c r="A22" s="4"/>
      <c r="B22" s="107"/>
      <c r="C22" s="152"/>
      <c r="D22" s="1"/>
      <c r="E22" s="153"/>
      <c r="F22" s="1"/>
      <c r="G22" s="119" t="str">
        <f>BS!$E$4</f>
        <v>USD</v>
      </c>
      <c r="H22" s="120" t="s">
        <v>108</v>
      </c>
      <c r="I22" s="120" t="s">
        <v>108</v>
      </c>
      <c r="J22" s="120" t="s">
        <v>108</v>
      </c>
      <c r="K22" s="154"/>
      <c r="L22" s="120" t="s">
        <v>108</v>
      </c>
      <c r="M22" s="1"/>
      <c r="N22" s="120" t="s">
        <v>108</v>
      </c>
      <c r="O22" s="120" t="s">
        <v>108</v>
      </c>
      <c r="P22" s="1"/>
      <c r="Q22" s="110"/>
      <c r="R22" s="110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</row>
    <row r="23" spans="1:44" ht="16.2" hidden="1" customHeight="1">
      <c r="A23" s="4"/>
      <c r="B23" s="107"/>
      <c r="C23" s="152"/>
      <c r="D23" s="1"/>
      <c r="E23" s="153"/>
      <c r="F23" s="1"/>
      <c r="G23" s="119" t="str">
        <f>BS!$E$4</f>
        <v>USD</v>
      </c>
      <c r="H23" s="120" t="s">
        <v>108</v>
      </c>
      <c r="I23" s="120" t="s">
        <v>108</v>
      </c>
      <c r="J23" s="120" t="s">
        <v>108</v>
      </c>
      <c r="K23" s="154"/>
      <c r="L23" s="120" t="s">
        <v>108</v>
      </c>
      <c r="M23" s="1"/>
      <c r="N23" s="120" t="s">
        <v>108</v>
      </c>
      <c r="O23" s="120" t="s">
        <v>108</v>
      </c>
      <c r="P23" s="1"/>
      <c r="Q23" s="110"/>
      <c r="R23" s="110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</row>
    <row r="24" spans="1:44" ht="16.2" hidden="1" customHeight="1">
      <c r="A24" s="4"/>
      <c r="B24" s="107"/>
      <c r="C24" s="152"/>
      <c r="D24" s="1"/>
      <c r="E24" s="153"/>
      <c r="F24" s="1"/>
      <c r="G24" s="119" t="str">
        <f>BS!$E$4</f>
        <v>USD</v>
      </c>
      <c r="H24" s="120" t="s">
        <v>108</v>
      </c>
      <c r="I24" s="120" t="s">
        <v>108</v>
      </c>
      <c r="J24" s="120" t="s">
        <v>108</v>
      </c>
      <c r="K24" s="154"/>
      <c r="L24" s="120" t="s">
        <v>108</v>
      </c>
      <c r="M24" s="1"/>
      <c r="N24" s="120" t="s">
        <v>108</v>
      </c>
      <c r="O24" s="120" t="s">
        <v>108</v>
      </c>
      <c r="P24" s="1"/>
      <c r="Q24" s="110"/>
      <c r="R24" s="110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</row>
    <row r="25" spans="1:44" ht="16.2" hidden="1" customHeight="1">
      <c r="A25" s="4"/>
      <c r="B25" s="107"/>
      <c r="C25" s="152"/>
      <c r="D25" s="1"/>
      <c r="E25" s="153"/>
      <c r="F25" s="1"/>
      <c r="G25" s="119" t="str">
        <f>BS!$E$4</f>
        <v>USD</v>
      </c>
      <c r="H25" s="120" t="s">
        <v>108</v>
      </c>
      <c r="I25" s="120" t="s">
        <v>108</v>
      </c>
      <c r="J25" s="120" t="s">
        <v>108</v>
      </c>
      <c r="K25" s="154"/>
      <c r="L25" s="120" t="s">
        <v>108</v>
      </c>
      <c r="M25" s="1"/>
      <c r="N25" s="120" t="s">
        <v>108</v>
      </c>
      <c r="O25" s="120" t="s">
        <v>108</v>
      </c>
      <c r="P25" s="1"/>
      <c r="Q25" s="110"/>
      <c r="R25" s="110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</row>
    <row r="26" spans="1:44" ht="16.2" hidden="1" customHeight="1">
      <c r="A26" s="4"/>
      <c r="B26" s="107"/>
      <c r="C26" s="152"/>
      <c r="D26" s="1"/>
      <c r="E26" s="153"/>
      <c r="F26" s="1"/>
      <c r="G26" s="119" t="str">
        <f>BS!$E$4</f>
        <v>USD</v>
      </c>
      <c r="H26" s="120" t="s">
        <v>108</v>
      </c>
      <c r="I26" s="120" t="s">
        <v>108</v>
      </c>
      <c r="J26" s="120" t="s">
        <v>108</v>
      </c>
      <c r="K26" s="154"/>
      <c r="L26" s="120" t="s">
        <v>108</v>
      </c>
      <c r="M26" s="1"/>
      <c r="N26" s="120" t="s">
        <v>108</v>
      </c>
      <c r="O26" s="120" t="s">
        <v>108</v>
      </c>
      <c r="P26" s="1"/>
      <c r="Q26" s="110"/>
      <c r="R26" s="110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</row>
    <row r="27" spans="1:44" ht="16.2" hidden="1" customHeight="1">
      <c r="A27" s="4"/>
      <c r="B27" s="107"/>
      <c r="C27" s="152"/>
      <c r="D27" s="1"/>
      <c r="E27" s="153"/>
      <c r="F27" s="1"/>
      <c r="G27" s="119" t="str">
        <f>BS!$E$4</f>
        <v>USD</v>
      </c>
      <c r="H27" s="120" t="s">
        <v>108</v>
      </c>
      <c r="I27" s="120" t="s">
        <v>108</v>
      </c>
      <c r="J27" s="120" t="s">
        <v>108</v>
      </c>
      <c r="K27" s="154"/>
      <c r="L27" s="120" t="s">
        <v>108</v>
      </c>
      <c r="M27" s="1"/>
      <c r="N27" s="120" t="s">
        <v>108</v>
      </c>
      <c r="O27" s="120" t="s">
        <v>108</v>
      </c>
      <c r="P27" s="1"/>
      <c r="Q27" s="110"/>
      <c r="R27" s="110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</row>
    <row r="28" spans="1:44" ht="16.2" hidden="1" customHeight="1">
      <c r="A28" s="4"/>
      <c r="B28" s="107"/>
      <c r="C28" s="152"/>
      <c r="D28" s="1"/>
      <c r="E28" s="153"/>
      <c r="F28" s="1"/>
      <c r="G28" s="119" t="str">
        <f>BS!$E$4</f>
        <v>USD</v>
      </c>
      <c r="H28" s="120" t="s">
        <v>108</v>
      </c>
      <c r="I28" s="120" t="s">
        <v>108</v>
      </c>
      <c r="J28" s="120" t="s">
        <v>108</v>
      </c>
      <c r="K28" s="154"/>
      <c r="L28" s="120" t="s">
        <v>108</v>
      </c>
      <c r="M28" s="1"/>
      <c r="N28" s="120" t="s">
        <v>108</v>
      </c>
      <c r="O28" s="120" t="s">
        <v>108</v>
      </c>
      <c r="P28" s="1"/>
      <c r="Q28" s="110"/>
      <c r="R28" s="110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</row>
    <row r="29" spans="1:44" ht="16.2" hidden="1" customHeight="1">
      <c r="A29" s="4"/>
      <c r="B29" s="107"/>
      <c r="C29" s="152"/>
      <c r="D29" s="1"/>
      <c r="E29" s="153"/>
      <c r="F29" s="1"/>
      <c r="G29" s="119" t="str">
        <f>BS!$E$4</f>
        <v>USD</v>
      </c>
      <c r="H29" s="120" t="s">
        <v>108</v>
      </c>
      <c r="I29" s="120" t="s">
        <v>108</v>
      </c>
      <c r="J29" s="120" t="s">
        <v>108</v>
      </c>
      <c r="K29" s="154"/>
      <c r="L29" s="120" t="s">
        <v>108</v>
      </c>
      <c r="M29" s="1"/>
      <c r="N29" s="120" t="s">
        <v>108</v>
      </c>
      <c r="O29" s="120" t="s">
        <v>108</v>
      </c>
      <c r="P29" s="1"/>
      <c r="Q29" s="110"/>
      <c r="R29" s="110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</row>
    <row r="30" spans="1:44" ht="16.2" hidden="1" customHeight="1">
      <c r="A30" s="4"/>
      <c r="B30" s="107"/>
      <c r="C30" s="152"/>
      <c r="D30" s="1"/>
      <c r="E30" s="153"/>
      <c r="F30" s="1"/>
      <c r="G30" s="119" t="str">
        <f>BS!$E$4</f>
        <v>USD</v>
      </c>
      <c r="H30" s="120" t="s">
        <v>108</v>
      </c>
      <c r="I30" s="120" t="s">
        <v>108</v>
      </c>
      <c r="J30" s="120" t="s">
        <v>108</v>
      </c>
      <c r="K30" s="154"/>
      <c r="L30" s="120" t="s">
        <v>108</v>
      </c>
      <c r="M30" s="1"/>
      <c r="N30" s="120" t="s">
        <v>108</v>
      </c>
      <c r="O30" s="120" t="s">
        <v>108</v>
      </c>
      <c r="P30" s="1"/>
      <c r="Q30" s="110"/>
      <c r="R30" s="110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</row>
    <row r="31" spans="1:44" ht="16.2" hidden="1" customHeight="1">
      <c r="A31" s="4"/>
      <c r="B31" s="107"/>
      <c r="C31" s="152"/>
      <c r="D31" s="1"/>
      <c r="E31" s="153"/>
      <c r="F31" s="1"/>
      <c r="G31" s="119" t="str">
        <f>BS!$E$4</f>
        <v>USD</v>
      </c>
      <c r="H31" s="120" t="s">
        <v>108</v>
      </c>
      <c r="I31" s="120" t="s">
        <v>108</v>
      </c>
      <c r="J31" s="120" t="s">
        <v>108</v>
      </c>
      <c r="K31" s="154"/>
      <c r="L31" s="120" t="s">
        <v>108</v>
      </c>
      <c r="M31" s="1"/>
      <c r="N31" s="120" t="s">
        <v>108</v>
      </c>
      <c r="O31" s="120" t="s">
        <v>108</v>
      </c>
      <c r="P31" s="1"/>
      <c r="Q31" s="110"/>
      <c r="R31" s="110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</row>
    <row r="32" spans="1:44" ht="16.2" hidden="1" customHeight="1">
      <c r="A32" s="4"/>
      <c r="B32" s="107"/>
      <c r="C32" s="152"/>
      <c r="D32" s="1"/>
      <c r="E32" s="153"/>
      <c r="F32" s="1"/>
      <c r="G32" s="119" t="str">
        <f>BS!$E$4</f>
        <v>USD</v>
      </c>
      <c r="H32" s="120" t="s">
        <v>108</v>
      </c>
      <c r="I32" s="120" t="s">
        <v>108</v>
      </c>
      <c r="J32" s="120" t="s">
        <v>108</v>
      </c>
      <c r="K32" s="154"/>
      <c r="L32" s="120" t="s">
        <v>108</v>
      </c>
      <c r="M32" s="1"/>
      <c r="N32" s="120" t="s">
        <v>108</v>
      </c>
      <c r="O32" s="120" t="s">
        <v>108</v>
      </c>
      <c r="P32" s="1"/>
      <c r="Q32" s="110"/>
      <c r="R32" s="110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</row>
    <row r="33" spans="1:44" ht="16.2" hidden="1" customHeight="1">
      <c r="A33" s="4"/>
      <c r="B33" s="107"/>
      <c r="C33" s="152"/>
      <c r="D33" s="1"/>
      <c r="E33" s="153"/>
      <c r="F33" s="1"/>
      <c r="G33" s="119" t="str">
        <f>BS!$E$4</f>
        <v>USD</v>
      </c>
      <c r="H33" s="120" t="s">
        <v>108</v>
      </c>
      <c r="I33" s="120" t="s">
        <v>108</v>
      </c>
      <c r="J33" s="120" t="s">
        <v>108</v>
      </c>
      <c r="K33" s="154"/>
      <c r="L33" s="120" t="s">
        <v>108</v>
      </c>
      <c r="M33" s="1"/>
      <c r="N33" s="120" t="s">
        <v>108</v>
      </c>
      <c r="O33" s="120" t="s">
        <v>108</v>
      </c>
      <c r="P33" s="1"/>
      <c r="Q33" s="110"/>
      <c r="R33" s="110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</row>
    <row r="34" spans="1:44" ht="16.2" hidden="1" customHeight="1">
      <c r="A34" s="4"/>
      <c r="B34" s="107"/>
      <c r="C34" s="152"/>
      <c r="D34" s="1"/>
      <c r="E34" s="153"/>
      <c r="F34" s="1"/>
      <c r="G34" s="119" t="str">
        <f>BS!$E$4</f>
        <v>USD</v>
      </c>
      <c r="H34" s="120" t="s">
        <v>108</v>
      </c>
      <c r="I34" s="120" t="s">
        <v>108</v>
      </c>
      <c r="J34" s="120" t="s">
        <v>108</v>
      </c>
      <c r="K34" s="154"/>
      <c r="L34" s="120" t="s">
        <v>108</v>
      </c>
      <c r="M34" s="1"/>
      <c r="N34" s="120" t="s">
        <v>108</v>
      </c>
      <c r="O34" s="120" t="s">
        <v>108</v>
      </c>
      <c r="P34" s="1"/>
      <c r="Q34" s="110"/>
      <c r="R34" s="110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</row>
    <row r="35" spans="1:44" ht="16.2" hidden="1" customHeight="1">
      <c r="A35" s="4"/>
      <c r="B35" s="107"/>
      <c r="C35" s="152"/>
      <c r="D35" s="1"/>
      <c r="E35" s="153"/>
      <c r="F35" s="1"/>
      <c r="G35" s="119" t="str">
        <f>BS!$E$4</f>
        <v>USD</v>
      </c>
      <c r="H35" s="120" t="s">
        <v>108</v>
      </c>
      <c r="I35" s="120" t="s">
        <v>108</v>
      </c>
      <c r="J35" s="120" t="s">
        <v>108</v>
      </c>
      <c r="K35" s="154"/>
      <c r="L35" s="120" t="s">
        <v>108</v>
      </c>
      <c r="M35" s="1"/>
      <c r="N35" s="120" t="s">
        <v>108</v>
      </c>
      <c r="O35" s="120" t="s">
        <v>108</v>
      </c>
      <c r="P35" s="1"/>
      <c r="Q35" s="110"/>
      <c r="R35" s="110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</row>
    <row r="36" spans="1:44" ht="16.2" hidden="1" customHeight="1">
      <c r="A36" s="4"/>
      <c r="B36" s="107"/>
      <c r="C36" s="152"/>
      <c r="D36" s="1"/>
      <c r="E36" s="153"/>
      <c r="F36" s="1"/>
      <c r="G36" s="119" t="str">
        <f>BS!$E$4</f>
        <v>USD</v>
      </c>
      <c r="H36" s="120" t="s">
        <v>108</v>
      </c>
      <c r="I36" s="120" t="s">
        <v>108</v>
      </c>
      <c r="J36" s="120" t="s">
        <v>108</v>
      </c>
      <c r="K36" s="154"/>
      <c r="L36" s="120" t="s">
        <v>108</v>
      </c>
      <c r="M36" s="1"/>
      <c r="N36" s="120" t="s">
        <v>108</v>
      </c>
      <c r="O36" s="120" t="s">
        <v>108</v>
      </c>
      <c r="P36" s="1"/>
      <c r="Q36" s="110"/>
      <c r="R36" s="110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</row>
    <row r="37" spans="1:44" ht="16.2" hidden="1" customHeight="1">
      <c r="A37" s="4"/>
      <c r="B37" s="107"/>
      <c r="C37" s="152"/>
      <c r="D37" s="1"/>
      <c r="E37" s="153"/>
      <c r="F37" s="1"/>
      <c r="G37" s="119" t="str">
        <f>BS!$E$4</f>
        <v>USD</v>
      </c>
      <c r="H37" s="120" t="s">
        <v>108</v>
      </c>
      <c r="I37" s="120" t="s">
        <v>108</v>
      </c>
      <c r="J37" s="120" t="s">
        <v>108</v>
      </c>
      <c r="K37" s="154"/>
      <c r="L37" s="120" t="s">
        <v>108</v>
      </c>
      <c r="M37" s="1"/>
      <c r="N37" s="120" t="s">
        <v>108</v>
      </c>
      <c r="O37" s="120" t="s">
        <v>108</v>
      </c>
      <c r="P37" s="1"/>
      <c r="Q37" s="110"/>
      <c r="R37" s="110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</row>
    <row r="38" spans="1:44" ht="16.2" hidden="1" customHeight="1">
      <c r="A38" s="4"/>
      <c r="B38" s="107"/>
      <c r="C38" s="152"/>
      <c r="D38" s="1"/>
      <c r="E38" s="153"/>
      <c r="F38" s="1"/>
      <c r="G38" s="119" t="str">
        <f>BS!$E$4</f>
        <v>USD</v>
      </c>
      <c r="H38" s="120" t="s">
        <v>108</v>
      </c>
      <c r="I38" s="120" t="s">
        <v>108</v>
      </c>
      <c r="J38" s="120" t="s">
        <v>108</v>
      </c>
      <c r="K38" s="154"/>
      <c r="L38" s="120" t="s">
        <v>108</v>
      </c>
      <c r="M38" s="1"/>
      <c r="N38" s="120" t="s">
        <v>108</v>
      </c>
      <c r="O38" s="120" t="s">
        <v>108</v>
      </c>
      <c r="P38" s="1"/>
      <c r="Q38" s="110"/>
      <c r="R38" s="110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</row>
    <row r="39" spans="1:44" ht="16.2" hidden="1" customHeight="1">
      <c r="A39" s="4"/>
      <c r="B39" s="107"/>
      <c r="C39" s="152"/>
      <c r="D39" s="1"/>
      <c r="E39" s="153"/>
      <c r="F39" s="1"/>
      <c r="G39" s="119" t="str">
        <f>BS!$E$4</f>
        <v>USD</v>
      </c>
      <c r="H39" s="120" t="s">
        <v>108</v>
      </c>
      <c r="I39" s="120" t="s">
        <v>108</v>
      </c>
      <c r="J39" s="120" t="s">
        <v>108</v>
      </c>
      <c r="K39" s="154"/>
      <c r="L39" s="120" t="s">
        <v>108</v>
      </c>
      <c r="M39" s="1"/>
      <c r="N39" s="120" t="s">
        <v>108</v>
      </c>
      <c r="O39" s="120" t="s">
        <v>108</v>
      </c>
      <c r="P39" s="1"/>
      <c r="Q39" s="110"/>
      <c r="R39" s="110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</row>
    <row r="40" spans="1:44" ht="16.2" hidden="1" customHeight="1">
      <c r="A40" s="4"/>
      <c r="B40" s="107"/>
      <c r="C40" s="152"/>
      <c r="D40" s="1"/>
      <c r="E40" s="153"/>
      <c r="F40" s="1"/>
      <c r="G40" s="119" t="str">
        <f>BS!$E$4</f>
        <v>USD</v>
      </c>
      <c r="H40" s="120" t="s">
        <v>108</v>
      </c>
      <c r="I40" s="120" t="s">
        <v>108</v>
      </c>
      <c r="J40" s="120" t="s">
        <v>108</v>
      </c>
      <c r="K40" s="154"/>
      <c r="L40" s="120" t="s">
        <v>108</v>
      </c>
      <c r="M40" s="1"/>
      <c r="N40" s="120" t="s">
        <v>108</v>
      </c>
      <c r="O40" s="120" t="s">
        <v>108</v>
      </c>
      <c r="P40" s="1"/>
      <c r="Q40" s="110"/>
      <c r="R40" s="110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</row>
    <row r="41" spans="1:44" ht="16.2" hidden="1" customHeight="1">
      <c r="A41" s="4"/>
      <c r="B41" s="107"/>
      <c r="C41" s="152"/>
      <c r="D41" s="1"/>
      <c r="E41" s="153"/>
      <c r="F41" s="1"/>
      <c r="G41" s="119" t="str">
        <f>BS!$E$4</f>
        <v>USD</v>
      </c>
      <c r="H41" s="120" t="s">
        <v>108</v>
      </c>
      <c r="I41" s="120" t="s">
        <v>108</v>
      </c>
      <c r="J41" s="120" t="s">
        <v>108</v>
      </c>
      <c r="K41" s="154"/>
      <c r="L41" s="120" t="s">
        <v>108</v>
      </c>
      <c r="M41" s="1"/>
      <c r="N41" s="120" t="s">
        <v>108</v>
      </c>
      <c r="O41" s="120" t="s">
        <v>108</v>
      </c>
      <c r="P41" s="1"/>
      <c r="Q41" s="110"/>
      <c r="R41" s="110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</row>
    <row r="42" spans="1:44" ht="16.2" hidden="1" customHeight="1">
      <c r="A42" s="4"/>
      <c r="B42" s="107"/>
      <c r="C42" s="152"/>
      <c r="D42" s="1"/>
      <c r="E42" s="153"/>
      <c r="F42" s="1"/>
      <c r="G42" s="119" t="str">
        <f>BS!$E$4</f>
        <v>USD</v>
      </c>
      <c r="H42" s="120" t="s">
        <v>108</v>
      </c>
      <c r="I42" s="120" t="s">
        <v>108</v>
      </c>
      <c r="J42" s="120" t="s">
        <v>108</v>
      </c>
      <c r="K42" s="154"/>
      <c r="L42" s="120" t="s">
        <v>108</v>
      </c>
      <c r="M42" s="1"/>
      <c r="N42" s="120" t="s">
        <v>108</v>
      </c>
      <c r="O42" s="120" t="s">
        <v>108</v>
      </c>
      <c r="P42" s="1"/>
      <c r="Q42" s="110"/>
      <c r="R42" s="110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</row>
    <row r="43" spans="1:44" ht="16.2" hidden="1" customHeight="1">
      <c r="A43" s="4"/>
      <c r="B43" s="107"/>
      <c r="C43" s="152"/>
      <c r="D43" s="1"/>
      <c r="E43" s="153"/>
      <c r="F43" s="1"/>
      <c r="G43" s="119" t="str">
        <f>BS!$E$4</f>
        <v>USD</v>
      </c>
      <c r="H43" s="120" t="s">
        <v>108</v>
      </c>
      <c r="I43" s="120" t="s">
        <v>108</v>
      </c>
      <c r="J43" s="120" t="s">
        <v>108</v>
      </c>
      <c r="K43" s="154"/>
      <c r="L43" s="120" t="s">
        <v>108</v>
      </c>
      <c r="M43" s="1"/>
      <c r="N43" s="120" t="s">
        <v>108</v>
      </c>
      <c r="O43" s="120" t="s">
        <v>108</v>
      </c>
      <c r="P43" s="1"/>
      <c r="Q43" s="110"/>
      <c r="R43" s="110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</row>
    <row r="44" spans="1:44" ht="16.2" hidden="1" customHeight="1">
      <c r="A44" s="4"/>
      <c r="B44" s="107"/>
      <c r="C44" s="152"/>
      <c r="D44" s="1"/>
      <c r="E44" s="153"/>
      <c r="F44" s="1"/>
      <c r="G44" s="119" t="str">
        <f>BS!$E$4</f>
        <v>USD</v>
      </c>
      <c r="H44" s="120" t="s">
        <v>108</v>
      </c>
      <c r="I44" s="120" t="s">
        <v>108</v>
      </c>
      <c r="J44" s="120" t="s">
        <v>108</v>
      </c>
      <c r="K44" s="154"/>
      <c r="L44" s="120" t="s">
        <v>108</v>
      </c>
      <c r="M44" s="1"/>
      <c r="N44" s="120" t="s">
        <v>108</v>
      </c>
      <c r="O44" s="120" t="s">
        <v>108</v>
      </c>
      <c r="P44" s="1"/>
      <c r="Q44" s="110"/>
      <c r="R44" s="110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</row>
    <row r="45" spans="1:44" ht="16.2" hidden="1" customHeight="1">
      <c r="A45" s="4"/>
      <c r="B45" s="107"/>
      <c r="C45" s="152"/>
      <c r="D45" s="1"/>
      <c r="E45" s="153"/>
      <c r="F45" s="1"/>
      <c r="G45" s="119" t="str">
        <f>BS!$E$4</f>
        <v>USD</v>
      </c>
      <c r="H45" s="120" t="s">
        <v>108</v>
      </c>
      <c r="I45" s="120" t="s">
        <v>108</v>
      </c>
      <c r="J45" s="120" t="s">
        <v>108</v>
      </c>
      <c r="K45" s="154"/>
      <c r="L45" s="120" t="s">
        <v>108</v>
      </c>
      <c r="M45" s="1"/>
      <c r="N45" s="120" t="s">
        <v>108</v>
      </c>
      <c r="O45" s="120" t="s">
        <v>108</v>
      </c>
      <c r="P45" s="1"/>
      <c r="Q45" s="110"/>
      <c r="R45" s="110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</row>
    <row r="46" spans="1:44" ht="16.2" hidden="1" customHeight="1">
      <c r="A46" s="4"/>
      <c r="B46" s="107"/>
      <c r="C46" s="152"/>
      <c r="D46" s="1"/>
      <c r="E46" s="153"/>
      <c r="F46" s="1"/>
      <c r="G46" s="119" t="str">
        <f>BS!$E$4</f>
        <v>USD</v>
      </c>
      <c r="H46" s="120" t="s">
        <v>108</v>
      </c>
      <c r="I46" s="120" t="s">
        <v>108</v>
      </c>
      <c r="J46" s="120" t="s">
        <v>108</v>
      </c>
      <c r="K46" s="154"/>
      <c r="L46" s="120" t="s">
        <v>108</v>
      </c>
      <c r="M46" s="1"/>
      <c r="N46" s="120" t="s">
        <v>108</v>
      </c>
      <c r="O46" s="120" t="s">
        <v>108</v>
      </c>
      <c r="P46" s="1"/>
      <c r="Q46" s="110"/>
      <c r="R46" s="110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</row>
    <row r="47" spans="1:44" ht="16.2" hidden="1" customHeight="1">
      <c r="A47" s="4"/>
      <c r="B47" s="107"/>
      <c r="C47" s="152"/>
      <c r="D47" s="1"/>
      <c r="E47" s="153"/>
      <c r="F47" s="1"/>
      <c r="G47" s="119" t="str">
        <f>BS!$E$4</f>
        <v>USD</v>
      </c>
      <c r="H47" s="120" t="s">
        <v>108</v>
      </c>
      <c r="I47" s="120" t="s">
        <v>108</v>
      </c>
      <c r="J47" s="120" t="s">
        <v>108</v>
      </c>
      <c r="K47" s="154"/>
      <c r="L47" s="120" t="s">
        <v>108</v>
      </c>
      <c r="M47" s="1"/>
      <c r="N47" s="120" t="s">
        <v>108</v>
      </c>
      <c r="O47" s="120" t="s">
        <v>108</v>
      </c>
      <c r="P47" s="1"/>
      <c r="Q47" s="110"/>
      <c r="R47" s="110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</row>
    <row r="48" spans="1:44" ht="16.2" hidden="1" customHeight="1">
      <c r="A48" s="4"/>
      <c r="B48" s="107"/>
      <c r="C48" s="152"/>
      <c r="D48" s="1"/>
      <c r="E48" s="153"/>
      <c r="F48" s="1"/>
      <c r="G48" s="119" t="str">
        <f>BS!$E$4</f>
        <v>USD</v>
      </c>
      <c r="H48" s="120" t="s">
        <v>108</v>
      </c>
      <c r="I48" s="120" t="s">
        <v>108</v>
      </c>
      <c r="J48" s="120" t="s">
        <v>108</v>
      </c>
      <c r="K48" s="154"/>
      <c r="L48" s="120" t="s">
        <v>108</v>
      </c>
      <c r="M48" s="1"/>
      <c r="N48" s="120" t="s">
        <v>108</v>
      </c>
      <c r="O48" s="120" t="s">
        <v>108</v>
      </c>
      <c r="P48" s="1"/>
      <c r="Q48" s="110"/>
      <c r="R48" s="110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</row>
    <row r="49" spans="1:45" ht="16.2" hidden="1" customHeight="1">
      <c r="A49" s="4"/>
      <c r="B49" s="107"/>
      <c r="C49" s="152"/>
      <c r="D49" s="1"/>
      <c r="E49" s="153"/>
      <c r="F49" s="1"/>
      <c r="G49" s="119" t="str">
        <f>BS!$E$4</f>
        <v>USD</v>
      </c>
      <c r="H49" s="120" t="s">
        <v>108</v>
      </c>
      <c r="I49" s="120" t="s">
        <v>108</v>
      </c>
      <c r="J49" s="120" t="s">
        <v>108</v>
      </c>
      <c r="K49" s="154"/>
      <c r="L49" s="120" t="s">
        <v>108</v>
      </c>
      <c r="M49" s="1"/>
      <c r="N49" s="120" t="s">
        <v>108</v>
      </c>
      <c r="O49" s="120" t="s">
        <v>108</v>
      </c>
      <c r="P49" s="1"/>
      <c r="Q49" s="110"/>
      <c r="R49" s="110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</row>
    <row r="50" spans="1:45" ht="16.2" hidden="1" customHeight="1">
      <c r="A50" s="4"/>
      <c r="B50" s="107"/>
      <c r="C50" s="152"/>
      <c r="D50" s="1"/>
      <c r="E50" s="153"/>
      <c r="F50" s="1"/>
      <c r="G50" s="119" t="str">
        <f>BS!$E$4</f>
        <v>USD</v>
      </c>
      <c r="H50" s="120" t="s">
        <v>108</v>
      </c>
      <c r="I50" s="120" t="s">
        <v>108</v>
      </c>
      <c r="J50" s="120" t="s">
        <v>108</v>
      </c>
      <c r="K50" s="154"/>
      <c r="L50" s="120" t="s">
        <v>108</v>
      </c>
      <c r="M50" s="1"/>
      <c r="N50" s="120" t="s">
        <v>108</v>
      </c>
      <c r="O50" s="120" t="s">
        <v>108</v>
      </c>
      <c r="P50" s="1"/>
      <c r="Q50" s="110"/>
      <c r="R50" s="110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</row>
    <row r="51" spans="1:45" ht="16.2" hidden="1" customHeight="1">
      <c r="A51" s="4"/>
      <c r="B51" s="107"/>
      <c r="C51" s="152"/>
      <c r="D51" s="1"/>
      <c r="E51" s="153"/>
      <c r="F51" s="1"/>
      <c r="G51" s="119" t="str">
        <f>BS!$E$4</f>
        <v>USD</v>
      </c>
      <c r="H51" s="120" t="s">
        <v>108</v>
      </c>
      <c r="I51" s="120" t="s">
        <v>108</v>
      </c>
      <c r="J51" s="120" t="s">
        <v>108</v>
      </c>
      <c r="K51" s="154"/>
      <c r="L51" s="120" t="s">
        <v>108</v>
      </c>
      <c r="M51" s="1"/>
      <c r="N51" s="120" t="s">
        <v>108</v>
      </c>
      <c r="O51" s="120" t="s">
        <v>108</v>
      </c>
      <c r="P51" s="1"/>
      <c r="Q51" s="110"/>
      <c r="R51" s="110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</row>
    <row r="52" spans="1:45" ht="16.2" hidden="1" customHeight="1">
      <c r="A52" s="4"/>
      <c r="B52" s="107"/>
      <c r="C52" s="152"/>
      <c r="D52" s="1"/>
      <c r="E52" s="153"/>
      <c r="F52" s="1"/>
      <c r="G52" s="119" t="str">
        <f>BS!$E$4</f>
        <v>USD</v>
      </c>
      <c r="H52" s="120" t="s">
        <v>108</v>
      </c>
      <c r="I52" s="120" t="s">
        <v>108</v>
      </c>
      <c r="J52" s="120" t="s">
        <v>108</v>
      </c>
      <c r="K52" s="154"/>
      <c r="L52" s="120" t="s">
        <v>108</v>
      </c>
      <c r="M52" s="1"/>
      <c r="N52" s="120" t="s">
        <v>108</v>
      </c>
      <c r="O52" s="120" t="s">
        <v>108</v>
      </c>
      <c r="P52" s="1"/>
      <c r="Q52" s="110"/>
      <c r="R52" s="110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</row>
    <row r="53" spans="1:45" ht="16.2" hidden="1" customHeight="1">
      <c r="A53" s="4"/>
      <c r="B53" s="107"/>
      <c r="C53" s="152"/>
      <c r="D53" s="1"/>
      <c r="E53" s="153"/>
      <c r="F53" s="1"/>
      <c r="G53" s="119" t="str">
        <f>BS!$E$4</f>
        <v>USD</v>
      </c>
      <c r="H53" s="120" t="s">
        <v>108</v>
      </c>
      <c r="I53" s="120" t="s">
        <v>108</v>
      </c>
      <c r="J53" s="120" t="s">
        <v>108</v>
      </c>
      <c r="K53" s="154"/>
      <c r="L53" s="120" t="s">
        <v>108</v>
      </c>
      <c r="M53" s="1"/>
      <c r="N53" s="120" t="s">
        <v>108</v>
      </c>
      <c r="O53" s="120" t="s">
        <v>108</v>
      </c>
      <c r="P53" s="1"/>
      <c r="Q53" s="110"/>
      <c r="R53" s="110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</row>
    <row r="54" spans="1:45" ht="25.05" customHeight="1">
      <c r="A54" s="121"/>
      <c r="B54" s="107"/>
      <c r="C54" s="121"/>
      <c r="D54" s="160">
        <f>SUM(D4:D53)</f>
        <v>214932158</v>
      </c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</row>
    <row r="55" spans="1:45" ht="25.05" customHeight="1">
      <c r="A55" s="112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</row>
    <row r="56" spans="1:45" ht="25.05" customHeight="1">
      <c r="A56" s="112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</row>
    <row r="57" spans="1:45" ht="25.05" customHeight="1">
      <c r="A57" s="114" t="s">
        <v>254</v>
      </c>
      <c r="B57" s="107"/>
      <c r="C57" s="116" t="s">
        <v>229</v>
      </c>
      <c r="D57" s="116" t="s">
        <v>255</v>
      </c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</row>
    <row r="58" spans="1:45" ht="16.2" customHeight="1">
      <c r="A58" s="173" t="s">
        <v>256</v>
      </c>
      <c r="B58" s="107"/>
      <c r="C58" s="165">
        <v>281482</v>
      </c>
      <c r="D58" s="174">
        <v>1.35</v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10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</row>
    <row r="59" spans="1:45" ht="16.2" customHeight="1">
      <c r="A59" s="173" t="s">
        <v>257</v>
      </c>
      <c r="B59" s="107"/>
      <c r="C59" s="165">
        <v>147594</v>
      </c>
      <c r="D59" s="174">
        <v>2.0326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10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</row>
    <row r="60" spans="1:45" ht="16.2" hidden="1" customHeight="1">
      <c r="A60" s="4"/>
      <c r="B60" s="107"/>
      <c r="C60" s="1"/>
      <c r="D60" s="1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10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</row>
    <row r="61" spans="1:45" ht="16.2" hidden="1" customHeight="1">
      <c r="A61" s="4"/>
      <c r="B61" s="107"/>
      <c r="C61" s="1"/>
      <c r="D61" s="1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10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</row>
    <row r="62" spans="1:45" ht="16.2" hidden="1" customHeight="1">
      <c r="A62" s="4"/>
      <c r="B62" s="107"/>
      <c r="C62" s="1"/>
      <c r="D62" s="1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10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</row>
    <row r="63" spans="1:45" ht="15" hidden="1" customHeight="1">
      <c r="A63" s="4"/>
      <c r="B63" s="107"/>
      <c r="C63" s="1"/>
      <c r="D63" s="1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10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</row>
    <row r="64" spans="1:45" ht="15" hidden="1" customHeight="1">
      <c r="A64" s="4"/>
      <c r="B64" s="107"/>
      <c r="C64" s="1"/>
      <c r="D64" s="1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10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</row>
    <row r="65" spans="1:44" ht="15" hidden="1" customHeight="1">
      <c r="A65" s="4"/>
      <c r="B65" s="107"/>
      <c r="C65" s="1"/>
      <c r="D65" s="1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10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</row>
    <row r="66" spans="1:44" ht="15" hidden="1" customHeight="1">
      <c r="A66" s="4"/>
      <c r="B66" s="107"/>
      <c r="C66" s="1"/>
      <c r="D66" s="1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10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</row>
    <row r="67" spans="1:44" ht="15" hidden="1" customHeight="1">
      <c r="A67" s="4"/>
      <c r="B67" s="107"/>
      <c r="C67" s="1"/>
      <c r="D67" s="1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10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</row>
    <row r="68" spans="1:44" ht="15" hidden="1" customHeight="1">
      <c r="A68" s="4"/>
      <c r="B68" s="107"/>
      <c r="C68" s="1"/>
      <c r="D68" s="1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10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</row>
    <row r="69" spans="1:44" ht="15" hidden="1" customHeight="1">
      <c r="A69" s="4"/>
      <c r="B69" s="107"/>
      <c r="C69" s="1"/>
      <c r="D69" s="1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10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</row>
    <row r="70" spans="1:44" ht="15" hidden="1" customHeight="1">
      <c r="A70" s="4"/>
      <c r="B70" s="107"/>
      <c r="C70" s="1"/>
      <c r="D70" s="1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10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</row>
    <row r="71" spans="1:44" ht="15" hidden="1" customHeight="1">
      <c r="A71" s="4"/>
      <c r="B71" s="107"/>
      <c r="C71" s="1"/>
      <c r="D71" s="1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10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</row>
    <row r="72" spans="1:44" ht="16.2" hidden="1" customHeight="1">
      <c r="A72" s="4"/>
      <c r="B72" s="107"/>
      <c r="C72" s="1"/>
      <c r="D72" s="1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10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</row>
    <row r="73" spans="1:44" ht="16.2" hidden="1" customHeight="1">
      <c r="A73" s="4"/>
      <c r="B73" s="107"/>
      <c r="C73" s="1"/>
      <c r="D73" s="1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10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</row>
    <row r="74" spans="1:44" ht="16.2" hidden="1" customHeight="1">
      <c r="A74" s="4"/>
      <c r="B74" s="107"/>
      <c r="C74" s="1"/>
      <c r="D74" s="1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10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</row>
    <row r="75" spans="1:44" ht="15" hidden="1" customHeight="1">
      <c r="A75" s="4"/>
      <c r="B75" s="107"/>
      <c r="C75" s="1"/>
      <c r="D75" s="1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10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</row>
    <row r="76" spans="1:44" ht="16.2" hidden="1" customHeight="1">
      <c r="A76" s="4"/>
      <c r="B76" s="107"/>
      <c r="C76" s="1"/>
      <c r="D76" s="1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10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</row>
    <row r="77" spans="1:44" ht="16.2" hidden="1" customHeight="1">
      <c r="A77" s="4"/>
      <c r="B77" s="107"/>
      <c r="C77" s="1"/>
      <c r="D77" s="1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10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</row>
    <row r="78" spans="1:44" ht="16.2" hidden="1" customHeight="1">
      <c r="A78" s="4"/>
      <c r="B78" s="107"/>
      <c r="C78" s="1"/>
      <c r="D78" s="1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10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</row>
    <row r="79" spans="1:44" ht="15" hidden="1" customHeight="1">
      <c r="A79" s="4"/>
      <c r="B79" s="107"/>
      <c r="C79" s="1"/>
      <c r="D79" s="1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10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</row>
    <row r="80" spans="1:44" ht="16.2" hidden="1" customHeight="1">
      <c r="A80" s="4"/>
      <c r="B80" s="107"/>
      <c r="C80" s="1"/>
      <c r="D80" s="1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10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</row>
    <row r="81" spans="1:44" ht="16.2" hidden="1" customHeight="1">
      <c r="A81" s="4"/>
      <c r="B81" s="107"/>
      <c r="C81" s="1"/>
      <c r="D81" s="1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10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</row>
    <row r="82" spans="1:44" ht="16.2" hidden="1" customHeight="1">
      <c r="A82" s="4"/>
      <c r="B82" s="107"/>
      <c r="C82" s="1"/>
      <c r="D82" s="1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10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</row>
    <row r="83" spans="1:44" ht="15" hidden="1" customHeight="1">
      <c r="A83" s="4"/>
      <c r="B83" s="107"/>
      <c r="C83" s="1"/>
      <c r="D83" s="1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10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</row>
    <row r="84" spans="1:44" ht="16.2" hidden="1" customHeight="1">
      <c r="A84" s="4"/>
      <c r="B84" s="107"/>
      <c r="C84" s="1"/>
      <c r="D84" s="1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10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</row>
    <row r="85" spans="1:44" ht="16.2" hidden="1" customHeight="1">
      <c r="A85" s="4"/>
      <c r="B85" s="107"/>
      <c r="C85" s="1"/>
      <c r="D85" s="1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10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</row>
    <row r="86" spans="1:44" ht="16.2" hidden="1" customHeight="1">
      <c r="A86" s="4"/>
      <c r="B86" s="107"/>
      <c r="C86" s="1"/>
      <c r="D86" s="1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10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</row>
    <row r="87" spans="1:44" ht="15" hidden="1" customHeight="1">
      <c r="A87" s="4"/>
      <c r="B87" s="107"/>
      <c r="C87" s="1"/>
      <c r="D87" s="1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10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</row>
    <row r="88" spans="1:44" ht="16.2" hidden="1" customHeight="1">
      <c r="A88" s="4"/>
      <c r="B88" s="107"/>
      <c r="C88" s="1"/>
      <c r="D88" s="1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10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</row>
    <row r="89" spans="1:44" ht="16.2" hidden="1" customHeight="1">
      <c r="A89" s="4"/>
      <c r="B89" s="107"/>
      <c r="C89" s="1"/>
      <c r="D89" s="1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10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</row>
    <row r="90" spans="1:44" ht="16.2" hidden="1" customHeight="1">
      <c r="A90" s="4"/>
      <c r="B90" s="107"/>
      <c r="C90" s="1"/>
      <c r="D90" s="1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10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</row>
    <row r="91" spans="1:44" ht="15" hidden="1" customHeight="1">
      <c r="A91" s="4"/>
      <c r="B91" s="107"/>
      <c r="C91" s="1"/>
      <c r="D91" s="1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10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</row>
    <row r="92" spans="1:44" ht="16.2" hidden="1" customHeight="1">
      <c r="A92" s="4"/>
      <c r="B92" s="107"/>
      <c r="C92" s="1"/>
      <c r="D92" s="1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10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</row>
    <row r="93" spans="1:44" ht="16.2" hidden="1" customHeight="1">
      <c r="A93" s="4"/>
      <c r="B93" s="107"/>
      <c r="C93" s="1"/>
      <c r="D93" s="1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10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</row>
    <row r="94" spans="1:44" ht="16.2" hidden="1" customHeight="1">
      <c r="A94" s="4"/>
      <c r="B94" s="107"/>
      <c r="C94" s="1"/>
      <c r="D94" s="1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10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</row>
    <row r="95" spans="1:44" ht="16.2" hidden="1" customHeight="1">
      <c r="A95" s="4"/>
      <c r="B95" s="107"/>
      <c r="C95" s="1"/>
      <c r="D95" s="1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10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</row>
    <row r="96" spans="1:44" ht="16.2" hidden="1" customHeight="1">
      <c r="A96" s="4"/>
      <c r="B96" s="107"/>
      <c r="C96" s="1"/>
      <c r="D96" s="1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10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</row>
    <row r="97" spans="1:45" ht="16.2" hidden="1" customHeight="1">
      <c r="A97" s="4"/>
      <c r="B97" s="107"/>
      <c r="C97" s="1"/>
      <c r="D97" s="1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10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</row>
    <row r="98" spans="1:45" ht="16.2" hidden="1" customHeight="1">
      <c r="A98" s="4"/>
      <c r="B98" s="107"/>
      <c r="C98" s="1"/>
      <c r="D98" s="1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10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</row>
    <row r="99" spans="1:45" ht="16.2" hidden="1" customHeight="1">
      <c r="A99" s="4"/>
      <c r="B99" s="107"/>
      <c r="C99" s="1"/>
      <c r="D99" s="1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10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</row>
    <row r="100" spans="1:45" ht="16.2" hidden="1" customHeight="1">
      <c r="A100" s="4"/>
      <c r="B100" s="107"/>
      <c r="C100" s="1"/>
      <c r="D100" s="1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10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</row>
    <row r="101" spans="1:45" ht="16.2" hidden="1" customHeight="1">
      <c r="A101" s="4"/>
      <c r="B101" s="107"/>
      <c r="C101" s="1"/>
      <c r="D101" s="1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10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</row>
    <row r="102" spans="1:45" ht="16.2" hidden="1" customHeight="1">
      <c r="A102" s="4"/>
      <c r="B102" s="107"/>
      <c r="C102" s="1"/>
      <c r="D102" s="1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10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</row>
    <row r="103" spans="1:45" ht="16.2" hidden="1" customHeight="1">
      <c r="A103" s="4"/>
      <c r="B103" s="107"/>
      <c r="C103" s="1"/>
      <c r="D103" s="1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10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</row>
    <row r="104" spans="1:45" ht="16.2" hidden="1" customHeight="1">
      <c r="A104" s="4"/>
      <c r="B104" s="107"/>
      <c r="C104" s="1"/>
      <c r="D104" s="1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10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</row>
    <row r="105" spans="1:45" ht="16.2" hidden="1" customHeight="1">
      <c r="A105" s="4"/>
      <c r="B105" s="107"/>
      <c r="C105" s="1"/>
      <c r="D105" s="1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10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</row>
    <row r="106" spans="1:45" ht="16.2" hidden="1" customHeight="1">
      <c r="A106" s="4"/>
      <c r="B106" s="107"/>
      <c r="C106" s="1"/>
      <c r="D106" s="1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10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</row>
    <row r="107" spans="1:45" ht="16.2" hidden="1" customHeight="1">
      <c r="A107" s="4"/>
      <c r="B107" s="107"/>
      <c r="C107" s="1"/>
      <c r="D107" s="1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10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</row>
    <row r="108" spans="1:45" ht="25.05" customHeight="1">
      <c r="A108" s="121"/>
      <c r="B108" s="107"/>
      <c r="C108" s="160">
        <f>SUM(C58:C107)</f>
        <v>429076</v>
      </c>
      <c r="D108" s="122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</row>
    <row r="109" spans="1:45" ht="25.05" customHeight="1">
      <c r="A109" s="112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</row>
    <row r="110" spans="1:45" ht="25.05" customHeight="1">
      <c r="A110" s="112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</row>
    <row r="111" spans="1:45" ht="25.05" customHeight="1">
      <c r="A111" s="114" t="s">
        <v>258</v>
      </c>
      <c r="B111" s="107"/>
      <c r="C111" s="116" t="s">
        <v>229</v>
      </c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</row>
    <row r="112" spans="1:45" ht="16.2" customHeight="1">
      <c r="A112" s="173" t="s">
        <v>259</v>
      </c>
      <c r="B112" s="107"/>
      <c r="C112" s="165">
        <v>15104283</v>
      </c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10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</row>
    <row r="113" spans="1:44" ht="16.2" customHeight="1">
      <c r="A113" s="173" t="s">
        <v>260</v>
      </c>
      <c r="B113" s="107"/>
      <c r="C113" s="165">
        <v>19957465</v>
      </c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10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</row>
    <row r="114" spans="1:44" ht="16.2" hidden="1" customHeight="1">
      <c r="A114" s="4"/>
      <c r="B114" s="107"/>
      <c r="C114" s="1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10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</row>
    <row r="115" spans="1:44" ht="16.2" hidden="1" customHeight="1">
      <c r="A115" s="4"/>
      <c r="B115" s="107"/>
      <c r="C115" s="1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10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</row>
    <row r="116" spans="1:44" ht="16.2" hidden="1" customHeight="1">
      <c r="A116" s="4"/>
      <c r="B116" s="107"/>
      <c r="C116" s="1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10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</row>
    <row r="117" spans="1:44" ht="16.2" hidden="1" customHeight="1">
      <c r="A117" s="4"/>
      <c r="B117" s="107"/>
      <c r="C117" s="1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10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</row>
    <row r="118" spans="1:44" ht="16.2" hidden="1" customHeight="1">
      <c r="A118" s="4"/>
      <c r="B118" s="107"/>
      <c r="C118" s="1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10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</row>
    <row r="119" spans="1:44" ht="16.2" hidden="1" customHeight="1">
      <c r="A119" s="4"/>
      <c r="B119" s="107"/>
      <c r="C119" s="1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10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</row>
    <row r="120" spans="1:44" ht="16.2" hidden="1" customHeight="1">
      <c r="A120" s="4"/>
      <c r="B120" s="107"/>
      <c r="C120" s="1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10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</row>
    <row r="121" spans="1:44" ht="16.2" hidden="1" customHeight="1">
      <c r="A121" s="4"/>
      <c r="B121" s="107"/>
      <c r="C121" s="1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10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</row>
    <row r="122" spans="1:44" ht="16.2" hidden="1" customHeight="1">
      <c r="A122" s="4"/>
      <c r="B122" s="107"/>
      <c r="C122" s="1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10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</row>
    <row r="123" spans="1:44" ht="16.2" hidden="1" customHeight="1">
      <c r="A123" s="4"/>
      <c r="B123" s="107"/>
      <c r="C123" s="1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10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</row>
    <row r="124" spans="1:44" ht="16.2" hidden="1" customHeight="1">
      <c r="A124" s="4"/>
      <c r="B124" s="107"/>
      <c r="C124" s="1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10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</row>
    <row r="125" spans="1:44" ht="16.2" hidden="1" customHeight="1">
      <c r="A125" s="4"/>
      <c r="B125" s="107"/>
      <c r="C125" s="1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10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</row>
    <row r="126" spans="1:44" ht="16.2" hidden="1" customHeight="1">
      <c r="A126" s="4"/>
      <c r="B126" s="107"/>
      <c r="C126" s="1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10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</row>
    <row r="127" spans="1:44" ht="16.2" hidden="1" customHeight="1">
      <c r="A127" s="4"/>
      <c r="B127" s="107"/>
      <c r="C127" s="1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10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</row>
    <row r="128" spans="1:44" ht="16.2" hidden="1" customHeight="1">
      <c r="A128" s="4"/>
      <c r="B128" s="107"/>
      <c r="C128" s="1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10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</row>
    <row r="129" spans="1:44" ht="16.2" hidden="1" customHeight="1">
      <c r="A129" s="4"/>
      <c r="B129" s="107"/>
      <c r="C129" s="1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10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</row>
    <row r="130" spans="1:44" ht="16.2" hidden="1" customHeight="1">
      <c r="A130" s="4"/>
      <c r="B130" s="107"/>
      <c r="C130" s="1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10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</row>
    <row r="131" spans="1:44" ht="16.2" hidden="1" customHeight="1">
      <c r="A131" s="4"/>
      <c r="B131" s="107"/>
      <c r="C131" s="1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10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</row>
    <row r="132" spans="1:44" ht="16.2" hidden="1" customHeight="1">
      <c r="A132" s="4"/>
      <c r="B132" s="107"/>
      <c r="C132" s="1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10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</row>
    <row r="133" spans="1:44" ht="16.2" hidden="1" customHeight="1">
      <c r="A133" s="4"/>
      <c r="B133" s="107"/>
      <c r="C133" s="1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10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</row>
    <row r="134" spans="1:44" ht="16.2" hidden="1" customHeight="1">
      <c r="A134" s="4"/>
      <c r="B134" s="107"/>
      <c r="C134" s="1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10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</row>
    <row r="135" spans="1:44" ht="16.2" hidden="1" customHeight="1">
      <c r="A135" s="4"/>
      <c r="B135" s="107"/>
      <c r="C135" s="1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10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</row>
    <row r="136" spans="1:44" ht="16.2" hidden="1" customHeight="1">
      <c r="A136" s="4"/>
      <c r="B136" s="107"/>
      <c r="C136" s="1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10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</row>
    <row r="137" spans="1:44" ht="16.2" hidden="1" customHeight="1">
      <c r="A137" s="4"/>
      <c r="B137" s="107"/>
      <c r="C137" s="1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10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</row>
    <row r="138" spans="1:44" ht="16.2" hidden="1" customHeight="1">
      <c r="A138" s="4"/>
      <c r="B138" s="107"/>
      <c r="C138" s="1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10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</row>
    <row r="139" spans="1:44" ht="16.2" hidden="1" customHeight="1">
      <c r="A139" s="4"/>
      <c r="B139" s="107"/>
      <c r="C139" s="1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10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</row>
    <row r="140" spans="1:44" ht="16.2" hidden="1" customHeight="1">
      <c r="A140" s="4"/>
      <c r="B140" s="107"/>
      <c r="C140" s="1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10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</row>
    <row r="141" spans="1:44" ht="16.2" hidden="1" customHeight="1">
      <c r="A141" s="4"/>
      <c r="B141" s="107"/>
      <c r="C141" s="1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10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</row>
    <row r="142" spans="1:44" ht="16.2" hidden="1" customHeight="1">
      <c r="A142" s="4"/>
      <c r="B142" s="107"/>
      <c r="C142" s="1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10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</row>
    <row r="143" spans="1:44" ht="16.2" hidden="1" customHeight="1">
      <c r="A143" s="4"/>
      <c r="B143" s="107"/>
      <c r="C143" s="1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10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</row>
    <row r="144" spans="1:44" ht="16.2" hidden="1" customHeight="1">
      <c r="A144" s="4"/>
      <c r="B144" s="107"/>
      <c r="C144" s="1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10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</row>
    <row r="145" spans="1:44" ht="16.2" hidden="1" customHeight="1">
      <c r="A145" s="4"/>
      <c r="B145" s="107"/>
      <c r="C145" s="1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10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</row>
    <row r="146" spans="1:44" ht="16.2" hidden="1" customHeight="1">
      <c r="A146" s="4"/>
      <c r="B146" s="107"/>
      <c r="C146" s="1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10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</row>
    <row r="147" spans="1:44" ht="16.2" hidden="1" customHeight="1">
      <c r="A147" s="4"/>
      <c r="B147" s="107"/>
      <c r="C147" s="1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10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</row>
    <row r="148" spans="1:44" ht="16.2" hidden="1" customHeight="1">
      <c r="A148" s="4"/>
      <c r="B148" s="107"/>
      <c r="C148" s="1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10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</row>
    <row r="149" spans="1:44" ht="16.2" hidden="1" customHeight="1">
      <c r="A149" s="4"/>
      <c r="B149" s="107"/>
      <c r="C149" s="1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10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</row>
    <row r="150" spans="1:44" ht="16.2" hidden="1" customHeight="1">
      <c r="A150" s="4"/>
      <c r="B150" s="107"/>
      <c r="C150" s="1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10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</row>
    <row r="151" spans="1:44" ht="16.2" hidden="1" customHeight="1">
      <c r="A151" s="4"/>
      <c r="B151" s="107"/>
      <c r="C151" s="1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10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</row>
    <row r="152" spans="1:44" ht="16.2" hidden="1" customHeight="1">
      <c r="A152" s="4"/>
      <c r="B152" s="107"/>
      <c r="C152" s="1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10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</row>
    <row r="153" spans="1:44" ht="16.2" hidden="1" customHeight="1">
      <c r="A153" s="4"/>
      <c r="B153" s="107"/>
      <c r="C153" s="1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10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</row>
    <row r="154" spans="1:44" ht="16.2" hidden="1" customHeight="1">
      <c r="A154" s="4"/>
      <c r="B154" s="107"/>
      <c r="C154" s="1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10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</row>
    <row r="155" spans="1:44" ht="16.2" hidden="1" customHeight="1">
      <c r="A155" s="4"/>
      <c r="B155" s="107"/>
      <c r="C155" s="1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10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</row>
    <row r="156" spans="1:44" ht="16.2" hidden="1" customHeight="1">
      <c r="A156" s="4"/>
      <c r="B156" s="107"/>
      <c r="C156" s="1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10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</row>
    <row r="157" spans="1:44" ht="16.2" hidden="1" customHeight="1">
      <c r="A157" s="4"/>
      <c r="B157" s="107"/>
      <c r="C157" s="1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10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</row>
    <row r="158" spans="1:44" ht="16.2" hidden="1" customHeight="1">
      <c r="A158" s="4"/>
      <c r="B158" s="107"/>
      <c r="C158" s="1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10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</row>
    <row r="159" spans="1:44" ht="16.2" hidden="1" customHeight="1">
      <c r="A159" s="4"/>
      <c r="B159" s="107"/>
      <c r="C159" s="1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10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</row>
    <row r="160" spans="1:44" ht="16.2" hidden="1" customHeight="1">
      <c r="A160" s="4"/>
      <c r="B160" s="107"/>
      <c r="C160" s="1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10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</row>
    <row r="161" spans="1:44" ht="16.2" hidden="1" customHeight="1">
      <c r="A161" s="4"/>
      <c r="B161" s="107"/>
      <c r="C161" s="1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10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</row>
    <row r="162" spans="1:44" ht="25.05" customHeight="1">
      <c r="A162" s="121"/>
      <c r="B162" s="107"/>
      <c r="C162" s="160">
        <f>SUM(C112:C161)</f>
        <v>35061748</v>
      </c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10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</row>
    <row r="163" spans="1:44" ht="25.05" customHeight="1">
      <c r="A163" s="121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10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</row>
    <row r="164" spans="1:44" ht="25.05" customHeight="1">
      <c r="A164" s="112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10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</row>
    <row r="165" spans="1:44" ht="16.8" customHeight="1">
      <c r="A165" s="114" t="s">
        <v>261</v>
      </c>
      <c r="B165" s="107"/>
      <c r="C165" s="116" t="s">
        <v>229</v>
      </c>
      <c r="D165" s="116" t="s">
        <v>255</v>
      </c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10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</row>
    <row r="166" spans="1:44" ht="16.2" customHeight="1">
      <c r="A166" s="173" t="s">
        <v>262</v>
      </c>
      <c r="B166" s="107"/>
      <c r="C166" s="165">
        <v>4029735</v>
      </c>
      <c r="D166" s="1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10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</row>
    <row r="167" spans="1:44" ht="16.2" customHeight="1">
      <c r="A167" s="173" t="s">
        <v>263</v>
      </c>
      <c r="B167" s="107"/>
      <c r="C167" s="165">
        <v>1676023</v>
      </c>
      <c r="D167" s="174">
        <v>0.65610000000000002</v>
      </c>
      <c r="E167" s="107"/>
      <c r="F167" s="160"/>
      <c r="G167" s="107"/>
      <c r="H167" s="160"/>
      <c r="I167" s="47"/>
      <c r="J167" s="107"/>
      <c r="K167" s="107"/>
      <c r="L167" s="107"/>
      <c r="M167" s="107"/>
      <c r="N167" s="107"/>
      <c r="O167" s="107"/>
      <c r="P167" s="107"/>
      <c r="Q167" s="107"/>
      <c r="R167" s="110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</row>
    <row r="168" spans="1:44" ht="16.2" customHeight="1">
      <c r="A168" s="173" t="s">
        <v>264</v>
      </c>
      <c r="B168" s="107"/>
      <c r="C168" s="165">
        <v>1699889</v>
      </c>
      <c r="D168" s="174">
        <v>1.83</v>
      </c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10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</row>
    <row r="169" spans="1:44" ht="16.2" customHeight="1">
      <c r="A169" s="173" t="s">
        <v>265</v>
      </c>
      <c r="B169" s="107"/>
      <c r="C169" s="165">
        <v>1217806</v>
      </c>
      <c r="D169" s="174">
        <v>2.4672999999999998</v>
      </c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10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</row>
    <row r="170" spans="1:44" ht="16.2" customHeight="1">
      <c r="A170" s="173" t="s">
        <v>266</v>
      </c>
      <c r="B170" s="107"/>
      <c r="C170" s="165">
        <v>285228</v>
      </c>
      <c r="D170" s="174">
        <v>3.9434999999999998</v>
      </c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10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</row>
    <row r="171" spans="1:44" ht="16.2" customHeight="1">
      <c r="A171" s="173" t="s">
        <v>267</v>
      </c>
      <c r="B171" s="107"/>
      <c r="C171" s="165">
        <v>254366</v>
      </c>
      <c r="D171" s="174">
        <v>4.38</v>
      </c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10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</row>
    <row r="172" spans="1:44" ht="16.2" customHeight="1">
      <c r="A172" s="173" t="s">
        <v>268</v>
      </c>
      <c r="B172" s="107"/>
      <c r="C172" s="165">
        <v>3661822</v>
      </c>
      <c r="D172" s="174">
        <v>5.05</v>
      </c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10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</row>
    <row r="173" spans="1:44" ht="16.2" customHeight="1">
      <c r="A173" s="173" t="s">
        <v>269</v>
      </c>
      <c r="B173" s="107"/>
      <c r="C173" s="165">
        <v>709749</v>
      </c>
      <c r="D173" s="174">
        <v>5.25</v>
      </c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10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</row>
    <row r="174" spans="1:44" ht="16.2" customHeight="1">
      <c r="A174" s="173" t="s">
        <v>270</v>
      </c>
      <c r="B174" s="107"/>
      <c r="C174" s="165">
        <v>1240778</v>
      </c>
      <c r="D174" s="174">
        <v>5.3</v>
      </c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10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</row>
    <row r="175" spans="1:44" ht="16.2" customHeight="1">
      <c r="A175" s="173" t="s">
        <v>271</v>
      </c>
      <c r="B175" s="107"/>
      <c r="C175" s="165">
        <v>12940583</v>
      </c>
      <c r="D175" s="174">
        <v>6.8141999999999996</v>
      </c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10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</row>
    <row r="176" spans="1:44" ht="16.2" customHeight="1">
      <c r="A176" s="173" t="s">
        <v>272</v>
      </c>
      <c r="B176" s="107"/>
      <c r="C176" s="165">
        <v>1905964</v>
      </c>
      <c r="D176" s="174">
        <v>7.1254</v>
      </c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10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</row>
    <row r="177" spans="1:44" ht="16.2" customHeight="1">
      <c r="A177" s="173" t="s">
        <v>273</v>
      </c>
      <c r="B177" s="107"/>
      <c r="C177" s="165">
        <v>7156207</v>
      </c>
      <c r="D177" s="174">
        <v>12.381600000000001</v>
      </c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10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</row>
    <row r="178" spans="1:44" ht="16.2" customHeight="1">
      <c r="A178" s="173" t="s">
        <v>754</v>
      </c>
      <c r="B178" s="107"/>
      <c r="C178" s="165">
        <v>17962179</v>
      </c>
      <c r="D178" s="174">
        <v>11.1394</v>
      </c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10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</row>
    <row r="179" spans="1:44" ht="16.2" customHeight="1">
      <c r="A179" s="4"/>
      <c r="B179" s="107"/>
      <c r="C179" s="1"/>
      <c r="D179" s="1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10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</row>
    <row r="180" spans="1:44" ht="16.2" customHeight="1">
      <c r="A180" s="4"/>
      <c r="B180" s="107"/>
      <c r="C180" s="1"/>
      <c r="D180" s="1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10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</row>
    <row r="181" spans="1:44" ht="16.2" customHeight="1">
      <c r="A181" s="4"/>
      <c r="B181" s="107"/>
      <c r="C181" s="1"/>
      <c r="D181" s="1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10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</row>
    <row r="182" spans="1:44" ht="16.2" customHeight="1">
      <c r="A182" s="4"/>
      <c r="B182" s="107"/>
      <c r="C182" s="1"/>
      <c r="D182" s="1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10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</row>
    <row r="183" spans="1:44" ht="16.2" customHeight="1">
      <c r="A183" s="4"/>
      <c r="B183" s="107"/>
      <c r="C183" s="1"/>
      <c r="D183" s="1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10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</row>
    <row r="184" spans="1:44" ht="16.2" customHeight="1">
      <c r="A184" s="4"/>
      <c r="B184" s="107"/>
      <c r="C184" s="1"/>
      <c r="D184" s="1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10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</row>
    <row r="185" spans="1:44" ht="16.2" customHeight="1">
      <c r="A185" s="4"/>
      <c r="B185" s="107"/>
      <c r="C185" s="1"/>
      <c r="D185" s="1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10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</row>
    <row r="186" spans="1:44" ht="16.2" customHeight="1">
      <c r="A186" s="4"/>
      <c r="B186" s="107"/>
      <c r="C186" s="1"/>
      <c r="D186" s="1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10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</row>
    <row r="187" spans="1:44" ht="16.2" customHeight="1">
      <c r="A187" s="4"/>
      <c r="B187" s="107"/>
      <c r="C187" s="1"/>
      <c r="D187" s="1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10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</row>
    <row r="188" spans="1:44" ht="16.2" customHeight="1">
      <c r="A188" s="4"/>
      <c r="B188" s="107"/>
      <c r="C188" s="1"/>
      <c r="D188" s="1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10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</row>
    <row r="189" spans="1:44" ht="16.2" customHeight="1">
      <c r="A189" s="4"/>
      <c r="B189" s="107"/>
      <c r="C189" s="1"/>
      <c r="D189" s="1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10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</row>
    <row r="190" spans="1:44" ht="16.2" customHeight="1">
      <c r="A190" s="4"/>
      <c r="B190" s="107"/>
      <c r="C190" s="1"/>
      <c r="D190" s="1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10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</row>
    <row r="191" spans="1:44" ht="16.2" customHeight="1">
      <c r="A191" s="4"/>
      <c r="B191" s="107"/>
      <c r="C191" s="1"/>
      <c r="D191" s="1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10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</row>
    <row r="192" spans="1:44" ht="16.2" customHeight="1">
      <c r="A192" s="4"/>
      <c r="B192" s="107"/>
      <c r="C192" s="1"/>
      <c r="D192" s="1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10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</row>
    <row r="193" spans="1:44" ht="16.2" customHeight="1">
      <c r="A193" s="4"/>
      <c r="B193" s="107"/>
      <c r="C193" s="1"/>
      <c r="D193" s="1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10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</row>
    <row r="194" spans="1:44" ht="16.2" customHeight="1">
      <c r="A194" s="4"/>
      <c r="B194" s="107"/>
      <c r="C194" s="1"/>
      <c r="D194" s="1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10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</row>
    <row r="195" spans="1:44" ht="16.2" customHeight="1">
      <c r="A195" s="4"/>
      <c r="B195" s="107"/>
      <c r="C195" s="1"/>
      <c r="D195" s="1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10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</row>
    <row r="196" spans="1:44" ht="16.2" customHeight="1">
      <c r="A196" s="4"/>
      <c r="B196" s="107"/>
      <c r="C196" s="1"/>
      <c r="D196" s="1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10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</row>
    <row r="197" spans="1:44" ht="16.2" customHeight="1">
      <c r="A197" s="4"/>
      <c r="B197" s="107"/>
      <c r="C197" s="1"/>
      <c r="D197" s="1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10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</row>
    <row r="198" spans="1:44" ht="16.2" customHeight="1">
      <c r="A198" s="4"/>
      <c r="B198" s="107"/>
      <c r="C198" s="1"/>
      <c r="D198" s="1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10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</row>
    <row r="199" spans="1:44" ht="16.2" customHeight="1">
      <c r="A199" s="4"/>
      <c r="B199" s="107"/>
      <c r="C199" s="1"/>
      <c r="D199" s="1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10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</row>
    <row r="200" spans="1:44" ht="16.2" customHeight="1">
      <c r="A200" s="4"/>
      <c r="B200" s="107"/>
      <c r="C200" s="1"/>
      <c r="D200" s="1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10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</row>
    <row r="201" spans="1:44" ht="16.2" customHeight="1">
      <c r="A201" s="4"/>
      <c r="B201" s="107"/>
      <c r="C201" s="1"/>
      <c r="D201" s="1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10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</row>
    <row r="202" spans="1:44" ht="16.2" customHeight="1">
      <c r="A202" s="4"/>
      <c r="B202" s="107"/>
      <c r="C202" s="1"/>
      <c r="D202" s="1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10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</row>
    <row r="203" spans="1:44" ht="16.2" customHeight="1">
      <c r="A203" s="4"/>
      <c r="B203" s="107"/>
      <c r="C203" s="1"/>
      <c r="D203" s="1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10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</row>
    <row r="204" spans="1:44" ht="16.2" customHeight="1">
      <c r="A204" s="4"/>
      <c r="B204" s="107"/>
      <c r="C204" s="1"/>
      <c r="D204" s="1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10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</row>
    <row r="205" spans="1:44" ht="16.2" customHeight="1">
      <c r="A205" s="4"/>
      <c r="B205" s="107"/>
      <c r="C205" s="1"/>
      <c r="D205" s="1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10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</row>
    <row r="206" spans="1:44" ht="16.2" customHeight="1">
      <c r="A206" s="4"/>
      <c r="B206" s="107"/>
      <c r="C206" s="1"/>
      <c r="D206" s="1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10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</row>
    <row r="207" spans="1:44" ht="16.2" customHeight="1">
      <c r="A207" s="4"/>
      <c r="B207" s="107"/>
      <c r="C207" s="1"/>
      <c r="D207" s="1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10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</row>
    <row r="208" spans="1:44" ht="16.2" customHeight="1">
      <c r="A208" s="4"/>
      <c r="B208" s="107"/>
      <c r="C208" s="1"/>
      <c r="D208" s="1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10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</row>
    <row r="209" spans="1:45" ht="16.2" customHeight="1">
      <c r="A209" s="4"/>
      <c r="B209" s="107"/>
      <c r="C209" s="1"/>
      <c r="D209" s="1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10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</row>
    <row r="210" spans="1:45" ht="16.2" customHeight="1">
      <c r="A210" s="4"/>
      <c r="B210" s="107"/>
      <c r="C210" s="1"/>
      <c r="D210" s="1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10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</row>
    <row r="211" spans="1:45" ht="16.2" customHeight="1">
      <c r="A211" s="4"/>
      <c r="B211" s="107"/>
      <c r="C211" s="1"/>
      <c r="D211" s="1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10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</row>
    <row r="212" spans="1:45" ht="16.2" customHeight="1">
      <c r="A212" s="4"/>
      <c r="B212" s="107"/>
      <c r="C212" s="1"/>
      <c r="D212" s="1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10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</row>
    <row r="213" spans="1:45" ht="16.2" customHeight="1">
      <c r="A213" s="4"/>
      <c r="B213" s="107"/>
      <c r="C213" s="1"/>
      <c r="D213" s="1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10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</row>
    <row r="214" spans="1:45" ht="16.2" customHeight="1">
      <c r="A214" s="4"/>
      <c r="B214" s="107"/>
      <c r="C214" s="1"/>
      <c r="D214" s="1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10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</row>
    <row r="215" spans="1:45" ht="16.2" customHeight="1">
      <c r="A215" s="4"/>
      <c r="B215" s="107"/>
      <c r="C215" s="1"/>
      <c r="D215" s="1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10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</row>
    <row r="216" spans="1:45" ht="25.05" customHeight="1">
      <c r="A216" s="121"/>
      <c r="B216" s="107"/>
      <c r="C216" s="160">
        <f>SUM(C166:C215)</f>
        <v>54740329</v>
      </c>
      <c r="D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</row>
    <row r="217" spans="1:45" hidden="1">
      <c r="C217" s="161"/>
    </row>
  </sheetData>
  <conditionalFormatting sqref="A4:A5 A58:A59 A46:A53">
    <cfRule type="cellIs" dxfId="111" priority="60" operator="equal">
      <formula>""</formula>
    </cfRule>
  </conditionalFormatting>
  <conditionalFormatting sqref="A2 A54:A56">
    <cfRule type="notContainsBlanks" dxfId="110" priority="59">
      <formula>LEN(TRIM(A2))&gt;0</formula>
    </cfRule>
  </conditionalFormatting>
  <conditionalFormatting sqref="C4:C5 C46:C53">
    <cfRule type="cellIs" dxfId="109" priority="58" operator="equal">
      <formula>""</formula>
    </cfRule>
  </conditionalFormatting>
  <conditionalFormatting sqref="E4:F4 D46:D53 F46:F53 F5">
    <cfRule type="cellIs" dxfId="108" priority="56" operator="lessThan">
      <formula>0</formula>
    </cfRule>
    <cfRule type="cellIs" dxfId="107" priority="57" operator="equal">
      <formula>""</formula>
    </cfRule>
  </conditionalFormatting>
  <conditionalFormatting sqref="A112">
    <cfRule type="cellIs" dxfId="106" priority="55" operator="equal">
      <formula>""</formula>
    </cfRule>
  </conditionalFormatting>
  <conditionalFormatting sqref="A109:A110">
    <cfRule type="notContainsBlanks" dxfId="105" priority="54">
      <formula>LEN(TRIM(A109))&gt;0</formula>
    </cfRule>
  </conditionalFormatting>
  <conditionalFormatting sqref="A166">
    <cfRule type="cellIs" dxfId="104" priority="53" operator="equal">
      <formula>""</formula>
    </cfRule>
  </conditionalFormatting>
  <conditionalFormatting sqref="A164">
    <cfRule type="notContainsBlanks" dxfId="103" priority="52">
      <formula>LEN(TRIM(A164))&gt;0</formula>
    </cfRule>
  </conditionalFormatting>
  <conditionalFormatting sqref="A108">
    <cfRule type="notContainsBlanks" dxfId="102" priority="51">
      <formula>LEN(TRIM(A108))&gt;0</formula>
    </cfRule>
  </conditionalFormatting>
  <conditionalFormatting sqref="A162:A163">
    <cfRule type="notContainsBlanks" dxfId="101" priority="50">
      <formula>LEN(TRIM(A162))&gt;0</formula>
    </cfRule>
  </conditionalFormatting>
  <conditionalFormatting sqref="A216">
    <cfRule type="notContainsBlanks" dxfId="100" priority="49">
      <formula>LEN(TRIM(A216))&gt;0</formula>
    </cfRule>
  </conditionalFormatting>
  <conditionalFormatting sqref="C54">
    <cfRule type="notContainsBlanks" dxfId="99" priority="48">
      <formula>LEN(TRIM(C54))&gt;0</formula>
    </cfRule>
  </conditionalFormatting>
  <conditionalFormatting sqref="K4:K53">
    <cfRule type="cellIs" dxfId="98" priority="46" operator="lessThan">
      <formula>0</formula>
    </cfRule>
    <cfRule type="cellIs" dxfId="97" priority="47" operator="equal">
      <formula>""</formula>
    </cfRule>
  </conditionalFormatting>
  <conditionalFormatting sqref="M4:M5 M46:M53">
    <cfRule type="cellIs" dxfId="96" priority="44" operator="lessThan">
      <formula>0</formula>
    </cfRule>
    <cfRule type="cellIs" dxfId="95" priority="45" operator="equal">
      <formula>""</formula>
    </cfRule>
  </conditionalFormatting>
  <conditionalFormatting sqref="P4:P5 P46:P53">
    <cfRule type="cellIs" dxfId="94" priority="42" operator="lessThan">
      <formula>0</formula>
    </cfRule>
    <cfRule type="cellIs" dxfId="93" priority="43" operator="equal">
      <formula>""</formula>
    </cfRule>
  </conditionalFormatting>
  <conditionalFormatting sqref="C58:C59">
    <cfRule type="cellIs" dxfId="92" priority="40" operator="lessThan">
      <formula>0</formula>
    </cfRule>
    <cfRule type="cellIs" dxfId="91" priority="41" operator="equal">
      <formula>""</formula>
    </cfRule>
  </conditionalFormatting>
  <conditionalFormatting sqref="C112">
    <cfRule type="cellIs" dxfId="90" priority="36" operator="lessThan">
      <formula>0</formula>
    </cfRule>
    <cfRule type="cellIs" dxfId="89" priority="37" operator="equal">
      <formula>""</formula>
    </cfRule>
  </conditionalFormatting>
  <conditionalFormatting sqref="C166:C167">
    <cfRule type="cellIs" dxfId="88" priority="34" operator="lessThan">
      <formula>0</formula>
    </cfRule>
    <cfRule type="cellIs" dxfId="87" priority="35" operator="equal">
      <formula>""</formula>
    </cfRule>
  </conditionalFormatting>
  <conditionalFormatting sqref="D166">
    <cfRule type="cellIs" dxfId="86" priority="32" operator="lessThan">
      <formula>0</formula>
    </cfRule>
    <cfRule type="cellIs" dxfId="85" priority="33" operator="equal">
      <formula>""</formula>
    </cfRule>
  </conditionalFormatting>
  <conditionalFormatting sqref="A6:A45">
    <cfRule type="cellIs" dxfId="84" priority="31" operator="equal">
      <formula>""</formula>
    </cfRule>
  </conditionalFormatting>
  <conditionalFormatting sqref="C6:C45">
    <cfRule type="cellIs" dxfId="83" priority="30" operator="equal">
      <formula>""</formula>
    </cfRule>
  </conditionalFormatting>
  <conditionalFormatting sqref="F6:F45 D5:D45">
    <cfRule type="cellIs" dxfId="82" priority="28" operator="lessThan">
      <formula>0</formula>
    </cfRule>
    <cfRule type="cellIs" dxfId="81" priority="29" operator="equal">
      <formula>""</formula>
    </cfRule>
  </conditionalFormatting>
  <conditionalFormatting sqref="K6:K45">
    <cfRule type="cellIs" dxfId="80" priority="26" operator="lessThan">
      <formula>0</formula>
    </cfRule>
    <cfRule type="cellIs" dxfId="79" priority="27" operator="equal">
      <formula>""</formula>
    </cfRule>
  </conditionalFormatting>
  <conditionalFormatting sqref="M6:M45">
    <cfRule type="cellIs" dxfId="78" priority="24" operator="lessThan">
      <formula>0</formula>
    </cfRule>
    <cfRule type="cellIs" dxfId="77" priority="25" operator="equal">
      <formula>""</formula>
    </cfRule>
  </conditionalFormatting>
  <conditionalFormatting sqref="P6:P45">
    <cfRule type="cellIs" dxfId="76" priority="22" operator="lessThan">
      <formula>0</formula>
    </cfRule>
    <cfRule type="cellIs" dxfId="75" priority="23" operator="equal">
      <formula>""</formula>
    </cfRule>
  </conditionalFormatting>
  <conditionalFormatting sqref="A60:A107">
    <cfRule type="cellIs" dxfId="74" priority="21" operator="equal">
      <formula>""</formula>
    </cfRule>
  </conditionalFormatting>
  <conditionalFormatting sqref="C60:C107">
    <cfRule type="cellIs" dxfId="73" priority="19" operator="lessThan">
      <formula>0</formula>
    </cfRule>
    <cfRule type="cellIs" dxfId="72" priority="20" operator="equal">
      <formula>""</formula>
    </cfRule>
  </conditionalFormatting>
  <conditionalFormatting sqref="D60:D107">
    <cfRule type="cellIs" dxfId="71" priority="17" operator="lessThan">
      <formula>0</formula>
    </cfRule>
    <cfRule type="cellIs" dxfId="70" priority="18" operator="equal">
      <formula>""</formula>
    </cfRule>
  </conditionalFormatting>
  <conditionalFormatting sqref="C113:C161">
    <cfRule type="cellIs" dxfId="69" priority="14" operator="lessThan">
      <formula>0</formula>
    </cfRule>
    <cfRule type="cellIs" dxfId="68" priority="15" operator="equal">
      <formula>""</formula>
    </cfRule>
  </conditionalFormatting>
  <conditionalFormatting sqref="A113:A161">
    <cfRule type="cellIs" dxfId="67" priority="16" operator="equal">
      <formula>""</formula>
    </cfRule>
  </conditionalFormatting>
  <conditionalFormatting sqref="A167:A215">
    <cfRule type="cellIs" dxfId="66" priority="13" operator="equal">
      <formula>""</formula>
    </cfRule>
  </conditionalFormatting>
  <conditionalFormatting sqref="C168:C215">
    <cfRule type="cellIs" dxfId="65" priority="11" operator="lessThan">
      <formula>0</formula>
    </cfRule>
    <cfRule type="cellIs" dxfId="64" priority="12" operator="equal">
      <formula>""</formula>
    </cfRule>
  </conditionalFormatting>
  <conditionalFormatting sqref="D179:D215">
    <cfRule type="cellIs" dxfId="63" priority="9" operator="lessThan">
      <formula>0</formula>
    </cfRule>
    <cfRule type="cellIs" dxfId="62" priority="10" operator="equal">
      <formula>""</formula>
    </cfRule>
  </conditionalFormatting>
  <conditionalFormatting sqref="E5:E53">
    <cfRule type="cellIs" dxfId="61" priority="7" operator="lessThan">
      <formula>0</formula>
    </cfRule>
    <cfRule type="cellIs" dxfId="60" priority="8" operator="equal">
      <formula>""</formula>
    </cfRule>
  </conditionalFormatting>
  <conditionalFormatting sqref="D4">
    <cfRule type="cellIs" dxfId="59" priority="5" operator="lessThan">
      <formula>0</formula>
    </cfRule>
    <cfRule type="cellIs" dxfId="58" priority="6" operator="equal">
      <formula>""</formula>
    </cfRule>
  </conditionalFormatting>
  <conditionalFormatting sqref="D58:D59">
    <cfRule type="cellIs" dxfId="57" priority="3" operator="lessThan">
      <formula>0</formula>
    </cfRule>
    <cfRule type="cellIs" dxfId="56" priority="4" operator="equal">
      <formula>""</formula>
    </cfRule>
  </conditionalFormatting>
  <conditionalFormatting sqref="D167:D178">
    <cfRule type="cellIs" dxfId="55" priority="1" operator="lessThan">
      <formula>0</formula>
    </cfRule>
    <cfRule type="cellIs" dxfId="54" priority="2" operator="equal">
      <formula>""</formula>
    </cfRule>
  </conditionalFormatting>
  <dataValidations count="7">
    <dataValidation type="list" showInputMessage="1" showErrorMessage="1" sqref="J4:J53" xr:uid="{ED65A4B4-B181-4BCA-A246-3D4D1AEBDDE2}">
      <formula1>"OIP,LP/Share,N/A"</formula1>
    </dataValidation>
    <dataValidation type="decimal" operator="greaterThanOrEqual" showInputMessage="1" showErrorMessage="1" error="Acquisition cost should be entered as a between 0 and 100" prompt="Cannot be negative and value should be between 0.0% and 100.0%" sqref="K4:K53" xr:uid="{594E8DE8-8181-46D8-B4B9-5491B92E0348}">
      <formula1>0</formula1>
    </dataValidation>
    <dataValidation type="list" showInputMessage="1" showErrorMessage="1" sqref="L4:L53" xr:uid="{CE0E110B-82C0-4735-BC7C-5ED73558A1DD}">
      <formula1>"N/A,Daily,Fortnightly,Monthly,Quarterly,Semi Annually,Annually"</formula1>
    </dataValidation>
    <dataValidation type="list" showInputMessage="1" showErrorMessage="1" sqref="N4:O53 I4:I53" xr:uid="{C2696280-EE66-45FF-B94E-D1FAA512C8BC}">
      <formula1>"Y,N"</formula1>
    </dataValidation>
    <dataValidation type="decimal" operator="greaterThanOrEqual" showInputMessage="1" showErrorMessage="1" error="Acquisition cost should be entered as a positive value" prompt="Cannot be negative" sqref="D58:D107 D166:D215 P4:P53 M4:M53 E4:F53" xr:uid="{351A888F-2B64-430C-BA6E-7FACC1B99714}">
      <formula1>0</formula1>
    </dataValidation>
    <dataValidation type="whole" operator="greaterThanOrEqual" showInputMessage="1" showErrorMessage="1" error="Acquisition cost should be entered as a positive value" prompt="Cannot be fraction or negative" sqref="C112:C161 C58:C107 C166:C215 D4:D53" xr:uid="{C6593FF1-C9E8-401F-A046-7A3E06340C57}">
      <formula1>0</formula1>
    </dataValidation>
    <dataValidation type="date" showInputMessage="1" showErrorMessage="1" error="Only a date format is permitted in this cell" prompt="Date should be in format mm/dd/yyyy. If not applicable, leave blank" sqref="C4:C53" xr:uid="{2F8ED874-C7DB-47F8-A16A-21B412F3B39E}">
      <formula1>1</formula1>
      <formula2>146099</formula2>
    </dataValidation>
  </dataValidations>
  <hyperlinks>
    <hyperlink ref="A4" location="'Comp Sec AIA'!H1" display="Series A" xr:uid="{3FF937EA-F02E-534D-8AB9-DD7BE3E4D003}"/>
    <hyperlink ref="D4" location="'Comp Sec AIA'!H2" display="'Comp Sec AIA'!H2" xr:uid="{9ADAA240-6721-D941-89E7-5DF4FB3C87C4}"/>
    <hyperlink ref="E4" location="'Comp Sec AIA'!H3" display="'Comp Sec AIA'!H3" xr:uid="{3B09F69F-21E2-8F40-A637-50333BFD67D1}"/>
    <hyperlink ref="H4" location="'Comp Sec AIA'!H4" display="'Comp Sec AIA'!H4" xr:uid="{CDB71A30-AC44-9B40-BE3C-AFD19569FE7A}"/>
    <hyperlink ref="A5" location="'Comp Sec AIA'!H5" display="Series A-1" xr:uid="{7E512808-BA34-4E4F-8DD5-99C63BC2261F}"/>
    <hyperlink ref="D5" location="'Comp Sec AIA'!H6" display="'Comp Sec AIA'!H6" xr:uid="{41D0BC3A-05F7-A64D-8C75-66EABC756AAF}"/>
    <hyperlink ref="E5" location="'IS AIA'!H7" display="'IS AIA'!H7" xr:uid="{ECF919B9-BC7E-3346-AACE-A022BB7A609B}"/>
    <hyperlink ref="H5" location="'Comp Sec AIA'!H8" display="'Comp Sec AIA'!H8" xr:uid="{E51BDB4D-5A5D-0A48-BB79-D606280DE7EE}"/>
    <hyperlink ref="A6" location="'Comp Sec AIA'!H9" display="Series B" xr:uid="{088C3122-2800-5348-91B9-B6D1727EFECF}"/>
    <hyperlink ref="D6" location="'Comp Sec AIA'!H10" display="'Comp Sec AIA'!H10" xr:uid="{4A7FED08-A266-434F-BA47-9B1C1DB1D217}"/>
    <hyperlink ref="E6" location="'Comp Sec AIA'!H11" display="'Comp Sec AIA'!H11" xr:uid="{143DB230-28F3-C14F-8EF7-7C0FD6A32414}"/>
    <hyperlink ref="H6" location="'Comp Sec AIA'!H12" display="'Comp Sec AIA'!H12" xr:uid="{EB04E2C7-3785-4146-8141-6C46F425AC3F}"/>
    <hyperlink ref="A7" location="'Comp Sec AIA'!H13" display="Series C" xr:uid="{DE54AC14-A95F-8448-AB92-C812953EFA55}"/>
    <hyperlink ref="D7" location="'Comp Sec AIA'!H14" display="'Comp Sec AIA'!H14" xr:uid="{4BABE607-B4C6-9146-9F5B-1DA8FF6BF243}"/>
    <hyperlink ref="E7" location="'Comp Sec AIA'!H15" display="'Comp Sec AIA'!H15" xr:uid="{B11CF40C-8801-CA46-B6B3-3649F0CB0657}"/>
    <hyperlink ref="H7" location="'Comp Sec AIA'!H16" display="'Comp Sec AIA'!H16" xr:uid="{8B0B3BA1-824E-AE45-9312-D19B94EF9836}"/>
    <hyperlink ref="A8" location="'Comp Sec AIA'!H17" display="Series D" xr:uid="{99DB8633-9A39-E24D-B29D-4BFC04AEA8C1}"/>
    <hyperlink ref="D8" location="'Comp Sec AIA'!H18" display="'Comp Sec AIA'!H18" xr:uid="{A3357920-74B6-474D-856D-59A18431EE48}"/>
    <hyperlink ref="E8" location="'Comp Sec AIA'!H19" display="'Comp Sec AIA'!H19" xr:uid="{50A6E8CC-D3B1-FC46-AB08-E5AC4F6F3112}"/>
    <hyperlink ref="H8" location="'Comp Sec AIA'!H20" display="'Comp Sec AIA'!H20" xr:uid="{F29D6F9E-8FBD-104C-A3A2-032FDFAEBE27}"/>
    <hyperlink ref="A9" location="'Comp Sec AIA'!H21" display="Series E-1" xr:uid="{D608FF01-DB12-7845-9D1D-6B57DE8C0696}"/>
    <hyperlink ref="D9" location="'Comp Sec AIA'!H22" display="'Comp Sec AIA'!H22" xr:uid="{9903670A-606B-6045-A1E4-9AAF07A4B8D7}"/>
    <hyperlink ref="E9" location="'Comp Sec AIA'!H23" display="'Comp Sec AIA'!H23" xr:uid="{F8663044-919B-B74C-8514-D587DDE54376}"/>
    <hyperlink ref="H9" location="'Comp Sec AIA'!H24" display="'Comp Sec AIA'!H24" xr:uid="{3494A4E6-1DC9-6C40-9857-338418584C4F}"/>
    <hyperlink ref="A10" location="'Comp Sec AIA'!H25" display="Series E-2" xr:uid="{BC4AE1B1-88BA-804B-B90F-34C9578173A9}"/>
    <hyperlink ref="D10" location="'Comp Sec AIA'!H26" display="'Comp Sec AIA'!H26" xr:uid="{A04F373C-87F1-7942-A901-B712E51E0963}"/>
    <hyperlink ref="E10" location="'Comp Sec AIA'!H27" display="'Comp Sec AIA'!H27" xr:uid="{C6D7D88D-C116-C14A-94FC-916AFAD307C1}"/>
    <hyperlink ref="H10" location="'Comp Sec AIA'!H28" display="'Comp Sec AIA'!H28" xr:uid="{EBED7369-51E1-2740-B028-217E8324EE3C}"/>
    <hyperlink ref="A11" location="'Comp Sec AIA'!H29" display="Series F-1" xr:uid="{1E47676F-81BD-8143-B1BA-98E958756543}"/>
    <hyperlink ref="D11" location="'Comp Sec AIA'!H30" display="'Comp Sec AIA'!H30" xr:uid="{47D10CB7-2CB3-4B4A-9F03-5B6389B15535}"/>
    <hyperlink ref="E11" location="'Comp Sec AIA'!H31" display="'Comp Sec AIA'!H31" xr:uid="{0166CAE0-044C-CB48-8A55-476D2C2134F8}"/>
    <hyperlink ref="H11" location="'Comp Sec AIA'!H32" display="'Comp Sec AIA'!H32" xr:uid="{9C45C54F-03AF-3746-88E4-23DF70E4EDFF}"/>
    <hyperlink ref="A12" location="'Comp Sec AIA'!H33" display="Series F-2" xr:uid="{B5696A91-4997-7C47-A767-B55ED4C7D378}"/>
    <hyperlink ref="D12" location="'Comp Sec AIA'!H34" display="'Comp Sec AIA'!H34" xr:uid="{B84B3159-23AA-1F42-A4B2-F12828E7A920}"/>
    <hyperlink ref="E12" location="'Comp Sec AIA'!H35" display="'Comp Sec AIA'!H35" xr:uid="{98945C6B-3D70-A244-830E-639C498CEADA}"/>
    <hyperlink ref="H12" location="'Comp Sec AIA'!H36" display="'Comp Sec AIA'!H36" xr:uid="{D099CE68-E268-AC4D-8A34-DEBDCC028AAB}"/>
    <hyperlink ref="A13" location="'Comp Sec AIA'!H37" display="Series G-1" xr:uid="{91E3445C-DE51-9D46-8A67-CD6A5F5528D3}"/>
    <hyperlink ref="D13" location="'Comp Sec AIA'!H38" display="'Comp Sec AIA'!H38" xr:uid="{916F7446-3F01-5548-A988-A5532F631E5F}"/>
    <hyperlink ref="E13" location="'Comp Sec AIA'!H39" display="'Comp Sec AIA'!H39" xr:uid="{E794EF3E-DF72-004D-A740-13CB160CE5EB}"/>
    <hyperlink ref="H13" location="'Comp Sec AIA'!H40" display="'Comp Sec AIA'!H40" xr:uid="{27706889-3B38-3F4B-9CF4-60F59795F228}"/>
    <hyperlink ref="A14" location="'Comp Sec AIA'!H41" display="Series G-2" xr:uid="{360861A9-4713-C349-BC0C-BB21D45D9121}"/>
    <hyperlink ref="D14" location="'Comp Sec AIA'!H42" display="'Comp Sec AIA'!H42" xr:uid="{0B8820CD-4CF7-984A-8F48-3284B59821A2}"/>
    <hyperlink ref="E14" location="'Comp Sec AIA'!H43" display="'Comp Sec AIA'!H43" xr:uid="{3EE93D63-8E26-D147-8B11-AB6B375C4EF3}"/>
    <hyperlink ref="H14" location="'Comp Sec AIA'!H44" display="'Comp Sec AIA'!H44" xr:uid="{729672E5-4C86-5A47-BD8C-C8D6F53C4EC4}"/>
    <hyperlink ref="A15" location="'Comp Sec AIA'!H45" display="Series H-1" xr:uid="{BC7711DB-11DE-5F4B-BC1C-453D6CC66ECD}"/>
    <hyperlink ref="D15" location="'Comp Sec AIA'!H46" display="'Comp Sec AIA'!H46" xr:uid="{4C50E8FC-DD8F-F64F-8BEF-CD5B8E39863D}"/>
    <hyperlink ref="E15" location="'Comp Sec AIA'!H47" display="'Comp Sec AIA'!H47" xr:uid="{901E08BE-EA52-EE43-B574-9CFFFD0E463A}"/>
    <hyperlink ref="H15" location="'Comp Sec AIA'!H48" display="'Comp Sec AIA'!H48" xr:uid="{5AFC87D7-ADF4-F641-9D60-55A6934900ED}"/>
    <hyperlink ref="A16" location="'Comp Sec AIA'!H49" display="Series H-2" xr:uid="{77DBF35F-CA94-3046-BE8C-7AA11D9F499C}"/>
    <hyperlink ref="D16" location="'Comp Sec AIA'!H50" display="'Comp Sec AIA'!H50" xr:uid="{29E627C9-BBE0-544A-9D97-6F36A45F8F3B}"/>
    <hyperlink ref="E16" location="'Comp Sec AIA'!H51" display="'Comp Sec AIA'!H51" xr:uid="{E9936271-48E8-D64E-9AC8-291DC1E69E46}"/>
    <hyperlink ref="H16" location="'Comp Sec AIA'!H52" display="'Comp Sec AIA'!H52" xr:uid="{5E087619-AB1E-E14A-9EB2-C1C843AB329B}"/>
    <hyperlink ref="A112" location="'Comp Sec AIA'!H53" display="Common Class A" xr:uid="{C9878396-C2E7-E44B-ACB9-BDCD76A0FCDE}"/>
    <hyperlink ref="C112" location="'Comp Sec AIA'!H54" display="'Comp Sec AIA'!H54" xr:uid="{45F5E50A-0B03-044B-BCFB-5A504F1D4236}"/>
    <hyperlink ref="A113" location="'Comp Sec AIA'!H55" display="Common Class B" xr:uid="{1F67F211-144E-2F4F-88DB-54263942010D}"/>
    <hyperlink ref="C113" location="'Comp Sec AIA'!H56" display="'Comp Sec AIA'!H56" xr:uid="{FD0B4CA8-D8DD-614E-B7DE-449C5D12654D}"/>
    <hyperlink ref="A166" location="'Comp Sec AIA'!H57" display="Restricted Stock Units" xr:uid="{94A4BE51-7AF6-A14B-B1F0-938DE04428FC}"/>
    <hyperlink ref="C166" location="'Comp Sec AIA'!H58" display="'Comp Sec AIA'!H58" xr:uid="{EE435016-3E42-5B48-9CFC-A54696EC5087}"/>
    <hyperlink ref="A58" location="'Comp Sec AIA'!H60" display="Series B Preferred Warrants" xr:uid="{642F2B51-7C19-0240-B36C-B68236E6B036}"/>
    <hyperlink ref="C58" location="'Comp Sec AIA'!H61" display="'Comp Sec AIA'!H61" xr:uid="{B615E70F-06F3-0546-8CEC-F17502924434}"/>
    <hyperlink ref="D58" location="'Comp Sec AIA'!H62" display="'Comp Sec AIA'!H62" xr:uid="{F0680929-D95E-2C4E-B9D4-21479DFBA716}"/>
    <hyperlink ref="A59" location="'Comp Sec AIA'!H63" display="Series C Preferred Warrants" xr:uid="{30B72D7A-1DA7-6341-AD45-C4010895B61F}"/>
    <hyperlink ref="C59" location="'Comp Sec AIA'!H64" display="'Comp Sec AIA'!H64" xr:uid="{6AC7F1A1-0A83-5F4E-85E1-31DB6F0CC99D}"/>
    <hyperlink ref="D59" location="'Comp Sec AIA'!H65" display="'Comp Sec AIA'!H65" xr:uid="{27C6CFC7-20ED-C941-9782-E0BC9637537D}"/>
    <hyperlink ref="A167" location="'Comp Sec AIA'!H66" display="Common Options @66c" xr:uid="{06A8B364-EE82-3A4E-B3DA-C378A45522F7}"/>
    <hyperlink ref="C167" location="'Comp Sec AIA'!H67" display="'Comp Sec AIA'!H67" xr:uid="{EC34C0C1-B860-F54A-9179-B9D21F2A79BF}"/>
    <hyperlink ref="D167" location="'Comp Sec AIA'!H68" display="'Comp Sec AIA'!H68" xr:uid="{6249CAAB-C112-3B4B-81A6-CA20FB4614DC}"/>
    <hyperlink ref="A168" location="'Comp Sec AIA'!H69" display="Common Options @183c" xr:uid="{E73E93A6-7D95-4F41-8758-CD240F61DDE0}"/>
    <hyperlink ref="C168" location="'Comp Sec AIA'!H70" display="'Comp Sec AIA'!H70" xr:uid="{D849C53A-CF9B-8043-8AA1-C5E14646FB96}"/>
    <hyperlink ref="D168" location="'Comp Sec AIA'!H71" display="'Comp Sec AIA'!H71" xr:uid="{1FB53AD3-2687-704C-9511-8ECE8A76F25B}"/>
    <hyperlink ref="A169" location="'Comp Sec AIA'!H72" display="Common Options @247c" xr:uid="{28275E27-5952-FE4E-9DBC-8103A21E9443}"/>
    <hyperlink ref="C169" location="'Comp Sec AIA'!H73" display="'Comp Sec AIA'!H73" xr:uid="{85E94177-021F-C345-82FA-B172085E440D}"/>
    <hyperlink ref="D169" location="'Comp Sec AIA'!H74" display="'Comp Sec AIA'!H74" xr:uid="{263B01FA-E33D-9E4F-ACE2-81E349477E90}"/>
    <hyperlink ref="A170" location="'Comp Sec AIA'!H75" display="Common Options @394c" xr:uid="{4B006802-EE1D-DC49-8829-DBEEAE79BE81}"/>
    <hyperlink ref="C170" location="'Comp Sec AIA'!H76" display="'Comp Sec AIA'!H76" xr:uid="{866A442B-C031-9F4C-B7D4-423C48FEB9FA}"/>
    <hyperlink ref="D170" location="'Comp Sec AIA'!H77" display="'Comp Sec AIA'!H77" xr:uid="{4B5AC16C-C87A-454B-9DB6-A991766A9636}"/>
    <hyperlink ref="A171" location="'Comp Sec AIA'!H78" display="Common Options @438c" xr:uid="{F1660394-FEF4-A94C-8EC1-22CF1F6E7005}"/>
    <hyperlink ref="C171" location="'Comp Sec AIA'!H79" display="'Comp Sec AIA'!H79" xr:uid="{91D363FF-97CA-D944-AE2D-BB0102BED331}"/>
    <hyperlink ref="D171" location="'Comp Sec AIA'!H80" display="'Comp Sec AIA'!H80" xr:uid="{232A60D0-7342-BE4F-892C-92119124E670}"/>
    <hyperlink ref="A172" location="'Comp Sec AIA'!H81" display="Common Options @505c" xr:uid="{0FBAE800-1170-2541-BAA9-823291152B16}"/>
    <hyperlink ref="C172" location="'Comp Sec AIA'!H82" display="'Comp Sec AIA'!H82" xr:uid="{C9D60CA3-A461-9946-819E-F39857A1CB45}"/>
    <hyperlink ref="D172" location="'Comp Sec AIA'!H83" display="'Comp Sec AIA'!H83" xr:uid="{2F8C039B-6521-D748-BAEC-3DD95723556E}"/>
    <hyperlink ref="A173" location="'Comp Sec AIA'!H84" display="Common Options @525c" xr:uid="{0C40E524-FC2D-4D46-96D2-969647722F87}"/>
    <hyperlink ref="C173" location="'Comp Sec AIA'!H85" display="'Comp Sec AIA'!H85" xr:uid="{71CC2840-8F03-E24D-8AF8-8EB7E8C44131}"/>
    <hyperlink ref="D173" location="'Comp Sec AIA'!H86" display="'Comp Sec AIA'!H86" xr:uid="{1E646CE1-B4F3-B449-9235-2ADB9009952F}"/>
    <hyperlink ref="A174" location="'Comp Sec AIA'!H87" display="Common Options @530c" xr:uid="{25BA76AF-F34E-BB4F-AB58-B64D62D3A876}"/>
    <hyperlink ref="C174" location="'Comp Sec AIA'!H88" display="'Comp Sec AIA'!H88" xr:uid="{FD4E38B3-E447-6E49-BBD1-42C1DFDD61F7}"/>
    <hyperlink ref="D174" location="'Comp Sec AIA'!H89" display="'Comp Sec AIA'!H89" xr:uid="{1D825ADC-5E33-124D-8C5B-05523CAB1639}"/>
    <hyperlink ref="A175" location="'Comp Sec AIA'!H90" display="Common Options @681c" xr:uid="{DFAC5AEB-209C-A04B-8095-73BF3501A4DD}"/>
    <hyperlink ref="C175" location="'Comp Sec AIA'!H91" display="'Comp Sec AIA'!H91" xr:uid="{1588C8C2-981E-FB4E-A4E6-1E24C263DDDA}"/>
    <hyperlink ref="D175" location="'Comp Sec AIA'!H92" display="'Comp Sec AIA'!H92" xr:uid="{A146D610-1774-DA4F-9E93-F2C54EB91D7B}"/>
    <hyperlink ref="A176" location="'Comp Sec AIA'!H93" display="Common Options @713c" xr:uid="{876E0362-195D-3A40-B1B7-0C011E810EFE}"/>
    <hyperlink ref="C176" location="'Comp Sec AIA'!H94" display="'Comp Sec AIA'!H94" xr:uid="{A63DC361-2417-1B42-AE04-B1148D3E098C}"/>
    <hyperlink ref="D176" location="'Comp Sec AIA'!H95" display="'Comp Sec AIA'!H95" xr:uid="{929A20C9-CD7F-F94C-B076-D9FB9A58AB80}"/>
    <hyperlink ref="A177" location="'Comp Sec AIA'!H96" display="Common Options @1238c" xr:uid="{C0F6D897-A29B-CF44-A188-E7725F94E796}"/>
    <hyperlink ref="C177" location="'Comp Sec AIA'!H97" display="'Comp Sec AIA'!H97" xr:uid="{9EAFE4C9-2A27-8A44-8863-9D2EE35CA3EB}"/>
    <hyperlink ref="D177" location="'Comp Sec AIA'!H98" display="'Comp Sec AIA'!H98" xr:uid="{1C955CD8-7A79-914A-9EFE-B94C218BC586}"/>
    <hyperlink ref="A178" location="'Comp Sec AIA'!H99" display="Option Pool" xr:uid="{F09808EB-7007-874D-B6C4-1FF2B8F42CFA}"/>
    <hyperlink ref="C178" location="'Comp Sec AIA'!H100" display="'Comp Sec AIA'!H100" xr:uid="{4241D678-5F72-7D48-BFA0-5ACE94C75873}"/>
    <hyperlink ref="D178" location="'Comp Sec AIA'!H101" display="'Comp Sec AIA'!H101" xr:uid="{9CFB1987-E553-D243-B64C-AD42F5E2201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9CCD8A21-2F16-4AE6-81B3-F82442B6B2D9}">
          <x14:formula1>
            <xm:f>List!$B$2:$B$171</xm:f>
          </x14:formula1>
          <xm:sqref>G4:G53</xm:sqref>
        </x14:dataValidation>
        <x14:dataValidation type="list" showInputMessage="1" showErrorMessage="1" xr:uid="{142693CA-DB4E-4887-88C7-9CF61A668378}">
          <x14:formula1>
            <xm:f>List!$C$2:$C$52</xm:f>
          </x14:formula1>
          <xm:sqref>H4:H53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</sheetPr>
  <dimension ref="A1:BK216"/>
  <sheetViews>
    <sheetView showGridLines="0" zoomScale="60" zoomScaleNormal="60" workbookViewId="0">
      <pane xSplit="1" topLeftCell="B1" activePane="topRight" state="frozen"/>
      <selection activeCell="B3" sqref="B3 E3:F12 L3:P12 D14:AQ15"/>
      <selection pane="topRight"/>
    </sheetView>
  </sheetViews>
  <sheetFormatPr defaultColWidth="0" defaultRowHeight="0" customHeight="1" zeroHeight="1"/>
  <cols>
    <col min="1" max="1" width="41.4609375" style="50" customWidth="1"/>
    <col min="2" max="2" width="3.3828125" style="50" customWidth="1"/>
    <col min="3" max="3" width="17.61328125" style="50" customWidth="1"/>
    <col min="4" max="4" width="18.15234375" style="50" customWidth="1"/>
    <col min="5" max="10" width="18.765625" style="50" customWidth="1"/>
    <col min="11" max="11" width="11.15234375" style="50" customWidth="1"/>
    <col min="12" max="12" width="18.765625" style="50" customWidth="1"/>
    <col min="13" max="13" width="13.61328125" style="50" customWidth="1"/>
    <col min="14" max="16" width="18.765625" style="50" customWidth="1"/>
    <col min="17" max="47" width="15.765625" style="50" customWidth="1"/>
    <col min="48" max="48" width="9.23046875" style="50" customWidth="1"/>
    <col min="49" max="63" width="0" style="50" hidden="1" customWidth="1"/>
    <col min="64" max="64" width="9.23046875" style="50" hidden="1" customWidth="1"/>
    <col min="65" max="16384" width="9.23046875" style="50" hidden="1"/>
  </cols>
  <sheetData>
    <row r="1" spans="1:45" ht="18.45" customHeight="1">
      <c r="A1" s="99" t="s">
        <v>18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45" ht="34.950000000000003" customHeight="1">
      <c r="A2" s="112"/>
      <c r="B2" s="103"/>
      <c r="C2" s="103"/>
      <c r="D2" s="103"/>
      <c r="E2" s="103"/>
      <c r="F2" s="103"/>
      <c r="G2" s="103"/>
      <c r="H2" s="103"/>
      <c r="I2" s="113"/>
      <c r="J2" s="11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</row>
    <row r="3" spans="1:45" s="118" customFormat="1" ht="49.95" customHeight="1" thickBot="1">
      <c r="A3" s="114" t="s">
        <v>227</v>
      </c>
      <c r="B3" s="115"/>
      <c r="C3" s="116" t="s">
        <v>228</v>
      </c>
      <c r="D3" s="116" t="s">
        <v>229</v>
      </c>
      <c r="E3" s="116" t="s">
        <v>230</v>
      </c>
      <c r="F3" s="116" t="s">
        <v>231</v>
      </c>
      <c r="G3" s="117" t="s">
        <v>32</v>
      </c>
      <c r="H3" s="116" t="s">
        <v>232</v>
      </c>
      <c r="I3" s="116" t="s">
        <v>233</v>
      </c>
      <c r="J3" s="116" t="s">
        <v>234</v>
      </c>
      <c r="K3" s="116" t="s">
        <v>235</v>
      </c>
      <c r="L3" s="116" t="s">
        <v>236</v>
      </c>
      <c r="M3" s="116" t="s">
        <v>237</v>
      </c>
      <c r="N3" s="116" t="s">
        <v>238</v>
      </c>
      <c r="O3" s="116" t="s">
        <v>239</v>
      </c>
      <c r="P3" s="116" t="s">
        <v>240</v>
      </c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</row>
    <row r="4" spans="1:45" ht="16.2" customHeight="1">
      <c r="A4" s="4" t="s">
        <v>241</v>
      </c>
      <c r="B4" s="107"/>
      <c r="C4" s="152"/>
      <c r="D4" s="157">
        <v>6420560</v>
      </c>
      <c r="E4" s="153"/>
      <c r="F4" s="1"/>
      <c r="G4" s="119" t="str">
        <f>BS!$E$4</f>
        <v>USD</v>
      </c>
      <c r="H4" s="120" t="s">
        <v>108</v>
      </c>
      <c r="I4" s="120" t="s">
        <v>108</v>
      </c>
      <c r="J4" s="120" t="s">
        <v>108</v>
      </c>
      <c r="K4" s="154"/>
      <c r="L4" s="120" t="s">
        <v>108</v>
      </c>
      <c r="M4" s="1"/>
      <c r="N4" s="120" t="s">
        <v>108</v>
      </c>
      <c r="O4" s="120" t="s">
        <v>108</v>
      </c>
      <c r="P4" s="1"/>
      <c r="Q4" s="110"/>
      <c r="R4" s="110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</row>
    <row r="5" spans="1:45" ht="16.2" customHeight="1">
      <c r="A5" s="4" t="s">
        <v>242</v>
      </c>
      <c r="B5" s="107"/>
      <c r="C5" s="152"/>
      <c r="D5" s="157">
        <v>7803667</v>
      </c>
      <c r="E5" s="153"/>
      <c r="F5" s="1"/>
      <c r="G5" s="119" t="str">
        <f>BS!$E$4</f>
        <v>USD</v>
      </c>
      <c r="H5" s="120" t="s">
        <v>108</v>
      </c>
      <c r="I5" s="120" t="s">
        <v>108</v>
      </c>
      <c r="J5" s="120" t="s">
        <v>108</v>
      </c>
      <c r="K5" s="154"/>
      <c r="L5" s="120" t="s">
        <v>108</v>
      </c>
      <c r="M5" s="1"/>
      <c r="N5" s="120" t="s">
        <v>108</v>
      </c>
      <c r="O5" s="120" t="s">
        <v>108</v>
      </c>
      <c r="P5" s="1"/>
      <c r="Q5" s="110"/>
      <c r="R5" s="110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</row>
    <row r="6" spans="1:45" ht="16.2" customHeight="1">
      <c r="A6" s="4" t="s">
        <v>243</v>
      </c>
      <c r="B6" s="107"/>
      <c r="C6" s="152"/>
      <c r="D6" s="1"/>
      <c r="E6" s="153"/>
      <c r="F6" s="1"/>
      <c r="G6" s="119" t="str">
        <f>BS!$E$4</f>
        <v>USD</v>
      </c>
      <c r="H6" s="120" t="s">
        <v>108</v>
      </c>
      <c r="I6" s="120" t="s">
        <v>108</v>
      </c>
      <c r="J6" s="120" t="s">
        <v>108</v>
      </c>
      <c r="K6" s="154"/>
      <c r="L6" s="120" t="s">
        <v>108</v>
      </c>
      <c r="M6" s="1"/>
      <c r="N6" s="120" t="s">
        <v>108</v>
      </c>
      <c r="O6" s="120" t="s">
        <v>108</v>
      </c>
      <c r="P6" s="1"/>
      <c r="Q6" s="110"/>
      <c r="R6" s="110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</row>
    <row r="7" spans="1:45" ht="16.2" customHeight="1">
      <c r="A7" s="4" t="s">
        <v>244</v>
      </c>
      <c r="B7" s="107"/>
      <c r="C7" s="152"/>
      <c r="D7" s="1"/>
      <c r="E7" s="153"/>
      <c r="F7" s="1"/>
      <c r="G7" s="119" t="str">
        <f>BS!$E$4</f>
        <v>USD</v>
      </c>
      <c r="H7" s="120" t="s">
        <v>108</v>
      </c>
      <c r="I7" s="120" t="s">
        <v>108</v>
      </c>
      <c r="J7" s="120" t="s">
        <v>108</v>
      </c>
      <c r="K7" s="154"/>
      <c r="L7" s="120" t="s">
        <v>108</v>
      </c>
      <c r="M7" s="1"/>
      <c r="N7" s="120" t="s">
        <v>108</v>
      </c>
      <c r="O7" s="120" t="s">
        <v>108</v>
      </c>
      <c r="P7" s="1"/>
      <c r="Q7" s="110"/>
      <c r="R7" s="110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</row>
    <row r="8" spans="1:45" ht="16.2" customHeight="1">
      <c r="A8" s="4" t="s">
        <v>245</v>
      </c>
      <c r="B8" s="107"/>
      <c r="C8" s="152"/>
      <c r="D8" s="1"/>
      <c r="E8" s="153"/>
      <c r="F8" s="1"/>
      <c r="G8" s="119" t="str">
        <f>BS!$E$4</f>
        <v>USD</v>
      </c>
      <c r="H8" s="120" t="s">
        <v>108</v>
      </c>
      <c r="I8" s="120" t="s">
        <v>108</v>
      </c>
      <c r="J8" s="120" t="s">
        <v>108</v>
      </c>
      <c r="K8" s="154"/>
      <c r="L8" s="120" t="s">
        <v>108</v>
      </c>
      <c r="M8" s="1"/>
      <c r="N8" s="120" t="s">
        <v>108</v>
      </c>
      <c r="O8" s="120" t="s">
        <v>108</v>
      </c>
      <c r="P8" s="1"/>
      <c r="Q8" s="110"/>
      <c r="R8" s="110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</row>
    <row r="9" spans="1:45" ht="16.2" customHeight="1">
      <c r="A9" s="4" t="s">
        <v>246</v>
      </c>
      <c r="B9" s="107"/>
      <c r="C9" s="152"/>
      <c r="D9" s="1"/>
      <c r="E9" s="153"/>
      <c r="F9" s="1"/>
      <c r="G9" s="119" t="str">
        <f>BS!$E$4</f>
        <v>USD</v>
      </c>
      <c r="H9" s="120" t="s">
        <v>108</v>
      </c>
      <c r="I9" s="120" t="s">
        <v>108</v>
      </c>
      <c r="J9" s="120" t="s">
        <v>108</v>
      </c>
      <c r="K9" s="154"/>
      <c r="L9" s="120" t="s">
        <v>108</v>
      </c>
      <c r="M9" s="1"/>
      <c r="N9" s="120" t="s">
        <v>108</v>
      </c>
      <c r="O9" s="120" t="s">
        <v>108</v>
      </c>
      <c r="P9" s="1"/>
      <c r="Q9" s="110"/>
      <c r="R9" s="110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</row>
    <row r="10" spans="1:45" ht="16.2" customHeight="1">
      <c r="A10" s="4" t="s">
        <v>247</v>
      </c>
      <c r="B10" s="107"/>
      <c r="C10" s="152"/>
      <c r="D10" s="1"/>
      <c r="E10" s="153"/>
      <c r="F10" s="1"/>
      <c r="G10" s="119" t="str">
        <f>BS!$E$4</f>
        <v>USD</v>
      </c>
      <c r="H10" s="120" t="s">
        <v>108</v>
      </c>
      <c r="I10" s="120" t="s">
        <v>108</v>
      </c>
      <c r="J10" s="120" t="s">
        <v>108</v>
      </c>
      <c r="K10" s="154"/>
      <c r="L10" s="120" t="s">
        <v>108</v>
      </c>
      <c r="M10" s="1"/>
      <c r="N10" s="120" t="s">
        <v>108</v>
      </c>
      <c r="O10" s="120" t="s">
        <v>108</v>
      </c>
      <c r="P10" s="1"/>
      <c r="Q10" s="110"/>
      <c r="R10" s="110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</row>
    <row r="11" spans="1:45" ht="16.2" customHeight="1">
      <c r="A11" s="4" t="s">
        <v>248</v>
      </c>
      <c r="B11" s="107"/>
      <c r="C11" s="152"/>
      <c r="D11" s="1"/>
      <c r="E11" s="153"/>
      <c r="F11" s="1"/>
      <c r="G11" s="119" t="str">
        <f>BS!$E$4</f>
        <v>USD</v>
      </c>
      <c r="H11" s="120" t="s">
        <v>108</v>
      </c>
      <c r="I11" s="120" t="s">
        <v>108</v>
      </c>
      <c r="J11" s="120" t="s">
        <v>108</v>
      </c>
      <c r="K11" s="154"/>
      <c r="L11" s="120" t="s">
        <v>108</v>
      </c>
      <c r="M11" s="1"/>
      <c r="N11" s="120" t="s">
        <v>108</v>
      </c>
      <c r="O11" s="120" t="s">
        <v>108</v>
      </c>
      <c r="P11" s="1"/>
      <c r="Q11" s="110"/>
      <c r="R11" s="110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</row>
    <row r="12" spans="1:45" ht="16.2" customHeight="1">
      <c r="A12" s="4" t="s">
        <v>249</v>
      </c>
      <c r="B12" s="107"/>
      <c r="C12" s="152"/>
      <c r="D12" s="1"/>
      <c r="E12" s="153"/>
      <c r="F12" s="1"/>
      <c r="G12" s="119" t="str">
        <f>BS!$E$4</f>
        <v>USD</v>
      </c>
      <c r="H12" s="120" t="s">
        <v>108</v>
      </c>
      <c r="I12" s="120" t="s">
        <v>108</v>
      </c>
      <c r="J12" s="120" t="s">
        <v>108</v>
      </c>
      <c r="K12" s="154"/>
      <c r="L12" s="120" t="s">
        <v>108</v>
      </c>
      <c r="M12" s="1"/>
      <c r="N12" s="120" t="s">
        <v>108</v>
      </c>
      <c r="O12" s="120" t="s">
        <v>108</v>
      </c>
      <c r="P12" s="1"/>
      <c r="Q12" s="110"/>
      <c r="R12" s="110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</row>
    <row r="13" spans="1:45" ht="16.2" customHeight="1">
      <c r="A13" s="4" t="s">
        <v>250</v>
      </c>
      <c r="B13" s="107"/>
      <c r="C13" s="152"/>
      <c r="D13" s="1"/>
      <c r="E13" s="153"/>
      <c r="F13" s="1"/>
      <c r="G13" s="119" t="str">
        <f>BS!$E$4</f>
        <v>USD</v>
      </c>
      <c r="H13" s="120" t="s">
        <v>108</v>
      </c>
      <c r="I13" s="120" t="s">
        <v>108</v>
      </c>
      <c r="J13" s="120" t="s">
        <v>108</v>
      </c>
      <c r="K13" s="154"/>
      <c r="L13" s="120" t="s">
        <v>108</v>
      </c>
      <c r="M13" s="1"/>
      <c r="N13" s="120" t="s">
        <v>108</v>
      </c>
      <c r="O13" s="120" t="s">
        <v>108</v>
      </c>
      <c r="P13" s="1"/>
      <c r="Q13" s="110"/>
      <c r="R13" s="110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</row>
    <row r="14" spans="1:45" ht="16.2" customHeight="1">
      <c r="A14" s="4" t="s">
        <v>251</v>
      </c>
      <c r="B14" s="107"/>
      <c r="C14" s="152"/>
      <c r="D14" s="1"/>
      <c r="E14" s="153"/>
      <c r="F14" s="1"/>
      <c r="G14" s="119" t="str">
        <f>BS!$E$4</f>
        <v>USD</v>
      </c>
      <c r="H14" s="120" t="s">
        <v>108</v>
      </c>
      <c r="I14" s="120" t="s">
        <v>108</v>
      </c>
      <c r="J14" s="120" t="s">
        <v>108</v>
      </c>
      <c r="K14" s="154"/>
      <c r="L14" s="120" t="s">
        <v>108</v>
      </c>
      <c r="M14" s="1"/>
      <c r="N14" s="120" t="s">
        <v>108</v>
      </c>
      <c r="O14" s="120" t="s">
        <v>108</v>
      </c>
      <c r="P14" s="1"/>
      <c r="Q14" s="110"/>
      <c r="R14" s="110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</row>
    <row r="15" spans="1:45" ht="16.2" customHeight="1">
      <c r="A15" s="4" t="s">
        <v>252</v>
      </c>
      <c r="B15" s="107"/>
      <c r="C15" s="152"/>
      <c r="D15" s="1"/>
      <c r="E15" s="153"/>
      <c r="F15" s="1"/>
      <c r="G15" s="119" t="str">
        <f>BS!$E$4</f>
        <v>USD</v>
      </c>
      <c r="H15" s="120" t="s">
        <v>108</v>
      </c>
      <c r="I15" s="120" t="s">
        <v>108</v>
      </c>
      <c r="J15" s="120" t="s">
        <v>108</v>
      </c>
      <c r="K15" s="154"/>
      <c r="L15" s="120" t="s">
        <v>108</v>
      </c>
      <c r="M15" s="1"/>
      <c r="N15" s="120" t="s">
        <v>108</v>
      </c>
      <c r="O15" s="120" t="s">
        <v>108</v>
      </c>
      <c r="P15" s="1"/>
      <c r="Q15" s="110"/>
      <c r="R15" s="110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</row>
    <row r="16" spans="1:45" ht="16.2" customHeight="1">
      <c r="A16" s="4" t="s">
        <v>253</v>
      </c>
      <c r="B16" s="107"/>
      <c r="C16" s="152"/>
      <c r="D16" s="1"/>
      <c r="E16" s="153"/>
      <c r="F16" s="1"/>
      <c r="G16" s="119" t="str">
        <f>BS!$E$4</f>
        <v>USD</v>
      </c>
      <c r="H16" s="120" t="s">
        <v>108</v>
      </c>
      <c r="I16" s="120" t="s">
        <v>108</v>
      </c>
      <c r="J16" s="120" t="s">
        <v>108</v>
      </c>
      <c r="K16" s="154"/>
      <c r="L16" s="120" t="s">
        <v>108</v>
      </c>
      <c r="M16" s="1"/>
      <c r="N16" s="120" t="s">
        <v>108</v>
      </c>
      <c r="O16" s="120" t="s">
        <v>108</v>
      </c>
      <c r="P16" s="1"/>
      <c r="Q16" s="110"/>
      <c r="R16" s="110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</row>
    <row r="17" spans="1:44" ht="16.2" hidden="1" customHeight="1">
      <c r="A17" s="4"/>
      <c r="B17" s="107"/>
      <c r="C17" s="152"/>
      <c r="D17" s="1"/>
      <c r="E17" s="153"/>
      <c r="F17" s="1"/>
      <c r="G17" s="119" t="str">
        <f>BS!$E$4</f>
        <v>USD</v>
      </c>
      <c r="H17" s="120" t="s">
        <v>108</v>
      </c>
      <c r="I17" s="120" t="s">
        <v>108</v>
      </c>
      <c r="J17" s="120" t="s">
        <v>108</v>
      </c>
      <c r="K17" s="154"/>
      <c r="L17" s="120" t="s">
        <v>108</v>
      </c>
      <c r="M17" s="1"/>
      <c r="N17" s="120" t="s">
        <v>108</v>
      </c>
      <c r="O17" s="120" t="s">
        <v>108</v>
      </c>
      <c r="P17" s="1"/>
      <c r="Q17" s="110"/>
      <c r="R17" s="110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</row>
    <row r="18" spans="1:44" ht="16.2" hidden="1" customHeight="1">
      <c r="A18" s="4"/>
      <c r="B18" s="107"/>
      <c r="C18" s="152"/>
      <c r="D18" s="1"/>
      <c r="E18" s="153"/>
      <c r="F18" s="1"/>
      <c r="G18" s="119" t="str">
        <f>BS!$E$4</f>
        <v>USD</v>
      </c>
      <c r="H18" s="120" t="s">
        <v>108</v>
      </c>
      <c r="I18" s="120" t="s">
        <v>108</v>
      </c>
      <c r="J18" s="120" t="s">
        <v>108</v>
      </c>
      <c r="K18" s="154"/>
      <c r="L18" s="120" t="s">
        <v>108</v>
      </c>
      <c r="M18" s="1"/>
      <c r="N18" s="120" t="s">
        <v>108</v>
      </c>
      <c r="O18" s="120" t="s">
        <v>108</v>
      </c>
      <c r="P18" s="1"/>
      <c r="Q18" s="110"/>
      <c r="R18" s="110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</row>
    <row r="19" spans="1:44" ht="16.2" hidden="1" customHeight="1">
      <c r="A19" s="4"/>
      <c r="B19" s="107"/>
      <c r="C19" s="152"/>
      <c r="D19" s="1"/>
      <c r="E19" s="153"/>
      <c r="F19" s="1"/>
      <c r="G19" s="119" t="str">
        <f>BS!$E$4</f>
        <v>USD</v>
      </c>
      <c r="H19" s="120" t="s">
        <v>108</v>
      </c>
      <c r="I19" s="120" t="s">
        <v>108</v>
      </c>
      <c r="J19" s="120" t="s">
        <v>108</v>
      </c>
      <c r="K19" s="154"/>
      <c r="L19" s="120" t="s">
        <v>108</v>
      </c>
      <c r="M19" s="1"/>
      <c r="N19" s="120" t="s">
        <v>108</v>
      </c>
      <c r="O19" s="120" t="s">
        <v>108</v>
      </c>
      <c r="P19" s="1"/>
      <c r="Q19" s="110"/>
      <c r="R19" s="110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</row>
    <row r="20" spans="1:44" ht="16.2" hidden="1" customHeight="1">
      <c r="A20" s="4"/>
      <c r="B20" s="107"/>
      <c r="C20" s="152"/>
      <c r="D20" s="1"/>
      <c r="E20" s="153"/>
      <c r="F20" s="1"/>
      <c r="G20" s="119" t="str">
        <f>BS!$E$4</f>
        <v>USD</v>
      </c>
      <c r="H20" s="120" t="s">
        <v>108</v>
      </c>
      <c r="I20" s="120" t="s">
        <v>108</v>
      </c>
      <c r="J20" s="120" t="s">
        <v>108</v>
      </c>
      <c r="K20" s="154"/>
      <c r="L20" s="120" t="s">
        <v>108</v>
      </c>
      <c r="M20" s="1"/>
      <c r="N20" s="120" t="s">
        <v>108</v>
      </c>
      <c r="O20" s="120" t="s">
        <v>108</v>
      </c>
      <c r="P20" s="1"/>
      <c r="Q20" s="110"/>
      <c r="R20" s="110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</row>
    <row r="21" spans="1:44" ht="16.2" hidden="1" customHeight="1">
      <c r="A21" s="4"/>
      <c r="B21" s="107"/>
      <c r="C21" s="152"/>
      <c r="D21" s="1"/>
      <c r="E21" s="153"/>
      <c r="F21" s="1"/>
      <c r="G21" s="119" t="str">
        <f>BS!$E$4</f>
        <v>USD</v>
      </c>
      <c r="H21" s="120" t="s">
        <v>108</v>
      </c>
      <c r="I21" s="120" t="s">
        <v>108</v>
      </c>
      <c r="J21" s="120" t="s">
        <v>108</v>
      </c>
      <c r="K21" s="154"/>
      <c r="L21" s="120" t="s">
        <v>108</v>
      </c>
      <c r="M21" s="1"/>
      <c r="N21" s="120" t="s">
        <v>108</v>
      </c>
      <c r="O21" s="120" t="s">
        <v>108</v>
      </c>
      <c r="P21" s="1"/>
      <c r="Q21" s="110"/>
      <c r="R21" s="110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</row>
    <row r="22" spans="1:44" ht="16.2" hidden="1" customHeight="1">
      <c r="A22" s="4"/>
      <c r="B22" s="107"/>
      <c r="C22" s="152"/>
      <c r="D22" s="1"/>
      <c r="E22" s="153"/>
      <c r="F22" s="1"/>
      <c r="G22" s="119" t="str">
        <f>BS!$E$4</f>
        <v>USD</v>
      </c>
      <c r="H22" s="120" t="s">
        <v>108</v>
      </c>
      <c r="I22" s="120" t="s">
        <v>108</v>
      </c>
      <c r="J22" s="120" t="s">
        <v>108</v>
      </c>
      <c r="K22" s="154"/>
      <c r="L22" s="120" t="s">
        <v>108</v>
      </c>
      <c r="M22" s="1"/>
      <c r="N22" s="120" t="s">
        <v>108</v>
      </c>
      <c r="O22" s="120" t="s">
        <v>108</v>
      </c>
      <c r="P22" s="1"/>
      <c r="Q22" s="110"/>
      <c r="R22" s="110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</row>
    <row r="23" spans="1:44" ht="16.2" hidden="1" customHeight="1">
      <c r="A23" s="4"/>
      <c r="B23" s="107"/>
      <c r="C23" s="152"/>
      <c r="D23" s="1"/>
      <c r="E23" s="153"/>
      <c r="F23" s="1"/>
      <c r="G23" s="119" t="str">
        <f>BS!$E$4</f>
        <v>USD</v>
      </c>
      <c r="H23" s="120" t="s">
        <v>108</v>
      </c>
      <c r="I23" s="120" t="s">
        <v>108</v>
      </c>
      <c r="J23" s="120" t="s">
        <v>108</v>
      </c>
      <c r="K23" s="154"/>
      <c r="L23" s="120" t="s">
        <v>108</v>
      </c>
      <c r="M23" s="1"/>
      <c r="N23" s="120" t="s">
        <v>108</v>
      </c>
      <c r="O23" s="120" t="s">
        <v>108</v>
      </c>
      <c r="P23" s="1"/>
      <c r="Q23" s="110"/>
      <c r="R23" s="110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</row>
    <row r="24" spans="1:44" ht="16.2" hidden="1" customHeight="1">
      <c r="A24" s="4"/>
      <c r="B24" s="107"/>
      <c r="C24" s="152"/>
      <c r="D24" s="1"/>
      <c r="E24" s="153"/>
      <c r="F24" s="1"/>
      <c r="G24" s="119" t="str">
        <f>BS!$E$4</f>
        <v>USD</v>
      </c>
      <c r="H24" s="120" t="s">
        <v>108</v>
      </c>
      <c r="I24" s="120" t="s">
        <v>108</v>
      </c>
      <c r="J24" s="120" t="s">
        <v>108</v>
      </c>
      <c r="K24" s="154"/>
      <c r="L24" s="120" t="s">
        <v>108</v>
      </c>
      <c r="M24" s="1"/>
      <c r="N24" s="120" t="s">
        <v>108</v>
      </c>
      <c r="O24" s="120" t="s">
        <v>108</v>
      </c>
      <c r="P24" s="1"/>
      <c r="Q24" s="110"/>
      <c r="R24" s="110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</row>
    <row r="25" spans="1:44" ht="16.2" hidden="1" customHeight="1">
      <c r="A25" s="4"/>
      <c r="B25" s="107"/>
      <c r="C25" s="152"/>
      <c r="D25" s="1"/>
      <c r="E25" s="153"/>
      <c r="F25" s="1"/>
      <c r="G25" s="119" t="str">
        <f>BS!$E$4</f>
        <v>USD</v>
      </c>
      <c r="H25" s="120" t="s">
        <v>108</v>
      </c>
      <c r="I25" s="120" t="s">
        <v>108</v>
      </c>
      <c r="J25" s="120" t="s">
        <v>108</v>
      </c>
      <c r="K25" s="154"/>
      <c r="L25" s="120" t="s">
        <v>108</v>
      </c>
      <c r="M25" s="1"/>
      <c r="N25" s="120" t="s">
        <v>108</v>
      </c>
      <c r="O25" s="120" t="s">
        <v>108</v>
      </c>
      <c r="P25" s="1"/>
      <c r="Q25" s="110"/>
      <c r="R25" s="110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</row>
    <row r="26" spans="1:44" ht="16.2" hidden="1" customHeight="1">
      <c r="A26" s="4"/>
      <c r="B26" s="107"/>
      <c r="C26" s="152"/>
      <c r="D26" s="1"/>
      <c r="E26" s="153"/>
      <c r="F26" s="1"/>
      <c r="G26" s="119" t="str">
        <f>BS!$E$4</f>
        <v>USD</v>
      </c>
      <c r="H26" s="120" t="s">
        <v>108</v>
      </c>
      <c r="I26" s="120" t="s">
        <v>108</v>
      </c>
      <c r="J26" s="120" t="s">
        <v>108</v>
      </c>
      <c r="K26" s="154"/>
      <c r="L26" s="120" t="s">
        <v>108</v>
      </c>
      <c r="M26" s="1"/>
      <c r="N26" s="120" t="s">
        <v>108</v>
      </c>
      <c r="O26" s="120" t="s">
        <v>108</v>
      </c>
      <c r="P26" s="1"/>
      <c r="Q26" s="110"/>
      <c r="R26" s="110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</row>
    <row r="27" spans="1:44" ht="16.2" hidden="1" customHeight="1">
      <c r="A27" s="4"/>
      <c r="B27" s="107"/>
      <c r="C27" s="152"/>
      <c r="D27" s="1"/>
      <c r="E27" s="153"/>
      <c r="F27" s="1"/>
      <c r="G27" s="119" t="str">
        <f>BS!$E$4</f>
        <v>USD</v>
      </c>
      <c r="H27" s="120" t="s">
        <v>108</v>
      </c>
      <c r="I27" s="120" t="s">
        <v>108</v>
      </c>
      <c r="J27" s="120" t="s">
        <v>108</v>
      </c>
      <c r="K27" s="154"/>
      <c r="L27" s="120" t="s">
        <v>108</v>
      </c>
      <c r="M27" s="1"/>
      <c r="N27" s="120" t="s">
        <v>108</v>
      </c>
      <c r="O27" s="120" t="s">
        <v>108</v>
      </c>
      <c r="P27" s="1"/>
      <c r="Q27" s="110"/>
      <c r="R27" s="110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</row>
    <row r="28" spans="1:44" ht="16.2" hidden="1" customHeight="1">
      <c r="A28" s="4"/>
      <c r="B28" s="107"/>
      <c r="C28" s="152"/>
      <c r="D28" s="1"/>
      <c r="E28" s="153"/>
      <c r="F28" s="1"/>
      <c r="G28" s="119" t="str">
        <f>BS!$E$4</f>
        <v>USD</v>
      </c>
      <c r="H28" s="120" t="s">
        <v>108</v>
      </c>
      <c r="I28" s="120" t="s">
        <v>108</v>
      </c>
      <c r="J28" s="120" t="s">
        <v>108</v>
      </c>
      <c r="K28" s="154"/>
      <c r="L28" s="120" t="s">
        <v>108</v>
      </c>
      <c r="M28" s="1"/>
      <c r="N28" s="120" t="s">
        <v>108</v>
      </c>
      <c r="O28" s="120" t="s">
        <v>108</v>
      </c>
      <c r="P28" s="1"/>
      <c r="Q28" s="110"/>
      <c r="R28" s="110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</row>
    <row r="29" spans="1:44" ht="16.2" hidden="1" customHeight="1">
      <c r="A29" s="4"/>
      <c r="B29" s="107"/>
      <c r="C29" s="152"/>
      <c r="D29" s="1"/>
      <c r="E29" s="153"/>
      <c r="F29" s="1"/>
      <c r="G29" s="119" t="str">
        <f>BS!$E$4</f>
        <v>USD</v>
      </c>
      <c r="H29" s="120" t="s">
        <v>108</v>
      </c>
      <c r="I29" s="120" t="s">
        <v>108</v>
      </c>
      <c r="J29" s="120" t="s">
        <v>108</v>
      </c>
      <c r="K29" s="154"/>
      <c r="L29" s="120" t="s">
        <v>108</v>
      </c>
      <c r="M29" s="1"/>
      <c r="N29" s="120" t="s">
        <v>108</v>
      </c>
      <c r="O29" s="120" t="s">
        <v>108</v>
      </c>
      <c r="P29" s="1"/>
      <c r="Q29" s="110"/>
      <c r="R29" s="110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</row>
    <row r="30" spans="1:44" ht="16.2" hidden="1" customHeight="1">
      <c r="A30" s="4"/>
      <c r="B30" s="107"/>
      <c r="C30" s="152"/>
      <c r="D30" s="1"/>
      <c r="E30" s="153"/>
      <c r="F30" s="1"/>
      <c r="G30" s="119" t="str">
        <f>BS!$E$4</f>
        <v>USD</v>
      </c>
      <c r="H30" s="120" t="s">
        <v>108</v>
      </c>
      <c r="I30" s="120" t="s">
        <v>108</v>
      </c>
      <c r="J30" s="120" t="s">
        <v>108</v>
      </c>
      <c r="K30" s="154"/>
      <c r="L30" s="120" t="s">
        <v>108</v>
      </c>
      <c r="M30" s="1"/>
      <c r="N30" s="120" t="s">
        <v>108</v>
      </c>
      <c r="O30" s="120" t="s">
        <v>108</v>
      </c>
      <c r="P30" s="1"/>
      <c r="Q30" s="110"/>
      <c r="R30" s="110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</row>
    <row r="31" spans="1:44" ht="16.2" hidden="1" customHeight="1">
      <c r="A31" s="4"/>
      <c r="B31" s="107"/>
      <c r="C31" s="152"/>
      <c r="D31" s="1"/>
      <c r="E31" s="153"/>
      <c r="F31" s="1"/>
      <c r="G31" s="119" t="str">
        <f>BS!$E$4</f>
        <v>USD</v>
      </c>
      <c r="H31" s="120" t="s">
        <v>108</v>
      </c>
      <c r="I31" s="120" t="s">
        <v>108</v>
      </c>
      <c r="J31" s="120" t="s">
        <v>108</v>
      </c>
      <c r="K31" s="154"/>
      <c r="L31" s="120" t="s">
        <v>108</v>
      </c>
      <c r="M31" s="1"/>
      <c r="N31" s="120" t="s">
        <v>108</v>
      </c>
      <c r="O31" s="120" t="s">
        <v>108</v>
      </c>
      <c r="P31" s="1"/>
      <c r="Q31" s="110"/>
      <c r="R31" s="110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</row>
    <row r="32" spans="1:44" ht="16.2" hidden="1" customHeight="1">
      <c r="A32" s="4"/>
      <c r="B32" s="107"/>
      <c r="C32" s="152"/>
      <c r="D32" s="1"/>
      <c r="E32" s="153"/>
      <c r="F32" s="1"/>
      <c r="G32" s="119" t="str">
        <f>BS!$E$4</f>
        <v>USD</v>
      </c>
      <c r="H32" s="120" t="s">
        <v>108</v>
      </c>
      <c r="I32" s="120" t="s">
        <v>108</v>
      </c>
      <c r="J32" s="120" t="s">
        <v>108</v>
      </c>
      <c r="K32" s="154"/>
      <c r="L32" s="120" t="s">
        <v>108</v>
      </c>
      <c r="M32" s="1"/>
      <c r="N32" s="120" t="s">
        <v>108</v>
      </c>
      <c r="O32" s="120" t="s">
        <v>108</v>
      </c>
      <c r="P32" s="1"/>
      <c r="Q32" s="110"/>
      <c r="R32" s="110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</row>
    <row r="33" spans="1:44" ht="16.2" hidden="1" customHeight="1">
      <c r="A33" s="4"/>
      <c r="B33" s="107"/>
      <c r="C33" s="152"/>
      <c r="D33" s="1"/>
      <c r="E33" s="153"/>
      <c r="F33" s="1"/>
      <c r="G33" s="119" t="str">
        <f>BS!$E$4</f>
        <v>USD</v>
      </c>
      <c r="H33" s="120" t="s">
        <v>108</v>
      </c>
      <c r="I33" s="120" t="s">
        <v>108</v>
      </c>
      <c r="J33" s="120" t="s">
        <v>108</v>
      </c>
      <c r="K33" s="154"/>
      <c r="L33" s="120" t="s">
        <v>108</v>
      </c>
      <c r="M33" s="1"/>
      <c r="N33" s="120" t="s">
        <v>108</v>
      </c>
      <c r="O33" s="120" t="s">
        <v>108</v>
      </c>
      <c r="P33" s="1"/>
      <c r="Q33" s="110"/>
      <c r="R33" s="110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</row>
    <row r="34" spans="1:44" ht="16.2" hidden="1" customHeight="1">
      <c r="A34" s="4"/>
      <c r="B34" s="107"/>
      <c r="C34" s="152"/>
      <c r="D34" s="1"/>
      <c r="E34" s="153"/>
      <c r="F34" s="1"/>
      <c r="G34" s="119" t="str">
        <f>BS!$E$4</f>
        <v>USD</v>
      </c>
      <c r="H34" s="120" t="s">
        <v>108</v>
      </c>
      <c r="I34" s="120" t="s">
        <v>108</v>
      </c>
      <c r="J34" s="120" t="s">
        <v>108</v>
      </c>
      <c r="K34" s="154"/>
      <c r="L34" s="120" t="s">
        <v>108</v>
      </c>
      <c r="M34" s="1"/>
      <c r="N34" s="120" t="s">
        <v>108</v>
      </c>
      <c r="O34" s="120" t="s">
        <v>108</v>
      </c>
      <c r="P34" s="1"/>
      <c r="Q34" s="110"/>
      <c r="R34" s="110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</row>
    <row r="35" spans="1:44" ht="16.2" hidden="1" customHeight="1">
      <c r="A35" s="4"/>
      <c r="B35" s="107"/>
      <c r="C35" s="152"/>
      <c r="D35" s="1"/>
      <c r="E35" s="153"/>
      <c r="F35" s="1"/>
      <c r="G35" s="119" t="str">
        <f>BS!$E$4</f>
        <v>USD</v>
      </c>
      <c r="H35" s="120" t="s">
        <v>108</v>
      </c>
      <c r="I35" s="120" t="s">
        <v>108</v>
      </c>
      <c r="J35" s="120" t="s">
        <v>108</v>
      </c>
      <c r="K35" s="154"/>
      <c r="L35" s="120" t="s">
        <v>108</v>
      </c>
      <c r="M35" s="1"/>
      <c r="N35" s="120" t="s">
        <v>108</v>
      </c>
      <c r="O35" s="120" t="s">
        <v>108</v>
      </c>
      <c r="P35" s="1"/>
      <c r="Q35" s="110"/>
      <c r="R35" s="110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</row>
    <row r="36" spans="1:44" ht="16.2" hidden="1" customHeight="1">
      <c r="A36" s="4"/>
      <c r="B36" s="107"/>
      <c r="C36" s="152"/>
      <c r="D36" s="1"/>
      <c r="E36" s="153"/>
      <c r="F36" s="1"/>
      <c r="G36" s="119" t="str">
        <f>BS!$E$4</f>
        <v>USD</v>
      </c>
      <c r="H36" s="120" t="s">
        <v>108</v>
      </c>
      <c r="I36" s="120" t="s">
        <v>108</v>
      </c>
      <c r="J36" s="120" t="s">
        <v>108</v>
      </c>
      <c r="K36" s="154"/>
      <c r="L36" s="120" t="s">
        <v>108</v>
      </c>
      <c r="M36" s="1"/>
      <c r="N36" s="120" t="s">
        <v>108</v>
      </c>
      <c r="O36" s="120" t="s">
        <v>108</v>
      </c>
      <c r="P36" s="1"/>
      <c r="Q36" s="110"/>
      <c r="R36" s="110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</row>
    <row r="37" spans="1:44" ht="16.2" hidden="1" customHeight="1">
      <c r="A37" s="4"/>
      <c r="B37" s="107"/>
      <c r="C37" s="152"/>
      <c r="D37" s="1"/>
      <c r="E37" s="153"/>
      <c r="F37" s="1"/>
      <c r="G37" s="119" t="str">
        <f>BS!$E$4</f>
        <v>USD</v>
      </c>
      <c r="H37" s="120" t="s">
        <v>108</v>
      </c>
      <c r="I37" s="120" t="s">
        <v>108</v>
      </c>
      <c r="J37" s="120" t="s">
        <v>108</v>
      </c>
      <c r="K37" s="154"/>
      <c r="L37" s="120" t="s">
        <v>108</v>
      </c>
      <c r="M37" s="1"/>
      <c r="N37" s="120" t="s">
        <v>108</v>
      </c>
      <c r="O37" s="120" t="s">
        <v>108</v>
      </c>
      <c r="P37" s="1"/>
      <c r="Q37" s="110"/>
      <c r="R37" s="110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</row>
    <row r="38" spans="1:44" ht="16.2" hidden="1" customHeight="1">
      <c r="A38" s="4"/>
      <c r="B38" s="107"/>
      <c r="C38" s="152"/>
      <c r="D38" s="1"/>
      <c r="E38" s="153"/>
      <c r="F38" s="1"/>
      <c r="G38" s="119" t="str">
        <f>BS!$E$4</f>
        <v>USD</v>
      </c>
      <c r="H38" s="120" t="s">
        <v>108</v>
      </c>
      <c r="I38" s="120" t="s">
        <v>108</v>
      </c>
      <c r="J38" s="120" t="s">
        <v>108</v>
      </c>
      <c r="K38" s="154"/>
      <c r="L38" s="120" t="s">
        <v>108</v>
      </c>
      <c r="M38" s="1"/>
      <c r="N38" s="120" t="s">
        <v>108</v>
      </c>
      <c r="O38" s="120" t="s">
        <v>108</v>
      </c>
      <c r="P38" s="1"/>
      <c r="Q38" s="110"/>
      <c r="R38" s="110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</row>
    <row r="39" spans="1:44" ht="16.2" hidden="1" customHeight="1">
      <c r="A39" s="4"/>
      <c r="B39" s="107"/>
      <c r="C39" s="152"/>
      <c r="D39" s="1"/>
      <c r="E39" s="153"/>
      <c r="F39" s="1"/>
      <c r="G39" s="119" t="str">
        <f>BS!$E$4</f>
        <v>USD</v>
      </c>
      <c r="H39" s="120" t="s">
        <v>108</v>
      </c>
      <c r="I39" s="120" t="s">
        <v>108</v>
      </c>
      <c r="J39" s="120" t="s">
        <v>108</v>
      </c>
      <c r="K39" s="154"/>
      <c r="L39" s="120" t="s">
        <v>108</v>
      </c>
      <c r="M39" s="1"/>
      <c r="N39" s="120" t="s">
        <v>108</v>
      </c>
      <c r="O39" s="120" t="s">
        <v>108</v>
      </c>
      <c r="P39" s="1"/>
      <c r="Q39" s="110"/>
      <c r="R39" s="110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</row>
    <row r="40" spans="1:44" ht="16.2" hidden="1" customHeight="1">
      <c r="A40" s="4"/>
      <c r="B40" s="107"/>
      <c r="C40" s="152"/>
      <c r="D40" s="1"/>
      <c r="E40" s="153"/>
      <c r="F40" s="1"/>
      <c r="G40" s="119" t="str">
        <f>BS!$E$4</f>
        <v>USD</v>
      </c>
      <c r="H40" s="120" t="s">
        <v>108</v>
      </c>
      <c r="I40" s="120" t="s">
        <v>108</v>
      </c>
      <c r="J40" s="120" t="s">
        <v>108</v>
      </c>
      <c r="K40" s="154"/>
      <c r="L40" s="120" t="s">
        <v>108</v>
      </c>
      <c r="M40" s="1"/>
      <c r="N40" s="120" t="s">
        <v>108</v>
      </c>
      <c r="O40" s="120" t="s">
        <v>108</v>
      </c>
      <c r="P40" s="1"/>
      <c r="Q40" s="110"/>
      <c r="R40" s="110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</row>
    <row r="41" spans="1:44" ht="16.2" hidden="1" customHeight="1">
      <c r="A41" s="4"/>
      <c r="B41" s="107"/>
      <c r="C41" s="152"/>
      <c r="D41" s="1"/>
      <c r="E41" s="153"/>
      <c r="F41" s="1"/>
      <c r="G41" s="119" t="str">
        <f>BS!$E$4</f>
        <v>USD</v>
      </c>
      <c r="H41" s="120" t="s">
        <v>108</v>
      </c>
      <c r="I41" s="120" t="s">
        <v>108</v>
      </c>
      <c r="J41" s="120" t="s">
        <v>108</v>
      </c>
      <c r="K41" s="154"/>
      <c r="L41" s="120" t="s">
        <v>108</v>
      </c>
      <c r="M41" s="1"/>
      <c r="N41" s="120" t="s">
        <v>108</v>
      </c>
      <c r="O41" s="120" t="s">
        <v>108</v>
      </c>
      <c r="P41" s="1"/>
      <c r="Q41" s="110"/>
      <c r="R41" s="110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</row>
    <row r="42" spans="1:44" ht="16.2" hidden="1" customHeight="1">
      <c r="A42" s="4"/>
      <c r="B42" s="107"/>
      <c r="C42" s="152"/>
      <c r="D42" s="1"/>
      <c r="E42" s="153"/>
      <c r="F42" s="1"/>
      <c r="G42" s="119" t="str">
        <f>BS!$E$4</f>
        <v>USD</v>
      </c>
      <c r="H42" s="120" t="s">
        <v>108</v>
      </c>
      <c r="I42" s="120" t="s">
        <v>108</v>
      </c>
      <c r="J42" s="120" t="s">
        <v>108</v>
      </c>
      <c r="K42" s="154"/>
      <c r="L42" s="120" t="s">
        <v>108</v>
      </c>
      <c r="M42" s="1"/>
      <c r="N42" s="120" t="s">
        <v>108</v>
      </c>
      <c r="O42" s="120" t="s">
        <v>108</v>
      </c>
      <c r="P42" s="1"/>
      <c r="Q42" s="110"/>
      <c r="R42" s="110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</row>
    <row r="43" spans="1:44" ht="16.2" hidden="1" customHeight="1">
      <c r="A43" s="4"/>
      <c r="B43" s="107"/>
      <c r="C43" s="152"/>
      <c r="D43" s="1"/>
      <c r="E43" s="153"/>
      <c r="F43" s="1"/>
      <c r="G43" s="119" t="str">
        <f>BS!$E$4</f>
        <v>USD</v>
      </c>
      <c r="H43" s="120" t="s">
        <v>108</v>
      </c>
      <c r="I43" s="120" t="s">
        <v>108</v>
      </c>
      <c r="J43" s="120" t="s">
        <v>108</v>
      </c>
      <c r="K43" s="154"/>
      <c r="L43" s="120" t="s">
        <v>108</v>
      </c>
      <c r="M43" s="1"/>
      <c r="N43" s="120" t="s">
        <v>108</v>
      </c>
      <c r="O43" s="120" t="s">
        <v>108</v>
      </c>
      <c r="P43" s="1"/>
      <c r="Q43" s="110"/>
      <c r="R43" s="110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</row>
    <row r="44" spans="1:44" ht="16.2" hidden="1" customHeight="1">
      <c r="A44" s="4"/>
      <c r="B44" s="107"/>
      <c r="C44" s="152"/>
      <c r="D44" s="1"/>
      <c r="E44" s="153"/>
      <c r="F44" s="1"/>
      <c r="G44" s="119" t="str">
        <f>BS!$E$4</f>
        <v>USD</v>
      </c>
      <c r="H44" s="120" t="s">
        <v>108</v>
      </c>
      <c r="I44" s="120" t="s">
        <v>108</v>
      </c>
      <c r="J44" s="120" t="s">
        <v>108</v>
      </c>
      <c r="K44" s="154"/>
      <c r="L44" s="120" t="s">
        <v>108</v>
      </c>
      <c r="M44" s="1"/>
      <c r="N44" s="120" t="s">
        <v>108</v>
      </c>
      <c r="O44" s="120" t="s">
        <v>108</v>
      </c>
      <c r="P44" s="1"/>
      <c r="Q44" s="110"/>
      <c r="R44" s="110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</row>
    <row r="45" spans="1:44" ht="16.2" hidden="1" customHeight="1">
      <c r="A45" s="4"/>
      <c r="B45" s="107"/>
      <c r="C45" s="152"/>
      <c r="D45" s="1"/>
      <c r="E45" s="153"/>
      <c r="F45" s="1"/>
      <c r="G45" s="119" t="str">
        <f>BS!$E$4</f>
        <v>USD</v>
      </c>
      <c r="H45" s="120" t="s">
        <v>108</v>
      </c>
      <c r="I45" s="120" t="s">
        <v>108</v>
      </c>
      <c r="J45" s="120" t="s">
        <v>108</v>
      </c>
      <c r="K45" s="154"/>
      <c r="L45" s="120" t="s">
        <v>108</v>
      </c>
      <c r="M45" s="1"/>
      <c r="N45" s="120" t="s">
        <v>108</v>
      </c>
      <c r="O45" s="120" t="s">
        <v>108</v>
      </c>
      <c r="P45" s="1"/>
      <c r="Q45" s="110"/>
      <c r="R45" s="110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</row>
    <row r="46" spans="1:44" ht="16.2" hidden="1" customHeight="1">
      <c r="A46" s="4"/>
      <c r="B46" s="107"/>
      <c r="C46" s="152"/>
      <c r="D46" s="1"/>
      <c r="E46" s="153"/>
      <c r="F46" s="1"/>
      <c r="G46" s="119" t="str">
        <f>BS!$E$4</f>
        <v>USD</v>
      </c>
      <c r="H46" s="120" t="s">
        <v>108</v>
      </c>
      <c r="I46" s="120" t="s">
        <v>108</v>
      </c>
      <c r="J46" s="120" t="s">
        <v>108</v>
      </c>
      <c r="K46" s="154"/>
      <c r="L46" s="120" t="s">
        <v>108</v>
      </c>
      <c r="M46" s="1"/>
      <c r="N46" s="120" t="s">
        <v>108</v>
      </c>
      <c r="O46" s="120" t="s">
        <v>108</v>
      </c>
      <c r="P46" s="1"/>
      <c r="Q46" s="110"/>
      <c r="R46" s="110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</row>
    <row r="47" spans="1:44" ht="16.2" hidden="1" customHeight="1">
      <c r="A47" s="4"/>
      <c r="B47" s="107"/>
      <c r="C47" s="152"/>
      <c r="D47" s="1"/>
      <c r="E47" s="153"/>
      <c r="F47" s="1"/>
      <c r="G47" s="119" t="str">
        <f>BS!$E$4</f>
        <v>USD</v>
      </c>
      <c r="H47" s="120" t="s">
        <v>108</v>
      </c>
      <c r="I47" s="120" t="s">
        <v>108</v>
      </c>
      <c r="J47" s="120" t="s">
        <v>108</v>
      </c>
      <c r="K47" s="154"/>
      <c r="L47" s="120" t="s">
        <v>108</v>
      </c>
      <c r="M47" s="1"/>
      <c r="N47" s="120" t="s">
        <v>108</v>
      </c>
      <c r="O47" s="120" t="s">
        <v>108</v>
      </c>
      <c r="P47" s="1"/>
      <c r="Q47" s="110"/>
      <c r="R47" s="110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</row>
    <row r="48" spans="1:44" ht="16.2" hidden="1" customHeight="1">
      <c r="A48" s="4"/>
      <c r="B48" s="107"/>
      <c r="C48" s="152"/>
      <c r="D48" s="1"/>
      <c r="E48" s="153"/>
      <c r="F48" s="1"/>
      <c r="G48" s="119" t="str">
        <f>BS!$E$4</f>
        <v>USD</v>
      </c>
      <c r="H48" s="120" t="s">
        <v>108</v>
      </c>
      <c r="I48" s="120" t="s">
        <v>108</v>
      </c>
      <c r="J48" s="120" t="s">
        <v>108</v>
      </c>
      <c r="K48" s="154"/>
      <c r="L48" s="120" t="s">
        <v>108</v>
      </c>
      <c r="M48" s="1"/>
      <c r="N48" s="120" t="s">
        <v>108</v>
      </c>
      <c r="O48" s="120" t="s">
        <v>108</v>
      </c>
      <c r="P48" s="1"/>
      <c r="Q48" s="110"/>
      <c r="R48" s="110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</row>
    <row r="49" spans="1:45" ht="16.2" hidden="1" customHeight="1">
      <c r="A49" s="4"/>
      <c r="B49" s="107"/>
      <c r="C49" s="152"/>
      <c r="D49" s="1"/>
      <c r="E49" s="153"/>
      <c r="F49" s="1"/>
      <c r="G49" s="119" t="str">
        <f>BS!$E$4</f>
        <v>USD</v>
      </c>
      <c r="H49" s="120" t="s">
        <v>108</v>
      </c>
      <c r="I49" s="120" t="s">
        <v>108</v>
      </c>
      <c r="J49" s="120" t="s">
        <v>108</v>
      </c>
      <c r="K49" s="154"/>
      <c r="L49" s="120" t="s">
        <v>108</v>
      </c>
      <c r="M49" s="1"/>
      <c r="N49" s="120" t="s">
        <v>108</v>
      </c>
      <c r="O49" s="120" t="s">
        <v>108</v>
      </c>
      <c r="P49" s="1"/>
      <c r="Q49" s="110"/>
      <c r="R49" s="110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</row>
    <row r="50" spans="1:45" ht="16.2" hidden="1" customHeight="1">
      <c r="A50" s="4"/>
      <c r="B50" s="107"/>
      <c r="C50" s="152"/>
      <c r="D50" s="1"/>
      <c r="E50" s="153"/>
      <c r="F50" s="1"/>
      <c r="G50" s="119" t="str">
        <f>BS!$E$4</f>
        <v>USD</v>
      </c>
      <c r="H50" s="120" t="s">
        <v>108</v>
      </c>
      <c r="I50" s="120" t="s">
        <v>108</v>
      </c>
      <c r="J50" s="120" t="s">
        <v>108</v>
      </c>
      <c r="K50" s="154"/>
      <c r="L50" s="120" t="s">
        <v>108</v>
      </c>
      <c r="M50" s="1"/>
      <c r="N50" s="120" t="s">
        <v>108</v>
      </c>
      <c r="O50" s="120" t="s">
        <v>108</v>
      </c>
      <c r="P50" s="1"/>
      <c r="Q50" s="110"/>
      <c r="R50" s="110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</row>
    <row r="51" spans="1:45" ht="16.2" hidden="1" customHeight="1">
      <c r="A51" s="4"/>
      <c r="B51" s="107"/>
      <c r="C51" s="152"/>
      <c r="D51" s="1"/>
      <c r="E51" s="153"/>
      <c r="F51" s="1"/>
      <c r="G51" s="119" t="str">
        <f>BS!$E$4</f>
        <v>USD</v>
      </c>
      <c r="H51" s="120" t="s">
        <v>108</v>
      </c>
      <c r="I51" s="120" t="s">
        <v>108</v>
      </c>
      <c r="J51" s="120" t="s">
        <v>108</v>
      </c>
      <c r="K51" s="154"/>
      <c r="L51" s="120" t="s">
        <v>108</v>
      </c>
      <c r="M51" s="1"/>
      <c r="N51" s="120" t="s">
        <v>108</v>
      </c>
      <c r="O51" s="120" t="s">
        <v>108</v>
      </c>
      <c r="P51" s="1"/>
      <c r="Q51" s="110"/>
      <c r="R51" s="110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</row>
    <row r="52" spans="1:45" ht="16.2" hidden="1" customHeight="1">
      <c r="A52" s="4"/>
      <c r="B52" s="107"/>
      <c r="C52" s="152"/>
      <c r="D52" s="1"/>
      <c r="E52" s="153"/>
      <c r="F52" s="1"/>
      <c r="G52" s="119" t="str">
        <f>BS!$E$4</f>
        <v>USD</v>
      </c>
      <c r="H52" s="120" t="s">
        <v>108</v>
      </c>
      <c r="I52" s="120" t="s">
        <v>108</v>
      </c>
      <c r="J52" s="120" t="s">
        <v>108</v>
      </c>
      <c r="K52" s="154"/>
      <c r="L52" s="120" t="s">
        <v>108</v>
      </c>
      <c r="M52" s="1"/>
      <c r="N52" s="120" t="s">
        <v>108</v>
      </c>
      <c r="O52" s="120" t="s">
        <v>108</v>
      </c>
      <c r="P52" s="1"/>
      <c r="Q52" s="110"/>
      <c r="R52" s="110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</row>
    <row r="53" spans="1:45" ht="16.2" hidden="1" customHeight="1">
      <c r="A53" s="4"/>
      <c r="B53" s="107"/>
      <c r="C53" s="152"/>
      <c r="D53" s="1"/>
      <c r="E53" s="153"/>
      <c r="F53" s="1"/>
      <c r="G53" s="119" t="str">
        <f>BS!$E$4</f>
        <v>USD</v>
      </c>
      <c r="H53" s="120" t="s">
        <v>108</v>
      </c>
      <c r="I53" s="120" t="s">
        <v>108</v>
      </c>
      <c r="J53" s="120" t="s">
        <v>108</v>
      </c>
      <c r="K53" s="154"/>
      <c r="L53" s="120" t="s">
        <v>108</v>
      </c>
      <c r="M53" s="1"/>
      <c r="N53" s="120" t="s">
        <v>108</v>
      </c>
      <c r="O53" s="120" t="s">
        <v>108</v>
      </c>
      <c r="P53" s="1"/>
      <c r="Q53" s="110"/>
      <c r="R53" s="110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</row>
    <row r="54" spans="1:45" ht="25.05" customHeight="1">
      <c r="A54" s="121"/>
      <c r="B54" s="107"/>
      <c r="C54" s="121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</row>
    <row r="55" spans="1:45" ht="25.05" customHeight="1">
      <c r="A55" s="112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</row>
    <row r="56" spans="1:45" ht="25.05" customHeight="1">
      <c r="A56" s="112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</row>
    <row r="57" spans="1:45" ht="25.05" customHeight="1" thickBot="1">
      <c r="A57" s="114" t="s">
        <v>254</v>
      </c>
      <c r="B57" s="107"/>
      <c r="C57" s="116" t="s">
        <v>229</v>
      </c>
      <c r="D57" s="116" t="s">
        <v>255</v>
      </c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</row>
    <row r="58" spans="1:45" ht="16.2" customHeight="1">
      <c r="A58" s="4" t="s">
        <v>256</v>
      </c>
      <c r="B58" s="107"/>
      <c r="C58" s="1"/>
      <c r="D58" s="1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10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</row>
    <row r="59" spans="1:45" ht="16.2" customHeight="1">
      <c r="A59" s="4" t="s">
        <v>257</v>
      </c>
      <c r="B59" s="107"/>
      <c r="C59" s="1"/>
      <c r="D59" s="1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10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</row>
    <row r="60" spans="1:45" ht="16.2" hidden="1" customHeight="1">
      <c r="A60" s="4"/>
      <c r="B60" s="107"/>
      <c r="C60" s="1"/>
      <c r="D60" s="1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10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</row>
    <row r="61" spans="1:45" ht="16.2" hidden="1" customHeight="1">
      <c r="A61" s="4"/>
      <c r="B61" s="107"/>
      <c r="C61" s="1"/>
      <c r="D61" s="1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10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</row>
    <row r="62" spans="1:45" ht="16.2" hidden="1" customHeight="1">
      <c r="A62" s="4"/>
      <c r="B62" s="107"/>
      <c r="C62" s="1"/>
      <c r="D62" s="1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10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</row>
    <row r="63" spans="1:45" ht="15" hidden="1" customHeight="1">
      <c r="A63" s="4"/>
      <c r="B63" s="107"/>
      <c r="C63" s="1"/>
      <c r="D63" s="1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10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</row>
    <row r="64" spans="1:45" ht="15" hidden="1" customHeight="1">
      <c r="A64" s="4"/>
      <c r="B64" s="107"/>
      <c r="C64" s="1"/>
      <c r="D64" s="1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10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</row>
    <row r="65" spans="1:44" ht="15" hidden="1" customHeight="1">
      <c r="A65" s="4"/>
      <c r="B65" s="107"/>
      <c r="C65" s="1"/>
      <c r="D65" s="1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10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</row>
    <row r="66" spans="1:44" ht="15" hidden="1" customHeight="1">
      <c r="A66" s="4"/>
      <c r="B66" s="107"/>
      <c r="C66" s="1"/>
      <c r="D66" s="1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10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</row>
    <row r="67" spans="1:44" ht="15" hidden="1" customHeight="1">
      <c r="A67" s="4"/>
      <c r="B67" s="107"/>
      <c r="C67" s="1"/>
      <c r="D67" s="1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10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</row>
    <row r="68" spans="1:44" ht="15" hidden="1" customHeight="1">
      <c r="A68" s="4"/>
      <c r="B68" s="107"/>
      <c r="C68" s="1"/>
      <c r="D68" s="1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10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</row>
    <row r="69" spans="1:44" ht="15" hidden="1" customHeight="1">
      <c r="A69" s="4"/>
      <c r="B69" s="107"/>
      <c r="C69" s="1"/>
      <c r="D69" s="1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10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</row>
    <row r="70" spans="1:44" ht="15" hidden="1" customHeight="1">
      <c r="A70" s="4"/>
      <c r="B70" s="107"/>
      <c r="C70" s="1"/>
      <c r="D70" s="1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10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</row>
    <row r="71" spans="1:44" ht="15" hidden="1" customHeight="1">
      <c r="A71" s="4"/>
      <c r="B71" s="107"/>
      <c r="C71" s="1"/>
      <c r="D71" s="1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10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</row>
    <row r="72" spans="1:44" ht="16.2" hidden="1" customHeight="1">
      <c r="A72" s="4"/>
      <c r="B72" s="107"/>
      <c r="C72" s="1"/>
      <c r="D72" s="1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10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</row>
    <row r="73" spans="1:44" ht="16.2" hidden="1" customHeight="1">
      <c r="A73" s="4"/>
      <c r="B73" s="107"/>
      <c r="C73" s="1"/>
      <c r="D73" s="1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10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</row>
    <row r="74" spans="1:44" ht="16.2" hidden="1" customHeight="1">
      <c r="A74" s="4"/>
      <c r="B74" s="107"/>
      <c r="C74" s="1"/>
      <c r="D74" s="1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10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</row>
    <row r="75" spans="1:44" ht="15" hidden="1" customHeight="1">
      <c r="A75" s="4"/>
      <c r="B75" s="107"/>
      <c r="C75" s="1"/>
      <c r="D75" s="1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10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</row>
    <row r="76" spans="1:44" ht="16.2" hidden="1" customHeight="1">
      <c r="A76" s="4"/>
      <c r="B76" s="107"/>
      <c r="C76" s="1"/>
      <c r="D76" s="1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10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</row>
    <row r="77" spans="1:44" ht="16.2" hidden="1" customHeight="1">
      <c r="A77" s="4"/>
      <c r="B77" s="107"/>
      <c r="C77" s="1"/>
      <c r="D77" s="1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10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</row>
    <row r="78" spans="1:44" ht="16.2" hidden="1" customHeight="1">
      <c r="A78" s="4"/>
      <c r="B78" s="107"/>
      <c r="C78" s="1"/>
      <c r="D78" s="1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10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</row>
    <row r="79" spans="1:44" ht="15" hidden="1" customHeight="1">
      <c r="A79" s="4"/>
      <c r="B79" s="107"/>
      <c r="C79" s="1"/>
      <c r="D79" s="1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10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</row>
    <row r="80" spans="1:44" ht="16.2" hidden="1" customHeight="1">
      <c r="A80" s="4"/>
      <c r="B80" s="107"/>
      <c r="C80" s="1"/>
      <c r="D80" s="1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10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</row>
    <row r="81" spans="1:44" ht="16.2" hidden="1" customHeight="1">
      <c r="A81" s="4"/>
      <c r="B81" s="107"/>
      <c r="C81" s="1"/>
      <c r="D81" s="1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10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</row>
    <row r="82" spans="1:44" ht="16.2" hidden="1" customHeight="1">
      <c r="A82" s="4"/>
      <c r="B82" s="107"/>
      <c r="C82" s="1"/>
      <c r="D82" s="1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10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</row>
    <row r="83" spans="1:44" ht="15" hidden="1" customHeight="1">
      <c r="A83" s="4"/>
      <c r="B83" s="107"/>
      <c r="C83" s="1"/>
      <c r="D83" s="1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10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</row>
    <row r="84" spans="1:44" ht="16.2" hidden="1" customHeight="1">
      <c r="A84" s="4"/>
      <c r="B84" s="107"/>
      <c r="C84" s="1"/>
      <c r="D84" s="1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10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</row>
    <row r="85" spans="1:44" ht="16.2" hidden="1" customHeight="1">
      <c r="A85" s="4"/>
      <c r="B85" s="107"/>
      <c r="C85" s="1"/>
      <c r="D85" s="1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10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</row>
    <row r="86" spans="1:44" ht="16.2" hidden="1" customHeight="1">
      <c r="A86" s="4"/>
      <c r="B86" s="107"/>
      <c r="C86" s="1"/>
      <c r="D86" s="1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10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</row>
    <row r="87" spans="1:44" ht="15" hidden="1" customHeight="1">
      <c r="A87" s="4"/>
      <c r="B87" s="107"/>
      <c r="C87" s="1"/>
      <c r="D87" s="1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10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</row>
    <row r="88" spans="1:44" ht="16.2" hidden="1" customHeight="1">
      <c r="A88" s="4"/>
      <c r="B88" s="107"/>
      <c r="C88" s="1"/>
      <c r="D88" s="1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10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</row>
    <row r="89" spans="1:44" ht="16.2" hidden="1" customHeight="1">
      <c r="A89" s="4"/>
      <c r="B89" s="107"/>
      <c r="C89" s="1"/>
      <c r="D89" s="1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10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</row>
    <row r="90" spans="1:44" ht="16.2" hidden="1" customHeight="1">
      <c r="A90" s="4"/>
      <c r="B90" s="107"/>
      <c r="C90" s="1"/>
      <c r="D90" s="1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10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</row>
    <row r="91" spans="1:44" ht="15" hidden="1" customHeight="1">
      <c r="A91" s="4"/>
      <c r="B91" s="107"/>
      <c r="C91" s="1"/>
      <c r="D91" s="1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10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</row>
    <row r="92" spans="1:44" ht="16.2" hidden="1" customHeight="1">
      <c r="A92" s="4"/>
      <c r="B92" s="107"/>
      <c r="C92" s="1"/>
      <c r="D92" s="1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10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</row>
    <row r="93" spans="1:44" ht="16.2" hidden="1" customHeight="1">
      <c r="A93" s="4"/>
      <c r="B93" s="107"/>
      <c r="C93" s="1"/>
      <c r="D93" s="1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10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</row>
    <row r="94" spans="1:44" ht="16.2" hidden="1" customHeight="1">
      <c r="A94" s="4"/>
      <c r="B94" s="107"/>
      <c r="C94" s="1"/>
      <c r="D94" s="1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10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</row>
    <row r="95" spans="1:44" ht="16.2" hidden="1" customHeight="1">
      <c r="A95" s="4"/>
      <c r="B95" s="107"/>
      <c r="C95" s="1"/>
      <c r="D95" s="1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10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</row>
    <row r="96" spans="1:44" ht="16.2" hidden="1" customHeight="1">
      <c r="A96" s="4"/>
      <c r="B96" s="107"/>
      <c r="C96" s="1"/>
      <c r="D96" s="1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10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</row>
    <row r="97" spans="1:45" ht="16.2" hidden="1" customHeight="1">
      <c r="A97" s="4"/>
      <c r="B97" s="107"/>
      <c r="C97" s="1"/>
      <c r="D97" s="1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10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</row>
    <row r="98" spans="1:45" ht="16.2" hidden="1" customHeight="1">
      <c r="A98" s="4"/>
      <c r="B98" s="107"/>
      <c r="C98" s="1"/>
      <c r="D98" s="1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10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</row>
    <row r="99" spans="1:45" ht="16.2" hidden="1" customHeight="1">
      <c r="A99" s="4"/>
      <c r="B99" s="107"/>
      <c r="C99" s="1"/>
      <c r="D99" s="1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10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</row>
    <row r="100" spans="1:45" ht="16.2" hidden="1" customHeight="1">
      <c r="A100" s="4"/>
      <c r="B100" s="107"/>
      <c r="C100" s="1"/>
      <c r="D100" s="1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10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</row>
    <row r="101" spans="1:45" ht="16.2" hidden="1" customHeight="1">
      <c r="A101" s="4"/>
      <c r="B101" s="107"/>
      <c r="C101" s="1"/>
      <c r="D101" s="1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10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</row>
    <row r="102" spans="1:45" ht="16.2" hidden="1" customHeight="1">
      <c r="A102" s="4"/>
      <c r="B102" s="107"/>
      <c r="C102" s="1"/>
      <c r="D102" s="1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10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</row>
    <row r="103" spans="1:45" ht="16.2" hidden="1" customHeight="1">
      <c r="A103" s="4"/>
      <c r="B103" s="107"/>
      <c r="C103" s="1"/>
      <c r="D103" s="1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10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</row>
    <row r="104" spans="1:45" ht="16.2" hidden="1" customHeight="1">
      <c r="A104" s="4"/>
      <c r="B104" s="107"/>
      <c r="C104" s="1"/>
      <c r="D104" s="1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10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</row>
    <row r="105" spans="1:45" ht="16.2" hidden="1" customHeight="1">
      <c r="A105" s="4"/>
      <c r="B105" s="107"/>
      <c r="C105" s="1"/>
      <c r="D105" s="1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10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</row>
    <row r="106" spans="1:45" ht="16.2" hidden="1" customHeight="1">
      <c r="A106" s="4"/>
      <c r="B106" s="107"/>
      <c r="C106" s="1"/>
      <c r="D106" s="1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10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</row>
    <row r="107" spans="1:45" ht="16.2" hidden="1" customHeight="1">
      <c r="A107" s="4"/>
      <c r="B107" s="107"/>
      <c r="C107" s="1"/>
      <c r="D107" s="1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10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</row>
    <row r="108" spans="1:45" ht="25.05" customHeight="1">
      <c r="A108" s="121"/>
      <c r="B108" s="107"/>
      <c r="C108" s="107"/>
      <c r="D108" s="122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</row>
    <row r="109" spans="1:45" ht="25.05" customHeight="1">
      <c r="A109" s="112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</row>
    <row r="110" spans="1:45" ht="25.05" customHeight="1">
      <c r="A110" s="112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</row>
    <row r="111" spans="1:45" ht="25.05" customHeight="1" thickBot="1">
      <c r="A111" s="114" t="s">
        <v>258</v>
      </c>
      <c r="B111" s="107"/>
      <c r="C111" s="116" t="s">
        <v>229</v>
      </c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</row>
    <row r="112" spans="1:45" ht="16.2" customHeight="1">
      <c r="A112" s="4" t="s">
        <v>259</v>
      </c>
      <c r="B112" s="107"/>
      <c r="C112" s="1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10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</row>
    <row r="113" spans="1:44" ht="16.2" customHeight="1">
      <c r="A113" s="4" t="s">
        <v>260</v>
      </c>
      <c r="B113" s="107"/>
      <c r="C113" s="1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10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</row>
    <row r="114" spans="1:44" ht="16.2" hidden="1" customHeight="1">
      <c r="A114" s="4"/>
      <c r="B114" s="107"/>
      <c r="C114" s="1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10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</row>
    <row r="115" spans="1:44" ht="16.2" hidden="1" customHeight="1">
      <c r="A115" s="4"/>
      <c r="B115" s="107"/>
      <c r="C115" s="1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10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</row>
    <row r="116" spans="1:44" ht="16.2" hidden="1" customHeight="1">
      <c r="A116" s="4"/>
      <c r="B116" s="107"/>
      <c r="C116" s="1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10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</row>
    <row r="117" spans="1:44" ht="16.2" hidden="1" customHeight="1">
      <c r="A117" s="4"/>
      <c r="B117" s="107"/>
      <c r="C117" s="1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10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</row>
    <row r="118" spans="1:44" ht="16.2" hidden="1" customHeight="1">
      <c r="A118" s="4"/>
      <c r="B118" s="107"/>
      <c r="C118" s="1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10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</row>
    <row r="119" spans="1:44" ht="16.2" hidden="1" customHeight="1">
      <c r="A119" s="4"/>
      <c r="B119" s="107"/>
      <c r="C119" s="1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10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</row>
    <row r="120" spans="1:44" ht="16.2" hidden="1" customHeight="1">
      <c r="A120" s="4"/>
      <c r="B120" s="107"/>
      <c r="C120" s="1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10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</row>
    <row r="121" spans="1:44" ht="16.2" hidden="1" customHeight="1">
      <c r="A121" s="4"/>
      <c r="B121" s="107"/>
      <c r="C121" s="1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10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</row>
    <row r="122" spans="1:44" ht="16.2" hidden="1" customHeight="1">
      <c r="A122" s="4"/>
      <c r="B122" s="107"/>
      <c r="C122" s="1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10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</row>
    <row r="123" spans="1:44" ht="16.2" hidden="1" customHeight="1">
      <c r="A123" s="4"/>
      <c r="B123" s="107"/>
      <c r="C123" s="1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10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</row>
    <row r="124" spans="1:44" ht="16.2" hidden="1" customHeight="1">
      <c r="A124" s="4"/>
      <c r="B124" s="107"/>
      <c r="C124" s="1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10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</row>
    <row r="125" spans="1:44" ht="16.2" hidden="1" customHeight="1">
      <c r="A125" s="4"/>
      <c r="B125" s="107"/>
      <c r="C125" s="1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10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</row>
    <row r="126" spans="1:44" ht="16.2" hidden="1" customHeight="1">
      <c r="A126" s="4"/>
      <c r="B126" s="107"/>
      <c r="C126" s="1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10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</row>
    <row r="127" spans="1:44" ht="16.2" hidden="1" customHeight="1">
      <c r="A127" s="4"/>
      <c r="B127" s="107"/>
      <c r="C127" s="1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10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</row>
    <row r="128" spans="1:44" ht="16.2" hidden="1" customHeight="1">
      <c r="A128" s="4"/>
      <c r="B128" s="107"/>
      <c r="C128" s="1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10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</row>
    <row r="129" spans="1:44" ht="16.2" hidden="1" customHeight="1">
      <c r="A129" s="4"/>
      <c r="B129" s="107"/>
      <c r="C129" s="1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10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</row>
    <row r="130" spans="1:44" ht="16.2" hidden="1" customHeight="1">
      <c r="A130" s="4"/>
      <c r="B130" s="107"/>
      <c r="C130" s="1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10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</row>
    <row r="131" spans="1:44" ht="16.2" hidden="1" customHeight="1">
      <c r="A131" s="4"/>
      <c r="B131" s="107"/>
      <c r="C131" s="1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10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</row>
    <row r="132" spans="1:44" ht="16.2" hidden="1" customHeight="1">
      <c r="A132" s="4"/>
      <c r="B132" s="107"/>
      <c r="C132" s="1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10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</row>
    <row r="133" spans="1:44" ht="16.2" hidden="1" customHeight="1">
      <c r="A133" s="4"/>
      <c r="B133" s="107"/>
      <c r="C133" s="1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10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</row>
    <row r="134" spans="1:44" ht="16.2" hidden="1" customHeight="1">
      <c r="A134" s="4"/>
      <c r="B134" s="107"/>
      <c r="C134" s="1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10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</row>
    <row r="135" spans="1:44" ht="16.2" hidden="1" customHeight="1">
      <c r="A135" s="4"/>
      <c r="B135" s="107"/>
      <c r="C135" s="1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10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</row>
    <row r="136" spans="1:44" ht="16.2" hidden="1" customHeight="1">
      <c r="A136" s="4"/>
      <c r="B136" s="107"/>
      <c r="C136" s="1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10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</row>
    <row r="137" spans="1:44" ht="16.2" hidden="1" customHeight="1">
      <c r="A137" s="4"/>
      <c r="B137" s="107"/>
      <c r="C137" s="1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10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</row>
    <row r="138" spans="1:44" ht="16.2" hidden="1" customHeight="1">
      <c r="A138" s="4"/>
      <c r="B138" s="107"/>
      <c r="C138" s="1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10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</row>
    <row r="139" spans="1:44" ht="16.2" hidden="1" customHeight="1">
      <c r="A139" s="4"/>
      <c r="B139" s="107"/>
      <c r="C139" s="1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10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</row>
    <row r="140" spans="1:44" ht="16.2" hidden="1" customHeight="1">
      <c r="A140" s="4"/>
      <c r="B140" s="107"/>
      <c r="C140" s="1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10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</row>
    <row r="141" spans="1:44" ht="16.2" hidden="1" customHeight="1">
      <c r="A141" s="4"/>
      <c r="B141" s="107"/>
      <c r="C141" s="1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10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</row>
    <row r="142" spans="1:44" ht="16.2" hidden="1" customHeight="1">
      <c r="A142" s="4"/>
      <c r="B142" s="107"/>
      <c r="C142" s="1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10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</row>
    <row r="143" spans="1:44" ht="16.2" hidden="1" customHeight="1">
      <c r="A143" s="4"/>
      <c r="B143" s="107"/>
      <c r="C143" s="1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10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</row>
    <row r="144" spans="1:44" ht="16.2" hidden="1" customHeight="1">
      <c r="A144" s="4"/>
      <c r="B144" s="107"/>
      <c r="C144" s="1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10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</row>
    <row r="145" spans="1:44" ht="16.2" hidden="1" customHeight="1">
      <c r="A145" s="4"/>
      <c r="B145" s="107"/>
      <c r="C145" s="1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10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</row>
    <row r="146" spans="1:44" ht="16.2" hidden="1" customHeight="1">
      <c r="A146" s="4"/>
      <c r="B146" s="107"/>
      <c r="C146" s="1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10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</row>
    <row r="147" spans="1:44" ht="16.2" hidden="1" customHeight="1">
      <c r="A147" s="4"/>
      <c r="B147" s="107"/>
      <c r="C147" s="1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10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</row>
    <row r="148" spans="1:44" ht="16.2" hidden="1" customHeight="1">
      <c r="A148" s="4"/>
      <c r="B148" s="107"/>
      <c r="C148" s="1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10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</row>
    <row r="149" spans="1:44" ht="16.2" hidden="1" customHeight="1">
      <c r="A149" s="4"/>
      <c r="B149" s="107"/>
      <c r="C149" s="1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10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</row>
    <row r="150" spans="1:44" ht="16.2" hidden="1" customHeight="1">
      <c r="A150" s="4"/>
      <c r="B150" s="107"/>
      <c r="C150" s="1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10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</row>
    <row r="151" spans="1:44" ht="16.2" hidden="1" customHeight="1">
      <c r="A151" s="4"/>
      <c r="B151" s="107"/>
      <c r="C151" s="1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10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</row>
    <row r="152" spans="1:44" ht="16.2" hidden="1" customHeight="1">
      <c r="A152" s="4"/>
      <c r="B152" s="107"/>
      <c r="C152" s="1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10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</row>
    <row r="153" spans="1:44" ht="16.2" hidden="1" customHeight="1">
      <c r="A153" s="4"/>
      <c r="B153" s="107"/>
      <c r="C153" s="1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10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</row>
    <row r="154" spans="1:44" ht="16.2" hidden="1" customHeight="1">
      <c r="A154" s="4"/>
      <c r="B154" s="107"/>
      <c r="C154" s="1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10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</row>
    <row r="155" spans="1:44" ht="16.2" hidden="1" customHeight="1">
      <c r="A155" s="4"/>
      <c r="B155" s="107"/>
      <c r="C155" s="1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10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</row>
    <row r="156" spans="1:44" ht="16.2" hidden="1" customHeight="1">
      <c r="A156" s="4"/>
      <c r="B156" s="107"/>
      <c r="C156" s="1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10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</row>
    <row r="157" spans="1:44" ht="16.2" hidden="1" customHeight="1">
      <c r="A157" s="4"/>
      <c r="B157" s="107"/>
      <c r="C157" s="1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10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</row>
    <row r="158" spans="1:44" ht="16.2" hidden="1" customHeight="1">
      <c r="A158" s="4"/>
      <c r="B158" s="107"/>
      <c r="C158" s="1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10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</row>
    <row r="159" spans="1:44" ht="16.2" hidden="1" customHeight="1">
      <c r="A159" s="4"/>
      <c r="B159" s="107"/>
      <c r="C159" s="1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10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</row>
    <row r="160" spans="1:44" ht="16.2" hidden="1" customHeight="1">
      <c r="A160" s="4"/>
      <c r="B160" s="107"/>
      <c r="C160" s="1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10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</row>
    <row r="161" spans="1:44" ht="16.2" hidden="1" customHeight="1">
      <c r="A161" s="4"/>
      <c r="B161" s="107"/>
      <c r="C161" s="1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10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</row>
    <row r="162" spans="1:44" ht="25.05" customHeight="1">
      <c r="A162" s="121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10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</row>
    <row r="163" spans="1:44" ht="25.05" customHeight="1">
      <c r="A163" s="121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10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</row>
    <row r="164" spans="1:44" ht="25.05" customHeight="1">
      <c r="A164" s="112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10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</row>
    <row r="165" spans="1:44" ht="16.8" customHeight="1" thickBot="1">
      <c r="A165" s="114" t="s">
        <v>261</v>
      </c>
      <c r="B165" s="107"/>
      <c r="C165" s="116" t="s">
        <v>229</v>
      </c>
      <c r="D165" s="116" t="s">
        <v>255</v>
      </c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10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</row>
    <row r="166" spans="1:44" ht="16.2" customHeight="1">
      <c r="A166" s="4" t="s">
        <v>262</v>
      </c>
      <c r="B166" s="107"/>
      <c r="C166" s="1"/>
      <c r="D166" s="1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10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</row>
    <row r="167" spans="1:44" ht="16.2" customHeight="1">
      <c r="A167" s="4" t="s">
        <v>263</v>
      </c>
      <c r="B167" s="107"/>
      <c r="C167" s="1"/>
      <c r="D167" s="1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10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</row>
    <row r="168" spans="1:44" ht="16.2" customHeight="1">
      <c r="A168" s="4" t="s">
        <v>264</v>
      </c>
      <c r="B168" s="107"/>
      <c r="C168" s="1"/>
      <c r="D168" s="1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10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</row>
    <row r="169" spans="1:44" ht="16.2" customHeight="1">
      <c r="A169" s="4" t="s">
        <v>265</v>
      </c>
      <c r="B169" s="107"/>
      <c r="C169" s="1"/>
      <c r="D169" s="1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10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</row>
    <row r="170" spans="1:44" ht="16.2" customHeight="1">
      <c r="A170" s="4" t="s">
        <v>266</v>
      </c>
      <c r="B170" s="107"/>
      <c r="C170" s="1"/>
      <c r="D170" s="1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10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</row>
    <row r="171" spans="1:44" ht="16.2" customHeight="1">
      <c r="A171" s="4" t="s">
        <v>267</v>
      </c>
      <c r="B171" s="107"/>
      <c r="C171" s="1"/>
      <c r="D171" s="1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10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</row>
    <row r="172" spans="1:44" ht="16.2" customHeight="1">
      <c r="A172" s="4" t="s">
        <v>268</v>
      </c>
      <c r="B172" s="107"/>
      <c r="C172" s="1"/>
      <c r="D172" s="1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10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</row>
    <row r="173" spans="1:44" ht="16.2" customHeight="1">
      <c r="A173" s="4" t="s">
        <v>269</v>
      </c>
      <c r="B173" s="107"/>
      <c r="C173" s="1"/>
      <c r="D173" s="1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10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</row>
    <row r="174" spans="1:44" ht="16.2" customHeight="1">
      <c r="A174" s="4" t="s">
        <v>270</v>
      </c>
      <c r="B174" s="107"/>
      <c r="C174" s="1"/>
      <c r="D174" s="1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10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</row>
    <row r="175" spans="1:44" ht="16.2" customHeight="1">
      <c r="A175" s="4" t="s">
        <v>271</v>
      </c>
      <c r="B175" s="107"/>
      <c r="C175" s="1"/>
      <c r="D175" s="1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10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</row>
    <row r="176" spans="1:44" ht="16.2" customHeight="1">
      <c r="A176" s="4" t="s">
        <v>272</v>
      </c>
      <c r="B176" s="107"/>
      <c r="C176" s="1"/>
      <c r="D176" s="1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10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</row>
    <row r="177" spans="1:44" ht="16.2" customHeight="1">
      <c r="A177" s="4" t="s">
        <v>273</v>
      </c>
      <c r="B177" s="107"/>
      <c r="C177" s="1"/>
      <c r="D177" s="1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10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</row>
    <row r="178" spans="1:44" ht="16.2" hidden="1" customHeight="1">
      <c r="A178" s="4"/>
      <c r="B178" s="107"/>
      <c r="C178" s="1"/>
      <c r="D178" s="1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10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</row>
    <row r="179" spans="1:44" ht="16.2" hidden="1" customHeight="1">
      <c r="A179" s="4"/>
      <c r="B179" s="107"/>
      <c r="C179" s="1"/>
      <c r="D179" s="1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10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</row>
    <row r="180" spans="1:44" ht="16.2" hidden="1" customHeight="1">
      <c r="A180" s="4"/>
      <c r="B180" s="107"/>
      <c r="C180" s="1"/>
      <c r="D180" s="1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10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</row>
    <row r="181" spans="1:44" ht="16.2" hidden="1" customHeight="1">
      <c r="A181" s="4"/>
      <c r="B181" s="107"/>
      <c r="C181" s="1"/>
      <c r="D181" s="1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10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</row>
    <row r="182" spans="1:44" ht="16.2" hidden="1" customHeight="1">
      <c r="A182" s="4"/>
      <c r="B182" s="107"/>
      <c r="C182" s="1"/>
      <c r="D182" s="1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10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</row>
    <row r="183" spans="1:44" ht="16.2" hidden="1" customHeight="1">
      <c r="A183" s="4"/>
      <c r="B183" s="107"/>
      <c r="C183" s="1"/>
      <c r="D183" s="1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10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</row>
    <row r="184" spans="1:44" ht="16.2" hidden="1" customHeight="1">
      <c r="A184" s="4"/>
      <c r="B184" s="107"/>
      <c r="C184" s="1"/>
      <c r="D184" s="1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10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</row>
    <row r="185" spans="1:44" ht="16.2" hidden="1" customHeight="1">
      <c r="A185" s="4"/>
      <c r="B185" s="107"/>
      <c r="C185" s="1"/>
      <c r="D185" s="1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10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</row>
    <row r="186" spans="1:44" ht="16.2" hidden="1" customHeight="1">
      <c r="A186" s="4"/>
      <c r="B186" s="107"/>
      <c r="C186" s="1"/>
      <c r="D186" s="1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10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</row>
    <row r="187" spans="1:44" ht="16.2" hidden="1" customHeight="1">
      <c r="A187" s="4"/>
      <c r="B187" s="107"/>
      <c r="C187" s="1"/>
      <c r="D187" s="1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10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</row>
    <row r="188" spans="1:44" ht="16.2" hidden="1" customHeight="1">
      <c r="A188" s="4"/>
      <c r="B188" s="107"/>
      <c r="C188" s="1"/>
      <c r="D188" s="1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10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</row>
    <row r="189" spans="1:44" ht="16.2" hidden="1" customHeight="1">
      <c r="A189" s="4"/>
      <c r="B189" s="107"/>
      <c r="C189" s="1"/>
      <c r="D189" s="1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10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</row>
    <row r="190" spans="1:44" ht="16.2" hidden="1" customHeight="1">
      <c r="A190" s="4"/>
      <c r="B190" s="107"/>
      <c r="C190" s="1"/>
      <c r="D190" s="1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10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</row>
    <row r="191" spans="1:44" ht="16.2" hidden="1" customHeight="1">
      <c r="A191" s="4"/>
      <c r="B191" s="107"/>
      <c r="C191" s="1"/>
      <c r="D191" s="1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10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</row>
    <row r="192" spans="1:44" ht="16.2" hidden="1" customHeight="1">
      <c r="A192" s="4"/>
      <c r="B192" s="107"/>
      <c r="C192" s="1"/>
      <c r="D192" s="1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10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</row>
    <row r="193" spans="1:44" ht="16.2" hidden="1" customHeight="1">
      <c r="A193" s="4"/>
      <c r="B193" s="107"/>
      <c r="C193" s="1"/>
      <c r="D193" s="1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10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</row>
    <row r="194" spans="1:44" ht="16.2" hidden="1" customHeight="1">
      <c r="A194" s="4"/>
      <c r="B194" s="107"/>
      <c r="C194" s="1"/>
      <c r="D194" s="1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10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</row>
    <row r="195" spans="1:44" ht="16.2" hidden="1" customHeight="1">
      <c r="A195" s="4"/>
      <c r="B195" s="107"/>
      <c r="C195" s="1"/>
      <c r="D195" s="1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10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</row>
    <row r="196" spans="1:44" ht="16.2" hidden="1" customHeight="1">
      <c r="A196" s="4"/>
      <c r="B196" s="107"/>
      <c r="C196" s="1"/>
      <c r="D196" s="1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10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</row>
    <row r="197" spans="1:44" ht="16.2" hidden="1" customHeight="1">
      <c r="A197" s="4"/>
      <c r="B197" s="107"/>
      <c r="C197" s="1"/>
      <c r="D197" s="1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10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</row>
    <row r="198" spans="1:44" ht="16.2" hidden="1" customHeight="1">
      <c r="A198" s="4"/>
      <c r="B198" s="107"/>
      <c r="C198" s="1"/>
      <c r="D198" s="1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10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</row>
    <row r="199" spans="1:44" ht="16.2" hidden="1" customHeight="1">
      <c r="A199" s="4"/>
      <c r="B199" s="107"/>
      <c r="C199" s="1"/>
      <c r="D199" s="1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10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</row>
    <row r="200" spans="1:44" ht="16.2" hidden="1" customHeight="1">
      <c r="A200" s="4"/>
      <c r="B200" s="107"/>
      <c r="C200" s="1"/>
      <c r="D200" s="1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10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</row>
    <row r="201" spans="1:44" ht="16.2" hidden="1" customHeight="1">
      <c r="A201" s="4"/>
      <c r="B201" s="107"/>
      <c r="C201" s="1"/>
      <c r="D201" s="1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10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</row>
    <row r="202" spans="1:44" ht="16.2" hidden="1" customHeight="1">
      <c r="A202" s="4"/>
      <c r="B202" s="107"/>
      <c r="C202" s="1"/>
      <c r="D202" s="1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10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</row>
    <row r="203" spans="1:44" ht="16.2" hidden="1" customHeight="1">
      <c r="A203" s="4"/>
      <c r="B203" s="107"/>
      <c r="C203" s="1"/>
      <c r="D203" s="1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10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</row>
    <row r="204" spans="1:44" ht="16.2" hidden="1" customHeight="1">
      <c r="A204" s="4"/>
      <c r="B204" s="107"/>
      <c r="C204" s="1"/>
      <c r="D204" s="1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10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</row>
    <row r="205" spans="1:44" ht="16.2" hidden="1" customHeight="1">
      <c r="A205" s="4"/>
      <c r="B205" s="107"/>
      <c r="C205" s="1"/>
      <c r="D205" s="1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10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</row>
    <row r="206" spans="1:44" ht="16.2" hidden="1" customHeight="1">
      <c r="A206" s="4"/>
      <c r="B206" s="107"/>
      <c r="C206" s="1"/>
      <c r="D206" s="1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10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</row>
    <row r="207" spans="1:44" ht="16.2" hidden="1" customHeight="1">
      <c r="A207" s="4"/>
      <c r="B207" s="107"/>
      <c r="C207" s="1"/>
      <c r="D207" s="1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10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</row>
    <row r="208" spans="1:44" ht="16.2" hidden="1" customHeight="1">
      <c r="A208" s="4"/>
      <c r="B208" s="107"/>
      <c r="C208" s="1"/>
      <c r="D208" s="1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10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</row>
    <row r="209" spans="1:45" ht="16.2" hidden="1" customHeight="1">
      <c r="A209" s="4"/>
      <c r="B209" s="107"/>
      <c r="C209" s="1"/>
      <c r="D209" s="1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10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</row>
    <row r="210" spans="1:45" ht="16.2" hidden="1" customHeight="1">
      <c r="A210" s="4"/>
      <c r="B210" s="107"/>
      <c r="C210" s="1"/>
      <c r="D210" s="1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10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</row>
    <row r="211" spans="1:45" ht="16.2" hidden="1" customHeight="1">
      <c r="A211" s="4"/>
      <c r="B211" s="107"/>
      <c r="C211" s="1"/>
      <c r="D211" s="1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10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</row>
    <row r="212" spans="1:45" ht="16.2" hidden="1" customHeight="1">
      <c r="A212" s="4"/>
      <c r="B212" s="107"/>
      <c r="C212" s="1"/>
      <c r="D212" s="1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10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</row>
    <row r="213" spans="1:45" ht="16.2" hidden="1" customHeight="1">
      <c r="A213" s="4"/>
      <c r="B213" s="107"/>
      <c r="C213" s="1"/>
      <c r="D213" s="1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10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</row>
    <row r="214" spans="1:45" ht="16.2" hidden="1" customHeight="1">
      <c r="A214" s="4"/>
      <c r="B214" s="107"/>
      <c r="C214" s="1"/>
      <c r="D214" s="1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10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</row>
    <row r="215" spans="1:45" ht="16.2" hidden="1" customHeight="1">
      <c r="A215" s="4"/>
      <c r="B215" s="107"/>
      <c r="C215" s="1"/>
      <c r="D215" s="1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10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</row>
    <row r="216" spans="1:45" ht="25.05" customHeight="1">
      <c r="A216" s="121"/>
      <c r="B216" s="107"/>
      <c r="C216" s="107"/>
      <c r="D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</row>
  </sheetData>
  <sheetProtection password="D6F5" sheet="1"/>
  <conditionalFormatting sqref="A4:A5 A58:A59 A46:A53">
    <cfRule type="cellIs" dxfId="53" priority="54" operator="equal">
      <formula>""</formula>
    </cfRule>
  </conditionalFormatting>
  <conditionalFormatting sqref="A2 A54:A56">
    <cfRule type="notContainsBlanks" dxfId="52" priority="53">
      <formula>LEN(TRIM(A2))&gt;0</formula>
    </cfRule>
  </conditionalFormatting>
  <conditionalFormatting sqref="C4:C5 C46:C53">
    <cfRule type="cellIs" dxfId="51" priority="52" operator="equal">
      <formula>""</formula>
    </cfRule>
  </conditionalFormatting>
  <conditionalFormatting sqref="E4:F4 D46:D53 F46:F53 F5">
    <cfRule type="cellIs" dxfId="50" priority="50" operator="lessThan">
      <formula>0</formula>
    </cfRule>
    <cfRule type="cellIs" dxfId="49" priority="51" operator="equal">
      <formula>""</formula>
    </cfRule>
  </conditionalFormatting>
  <conditionalFormatting sqref="A112">
    <cfRule type="cellIs" dxfId="48" priority="49" operator="equal">
      <formula>""</formula>
    </cfRule>
  </conditionalFormatting>
  <conditionalFormatting sqref="A109:A110">
    <cfRule type="notContainsBlanks" dxfId="47" priority="48">
      <formula>LEN(TRIM(A109))&gt;0</formula>
    </cfRule>
  </conditionalFormatting>
  <conditionalFormatting sqref="A166">
    <cfRule type="cellIs" dxfId="46" priority="47" operator="equal">
      <formula>""</formula>
    </cfRule>
  </conditionalFormatting>
  <conditionalFormatting sqref="A164">
    <cfRule type="notContainsBlanks" dxfId="45" priority="46">
      <formula>LEN(TRIM(A164))&gt;0</formula>
    </cfRule>
  </conditionalFormatting>
  <conditionalFormatting sqref="A108">
    <cfRule type="notContainsBlanks" dxfId="44" priority="45">
      <formula>LEN(TRIM(A108))&gt;0</formula>
    </cfRule>
  </conditionalFormatting>
  <conditionalFormatting sqref="A162:A163">
    <cfRule type="notContainsBlanks" dxfId="43" priority="44">
      <formula>LEN(TRIM(A162))&gt;0</formula>
    </cfRule>
  </conditionalFormatting>
  <conditionalFormatting sqref="A216">
    <cfRule type="notContainsBlanks" dxfId="42" priority="43">
      <formula>LEN(TRIM(A216))&gt;0</formula>
    </cfRule>
  </conditionalFormatting>
  <conditionalFormatting sqref="C54">
    <cfRule type="notContainsBlanks" dxfId="41" priority="42">
      <formula>LEN(TRIM(C54))&gt;0</formula>
    </cfRule>
  </conditionalFormatting>
  <conditionalFormatting sqref="K4:K53">
    <cfRule type="cellIs" dxfId="40" priority="40" operator="lessThan">
      <formula>0</formula>
    </cfRule>
    <cfRule type="cellIs" dxfId="39" priority="41" operator="equal">
      <formula>""</formula>
    </cfRule>
  </conditionalFormatting>
  <conditionalFormatting sqref="M4:M5 M46:M53">
    <cfRule type="cellIs" dxfId="38" priority="38" operator="lessThan">
      <formula>0</formula>
    </cfRule>
    <cfRule type="cellIs" dxfId="37" priority="39" operator="equal">
      <formula>""</formula>
    </cfRule>
  </conditionalFormatting>
  <conditionalFormatting sqref="P4:P5 P46:P53">
    <cfRule type="cellIs" dxfId="36" priority="36" operator="lessThan">
      <formula>0</formula>
    </cfRule>
    <cfRule type="cellIs" dxfId="35" priority="37" operator="equal">
      <formula>""</formula>
    </cfRule>
  </conditionalFormatting>
  <conditionalFormatting sqref="C58:C59">
    <cfRule type="cellIs" dxfId="34" priority="34" operator="lessThan">
      <formula>0</formula>
    </cfRule>
    <cfRule type="cellIs" dxfId="33" priority="35" operator="equal">
      <formula>""</formula>
    </cfRule>
  </conditionalFormatting>
  <conditionalFormatting sqref="D58:D59">
    <cfRule type="cellIs" dxfId="32" priority="32" operator="lessThan">
      <formula>0</formula>
    </cfRule>
    <cfRule type="cellIs" dxfId="31" priority="33" operator="equal">
      <formula>""</formula>
    </cfRule>
  </conditionalFormatting>
  <conditionalFormatting sqref="C112">
    <cfRule type="cellIs" dxfId="30" priority="30" operator="lessThan">
      <formula>0</formula>
    </cfRule>
    <cfRule type="cellIs" dxfId="29" priority="31" operator="equal">
      <formula>""</formula>
    </cfRule>
  </conditionalFormatting>
  <conditionalFormatting sqref="C166">
    <cfRule type="cellIs" dxfId="28" priority="28" operator="lessThan">
      <formula>0</formula>
    </cfRule>
    <cfRule type="cellIs" dxfId="27" priority="29" operator="equal">
      <formula>""</formula>
    </cfRule>
  </conditionalFormatting>
  <conditionalFormatting sqref="D166">
    <cfRule type="cellIs" dxfId="26" priority="26" operator="lessThan">
      <formula>0</formula>
    </cfRule>
    <cfRule type="cellIs" dxfId="25" priority="27" operator="equal">
      <formula>""</formula>
    </cfRule>
  </conditionalFormatting>
  <conditionalFormatting sqref="A6:A45">
    <cfRule type="cellIs" dxfId="24" priority="25" operator="equal">
      <formula>""</formula>
    </cfRule>
  </conditionalFormatting>
  <conditionalFormatting sqref="C6:C45">
    <cfRule type="cellIs" dxfId="23" priority="24" operator="equal">
      <formula>""</formula>
    </cfRule>
  </conditionalFormatting>
  <conditionalFormatting sqref="D6:D45 F6:F45">
    <cfRule type="cellIs" dxfId="22" priority="22" operator="lessThan">
      <formula>0</formula>
    </cfRule>
    <cfRule type="cellIs" dxfId="21" priority="23" operator="equal">
      <formula>""</formula>
    </cfRule>
  </conditionalFormatting>
  <conditionalFormatting sqref="K6:K45">
    <cfRule type="cellIs" dxfId="20" priority="20" operator="lessThan">
      <formula>0</formula>
    </cfRule>
    <cfRule type="cellIs" dxfId="19" priority="21" operator="equal">
      <formula>""</formula>
    </cfRule>
  </conditionalFormatting>
  <conditionalFormatting sqref="M6:M45">
    <cfRule type="cellIs" dxfId="18" priority="18" operator="lessThan">
      <formula>0</formula>
    </cfRule>
    <cfRule type="cellIs" dxfId="17" priority="19" operator="equal">
      <formula>""</formula>
    </cfRule>
  </conditionalFormatting>
  <conditionalFormatting sqref="P6:P45">
    <cfRule type="cellIs" dxfId="16" priority="16" operator="lessThan">
      <formula>0</formula>
    </cfRule>
    <cfRule type="cellIs" dxfId="15" priority="17" operator="equal">
      <formula>""</formula>
    </cfRule>
  </conditionalFormatting>
  <conditionalFormatting sqref="A60:A107">
    <cfRule type="cellIs" dxfId="14" priority="15" operator="equal">
      <formula>""</formula>
    </cfRule>
  </conditionalFormatting>
  <conditionalFormatting sqref="C60:C107">
    <cfRule type="cellIs" dxfId="13" priority="13" operator="lessThan">
      <formula>0</formula>
    </cfRule>
    <cfRule type="cellIs" dxfId="12" priority="14" operator="equal">
      <formula>""</formula>
    </cfRule>
  </conditionalFormatting>
  <conditionalFormatting sqref="D60:D107">
    <cfRule type="cellIs" dxfId="11" priority="11" operator="lessThan">
      <formula>0</formula>
    </cfRule>
    <cfRule type="cellIs" dxfId="10" priority="12" operator="equal">
      <formula>""</formula>
    </cfRule>
  </conditionalFormatting>
  <conditionalFormatting sqref="C113:C161">
    <cfRule type="cellIs" dxfId="9" priority="8" operator="lessThan">
      <formula>0</formula>
    </cfRule>
    <cfRule type="cellIs" dxfId="8" priority="9" operator="equal">
      <formula>""</formula>
    </cfRule>
  </conditionalFormatting>
  <conditionalFormatting sqref="A113:A161">
    <cfRule type="cellIs" dxfId="7" priority="10" operator="equal">
      <formula>""</formula>
    </cfRule>
  </conditionalFormatting>
  <conditionalFormatting sqref="A167:A215">
    <cfRule type="cellIs" dxfId="6" priority="7" operator="equal">
      <formula>""</formula>
    </cfRule>
  </conditionalFormatting>
  <conditionalFormatting sqref="C167:C215">
    <cfRule type="cellIs" dxfId="5" priority="5" operator="lessThan">
      <formula>0</formula>
    </cfRule>
    <cfRule type="cellIs" dxfId="4" priority="6" operator="equal">
      <formula>""</formula>
    </cfRule>
  </conditionalFormatting>
  <conditionalFormatting sqref="D167:D215">
    <cfRule type="cellIs" dxfId="3" priority="3" operator="lessThan">
      <formula>0</formula>
    </cfRule>
    <cfRule type="cellIs" dxfId="2" priority="4" operator="equal">
      <formula>""</formula>
    </cfRule>
  </conditionalFormatting>
  <conditionalFormatting sqref="E5:E53">
    <cfRule type="cellIs" dxfId="1" priority="1" operator="lessThan">
      <formula>0</formula>
    </cfRule>
    <cfRule type="cellIs" dxfId="0" priority="2" operator="equal">
      <formula>""</formula>
    </cfRule>
  </conditionalFormatting>
  <dataValidations count="7">
    <dataValidation type="date" showInputMessage="1" showErrorMessage="1" error="Only a date format is permitted in this cell" prompt="Date should be in format mm/dd/yyyy. If not applicable, leave blank" sqref="C4:C53" xr:uid="{00000000-0002-0000-0C00-000002000000}">
      <formula1>1</formula1>
      <formula2>146099</formula2>
    </dataValidation>
    <dataValidation type="whole" operator="greaterThanOrEqual" showInputMessage="1" showErrorMessage="1" error="Acquisition cost should be entered as a positive value" prompt="Cannot be fraction or negative" sqref="C112:C161 C166:C215 C58:C107 D6:D53" xr:uid="{00000000-0002-0000-0C00-000003000000}">
      <formula1>0</formula1>
    </dataValidation>
    <dataValidation type="decimal" operator="greaterThanOrEqual" showInputMessage="1" showErrorMessage="1" error="Acquisition cost should be entered as a positive value" prompt="Cannot be negative" sqref="D58:D107 D166:D215 P4:P53 M4:M53 E4:F53" xr:uid="{00000000-0002-0000-0C00-000004000000}">
      <formula1>0</formula1>
    </dataValidation>
    <dataValidation type="list" showInputMessage="1" showErrorMessage="1" sqref="N4:O53 I4:I53" xr:uid="{00000000-0002-0000-0C00-000005000000}">
      <formula1>"Y,N"</formula1>
    </dataValidation>
    <dataValidation type="list" showInputMessage="1" showErrorMessage="1" sqref="L4:L53" xr:uid="{00000000-0002-0000-0C00-000006000000}">
      <formula1>"N/A,Daily,Fortnightly,Monthly,Quarterly,Semi Annually,Annually"</formula1>
    </dataValidation>
    <dataValidation type="decimal" operator="greaterThanOrEqual" showInputMessage="1" showErrorMessage="1" error="Acquisition cost should be entered as a between 0 and 100" prompt="Cannot be negative and value should be between 0.0% and 100.0%" sqref="K4:K53" xr:uid="{00000000-0002-0000-0C00-000007000000}">
      <formula1>0</formula1>
    </dataValidation>
    <dataValidation type="list" showInputMessage="1" showErrorMessage="1" sqref="J4:J53" xr:uid="{00000000-0002-0000-0C00-000008000000}">
      <formula1>"OIP,LP/Share,N/A"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C00-000000000000}">
          <x14:formula1>
            <xm:f>List!$C$2:$C$52</xm:f>
          </x14:formula1>
          <xm:sqref>H4:H53</xm:sqref>
        </x14:dataValidation>
        <x14:dataValidation type="list" showInputMessage="1" showErrorMessage="1" xr:uid="{00000000-0002-0000-0C00-000001000000}">
          <x14:formula1>
            <xm:f>List!$B$2:$B$171</xm:f>
          </x14:formula1>
          <xm:sqref>G4:G53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C10:C13"/>
  <sheetViews>
    <sheetView topLeftCell="A3" zoomScale="80" zoomScaleNormal="80" workbookViewId="0">
      <selection activeCell="J29" sqref="J29"/>
    </sheetView>
  </sheetViews>
  <sheetFormatPr defaultColWidth="9.23046875" defaultRowHeight="13.2"/>
  <cols>
    <col min="1" max="1" width="9.23046875" style="79" customWidth="1"/>
    <col min="2" max="16384" width="9.23046875" style="79"/>
  </cols>
  <sheetData>
    <row r="10" spans="3:3" ht="35.549999999999997" customHeight="1">
      <c r="C10" s="78" t="s">
        <v>274</v>
      </c>
    </row>
    <row r="13" spans="3:3" ht="17.55" customHeight="1">
      <c r="C13" s="80" t="s">
        <v>275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68"/>
  <sheetViews>
    <sheetView showGridLines="0" topLeftCell="A160" workbookViewId="0">
      <selection activeCell="B171" sqref="B171"/>
    </sheetView>
  </sheetViews>
  <sheetFormatPr defaultColWidth="9.23046875" defaultRowHeight="12.6"/>
  <cols>
    <col min="1" max="1" width="12.84375" style="88" bestFit="1" customWidth="1"/>
    <col min="2" max="4" width="9.23046875" style="88" customWidth="1"/>
    <col min="5" max="5" width="10.765625" style="88" bestFit="1" customWidth="1"/>
    <col min="6" max="6" width="32.84375" style="88" bestFit="1" customWidth="1"/>
    <col min="7" max="7" width="42.84375" style="88" bestFit="1" customWidth="1"/>
    <col min="8" max="8" width="9.23046875" style="88" customWidth="1"/>
    <col min="9" max="16384" width="9.23046875" style="88"/>
  </cols>
  <sheetData>
    <row r="1" spans="1:8">
      <c r="A1" s="83" t="s">
        <v>276</v>
      </c>
      <c r="B1" s="84" t="s">
        <v>32</v>
      </c>
      <c r="C1" s="85" t="s">
        <v>277</v>
      </c>
      <c r="D1" s="85"/>
      <c r="E1" s="85"/>
      <c r="F1" s="84" t="s">
        <v>207</v>
      </c>
      <c r="G1" s="85" t="s">
        <v>278</v>
      </c>
      <c r="H1" s="85" t="s">
        <v>279</v>
      </c>
    </row>
    <row r="2" spans="1:8">
      <c r="A2" s="88" t="s">
        <v>280</v>
      </c>
      <c r="B2" s="86" t="s">
        <v>108</v>
      </c>
      <c r="C2" s="86" t="s">
        <v>108</v>
      </c>
      <c r="D2" s="86" t="str">
        <f>B2</f>
        <v>Select</v>
      </c>
      <c r="E2" s="86" t="s">
        <v>108</v>
      </c>
      <c r="F2" s="86" t="s">
        <v>108</v>
      </c>
      <c r="G2" s="86" t="str">
        <f>E2</f>
        <v>Select</v>
      </c>
      <c r="H2" s="88" t="s">
        <v>108</v>
      </c>
    </row>
    <row r="3" spans="1:8">
      <c r="B3" s="86" t="s">
        <v>33</v>
      </c>
      <c r="C3" s="86">
        <v>1</v>
      </c>
      <c r="D3" s="155">
        <f t="shared" ref="D3:D34" si="0">1/C3</f>
        <v>1</v>
      </c>
      <c r="E3" s="155" t="s">
        <v>281</v>
      </c>
      <c r="F3" s="86" t="s">
        <v>282</v>
      </c>
      <c r="G3" s="86" t="s">
        <v>128</v>
      </c>
      <c r="H3" s="88" t="s">
        <v>283</v>
      </c>
    </row>
    <row r="4" spans="1:8">
      <c r="B4" s="86" t="s">
        <v>284</v>
      </c>
      <c r="C4" s="86">
        <v>2</v>
      </c>
      <c r="D4" s="155">
        <f t="shared" si="0"/>
        <v>0.5</v>
      </c>
      <c r="E4" s="155" t="s">
        <v>285</v>
      </c>
      <c r="F4" s="86" t="s">
        <v>286</v>
      </c>
      <c r="G4" s="86" t="s">
        <v>130</v>
      </c>
      <c r="H4" s="88" t="s">
        <v>287</v>
      </c>
    </row>
    <row r="5" spans="1:8">
      <c r="B5" s="86" t="s">
        <v>288</v>
      </c>
      <c r="C5" s="86">
        <v>3</v>
      </c>
      <c r="D5" s="155">
        <f t="shared" si="0"/>
        <v>0.33333333333333331</v>
      </c>
      <c r="E5" s="155" t="s">
        <v>289</v>
      </c>
      <c r="F5" s="86" t="s">
        <v>290</v>
      </c>
      <c r="G5" s="86" t="s">
        <v>122</v>
      </c>
      <c r="H5" s="88" t="s">
        <v>291</v>
      </c>
    </row>
    <row r="6" spans="1:8">
      <c r="B6" s="86" t="s">
        <v>292</v>
      </c>
      <c r="C6" s="86">
        <v>4</v>
      </c>
      <c r="D6" s="155">
        <f t="shared" si="0"/>
        <v>0.25</v>
      </c>
      <c r="E6" s="155" t="s">
        <v>293</v>
      </c>
      <c r="F6" s="86" t="s">
        <v>137</v>
      </c>
      <c r="G6" s="86" t="s">
        <v>123</v>
      </c>
      <c r="H6" s="88" t="s">
        <v>43</v>
      </c>
    </row>
    <row r="7" spans="1:8">
      <c r="B7" s="86" t="s">
        <v>294</v>
      </c>
      <c r="C7" s="86">
        <v>5</v>
      </c>
      <c r="D7" s="155">
        <f t="shared" si="0"/>
        <v>0.2</v>
      </c>
      <c r="E7" s="155" t="s">
        <v>295</v>
      </c>
      <c r="F7" s="86" t="s">
        <v>296</v>
      </c>
      <c r="G7" s="86" t="s">
        <v>125</v>
      </c>
      <c r="H7" s="88" t="s">
        <v>44</v>
      </c>
    </row>
    <row r="8" spans="1:8">
      <c r="B8" s="86" t="s">
        <v>297</v>
      </c>
      <c r="C8" s="86">
        <v>6</v>
      </c>
      <c r="D8" s="155">
        <f t="shared" si="0"/>
        <v>0.16666666666666666</v>
      </c>
      <c r="E8" s="155" t="s">
        <v>298</v>
      </c>
      <c r="F8" s="86" t="s">
        <v>299</v>
      </c>
      <c r="G8" s="86" t="s">
        <v>126</v>
      </c>
      <c r="H8" s="88" t="s">
        <v>45</v>
      </c>
    </row>
    <row r="9" spans="1:8">
      <c r="B9" s="86" t="s">
        <v>300</v>
      </c>
      <c r="C9" s="86">
        <v>7</v>
      </c>
      <c r="D9" s="155">
        <f t="shared" si="0"/>
        <v>0.14285714285714285</v>
      </c>
      <c r="E9" s="155" t="s">
        <v>301</v>
      </c>
      <c r="F9" s="86" t="s">
        <v>302</v>
      </c>
      <c r="G9" s="87" t="s">
        <v>120</v>
      </c>
      <c r="H9" s="88" t="s">
        <v>46</v>
      </c>
    </row>
    <row r="10" spans="1:8">
      <c r="B10" s="86" t="s">
        <v>303</v>
      </c>
      <c r="C10" s="86">
        <v>8</v>
      </c>
      <c r="D10" s="155">
        <f t="shared" si="0"/>
        <v>0.125</v>
      </c>
      <c r="E10" s="155" t="s">
        <v>304</v>
      </c>
      <c r="F10" s="86" t="s">
        <v>305</v>
      </c>
      <c r="G10" s="87" t="s">
        <v>127</v>
      </c>
      <c r="H10" s="88" t="s">
        <v>47</v>
      </c>
    </row>
    <row r="11" spans="1:8">
      <c r="B11" s="86" t="s">
        <v>306</v>
      </c>
      <c r="C11" s="86">
        <v>9</v>
      </c>
      <c r="D11" s="155">
        <f t="shared" si="0"/>
        <v>0.1111111111111111</v>
      </c>
      <c r="E11" s="155" t="s">
        <v>307</v>
      </c>
      <c r="F11" s="86" t="s">
        <v>308</v>
      </c>
      <c r="G11" s="87" t="s">
        <v>132</v>
      </c>
      <c r="H11" s="88" t="s">
        <v>113</v>
      </c>
    </row>
    <row r="12" spans="1:8">
      <c r="B12" s="86" t="s">
        <v>309</v>
      </c>
      <c r="C12" s="86">
        <v>10</v>
      </c>
      <c r="D12" s="155">
        <f t="shared" si="0"/>
        <v>0.1</v>
      </c>
      <c r="E12" s="155" t="s">
        <v>310</v>
      </c>
      <c r="F12" s="86" t="s">
        <v>311</v>
      </c>
      <c r="G12" s="86" t="s">
        <v>131</v>
      </c>
      <c r="H12" s="88" t="s">
        <v>114</v>
      </c>
    </row>
    <row r="13" spans="1:8">
      <c r="B13" s="86" t="s">
        <v>312</v>
      </c>
      <c r="C13" s="86">
        <v>11</v>
      </c>
      <c r="D13" s="155">
        <f t="shared" si="0"/>
        <v>9.0909090909090912E-2</v>
      </c>
      <c r="E13" s="155" t="s">
        <v>313</v>
      </c>
      <c r="F13" s="86" t="s">
        <v>314</v>
      </c>
      <c r="G13" s="86" t="s">
        <v>133</v>
      </c>
      <c r="H13" s="88" t="s">
        <v>48</v>
      </c>
    </row>
    <row r="14" spans="1:8">
      <c r="B14" s="86" t="s">
        <v>315</v>
      </c>
      <c r="C14" s="86">
        <v>12</v>
      </c>
      <c r="D14" s="155">
        <f t="shared" si="0"/>
        <v>8.3333333333333329E-2</v>
      </c>
      <c r="E14" s="155" t="s">
        <v>316</v>
      </c>
      <c r="F14" s="86" t="s">
        <v>317</v>
      </c>
      <c r="G14" s="86" t="s">
        <v>318</v>
      </c>
      <c r="H14" s="88" t="s">
        <v>49</v>
      </c>
    </row>
    <row r="15" spans="1:8">
      <c r="B15" s="86" t="s">
        <v>319</v>
      </c>
      <c r="C15" s="86">
        <v>13</v>
      </c>
      <c r="D15" s="155">
        <f t="shared" si="0"/>
        <v>7.6923076923076927E-2</v>
      </c>
      <c r="E15" s="155" t="s">
        <v>320</v>
      </c>
      <c r="F15" s="86" t="s">
        <v>321</v>
      </c>
      <c r="G15" s="86" t="s">
        <v>141</v>
      </c>
      <c r="H15" s="88" t="s">
        <v>50</v>
      </c>
    </row>
    <row r="16" spans="1:8">
      <c r="B16" s="86" t="s">
        <v>322</v>
      </c>
      <c r="C16" s="86">
        <v>14</v>
      </c>
      <c r="D16" s="155">
        <f t="shared" si="0"/>
        <v>7.1428571428571425E-2</v>
      </c>
      <c r="E16" s="155" t="s">
        <v>323</v>
      </c>
      <c r="F16" s="86" t="s">
        <v>324</v>
      </c>
      <c r="G16" s="86" t="s">
        <v>142</v>
      </c>
      <c r="H16" s="88" t="s">
        <v>51</v>
      </c>
    </row>
    <row r="17" spans="2:8">
      <c r="B17" s="86" t="s">
        <v>325</v>
      </c>
      <c r="C17" s="86">
        <v>15</v>
      </c>
      <c r="D17" s="155">
        <f t="shared" si="0"/>
        <v>6.6666666666666666E-2</v>
      </c>
      <c r="E17" s="155" t="s">
        <v>326</v>
      </c>
      <c r="F17" s="86" t="s">
        <v>327</v>
      </c>
      <c r="G17" s="86" t="s">
        <v>143</v>
      </c>
      <c r="H17" s="88" t="s">
        <v>52</v>
      </c>
    </row>
    <row r="18" spans="2:8">
      <c r="B18" s="86" t="s">
        <v>328</v>
      </c>
      <c r="C18" s="86">
        <v>16</v>
      </c>
      <c r="D18" s="155">
        <f t="shared" si="0"/>
        <v>6.25E-2</v>
      </c>
      <c r="E18" s="155" t="s">
        <v>329</v>
      </c>
      <c r="F18" s="86" t="s">
        <v>330</v>
      </c>
      <c r="G18" s="86" t="s">
        <v>144</v>
      </c>
    </row>
    <row r="19" spans="2:8">
      <c r="B19" s="86" t="s">
        <v>331</v>
      </c>
      <c r="C19" s="86">
        <v>17</v>
      </c>
      <c r="D19" s="155">
        <f t="shared" si="0"/>
        <v>5.8823529411764705E-2</v>
      </c>
      <c r="E19" s="155" t="s">
        <v>332</v>
      </c>
      <c r="F19" s="86" t="s">
        <v>333</v>
      </c>
      <c r="G19" s="86" t="s">
        <v>145</v>
      </c>
    </row>
    <row r="20" spans="2:8">
      <c r="B20" s="86" t="s">
        <v>334</v>
      </c>
      <c r="C20" s="86">
        <v>18</v>
      </c>
      <c r="D20" s="155">
        <f t="shared" si="0"/>
        <v>5.5555555555555552E-2</v>
      </c>
      <c r="E20" s="155" t="s">
        <v>335</v>
      </c>
      <c r="F20" s="86" t="s">
        <v>336</v>
      </c>
      <c r="G20" s="86" t="s">
        <v>146</v>
      </c>
    </row>
    <row r="21" spans="2:8">
      <c r="B21" s="86" t="s">
        <v>337</v>
      </c>
      <c r="C21" s="86">
        <v>19</v>
      </c>
      <c r="D21" s="155">
        <f t="shared" si="0"/>
        <v>5.2631578947368418E-2</v>
      </c>
      <c r="E21" s="155" t="s">
        <v>338</v>
      </c>
      <c r="F21" s="86" t="s">
        <v>339</v>
      </c>
      <c r="G21" s="87" t="s">
        <v>147</v>
      </c>
    </row>
    <row r="22" spans="2:8">
      <c r="B22" s="87" t="s">
        <v>340</v>
      </c>
      <c r="C22" s="87">
        <v>20</v>
      </c>
      <c r="D22" s="155">
        <f t="shared" si="0"/>
        <v>0.05</v>
      </c>
      <c r="E22" s="155" t="s">
        <v>341</v>
      </c>
      <c r="F22" s="87" t="s">
        <v>342</v>
      </c>
      <c r="G22" s="87" t="s">
        <v>148</v>
      </c>
    </row>
    <row r="23" spans="2:8">
      <c r="B23" s="87" t="s">
        <v>343</v>
      </c>
      <c r="C23" s="87">
        <v>21</v>
      </c>
      <c r="D23" s="155">
        <f t="shared" si="0"/>
        <v>4.7619047619047616E-2</v>
      </c>
      <c r="E23" s="155" t="s">
        <v>344</v>
      </c>
      <c r="F23" s="87" t="s">
        <v>345</v>
      </c>
      <c r="G23" s="87" t="s">
        <v>150</v>
      </c>
    </row>
    <row r="24" spans="2:8">
      <c r="B24" s="87" t="s">
        <v>346</v>
      </c>
      <c r="C24" s="87">
        <v>22</v>
      </c>
      <c r="D24" s="155">
        <f t="shared" si="0"/>
        <v>4.5454545454545456E-2</v>
      </c>
      <c r="E24" s="155" t="s">
        <v>347</v>
      </c>
      <c r="F24" s="87" t="s">
        <v>348</v>
      </c>
      <c r="G24" s="87" t="s">
        <v>151</v>
      </c>
    </row>
    <row r="25" spans="2:8">
      <c r="B25" s="87" t="s">
        <v>349</v>
      </c>
      <c r="C25" s="87">
        <v>23</v>
      </c>
      <c r="D25" s="155">
        <f t="shared" si="0"/>
        <v>4.3478260869565216E-2</v>
      </c>
      <c r="E25" s="155" t="s">
        <v>350</v>
      </c>
      <c r="F25" s="87" t="s">
        <v>351</v>
      </c>
      <c r="G25" s="87" t="s">
        <v>153</v>
      </c>
    </row>
    <row r="26" spans="2:8">
      <c r="B26" s="87" t="s">
        <v>352</v>
      </c>
      <c r="C26" s="87">
        <v>24</v>
      </c>
      <c r="D26" s="155">
        <f t="shared" si="0"/>
        <v>4.1666666666666664E-2</v>
      </c>
      <c r="E26" s="155" t="s">
        <v>353</v>
      </c>
      <c r="F26" s="87" t="s">
        <v>354</v>
      </c>
      <c r="G26" s="87" t="s">
        <v>154</v>
      </c>
    </row>
    <row r="27" spans="2:8">
      <c r="B27" s="87" t="s">
        <v>355</v>
      </c>
      <c r="C27" s="87">
        <v>25</v>
      </c>
      <c r="D27" s="155">
        <f t="shared" si="0"/>
        <v>0.04</v>
      </c>
      <c r="E27" s="155" t="s">
        <v>356</v>
      </c>
      <c r="F27" s="87" t="s">
        <v>357</v>
      </c>
      <c r="G27" s="87" t="s">
        <v>155</v>
      </c>
    </row>
    <row r="28" spans="2:8">
      <c r="B28" s="87" t="s">
        <v>358</v>
      </c>
      <c r="C28" s="87">
        <v>26</v>
      </c>
      <c r="D28" s="155">
        <f t="shared" si="0"/>
        <v>3.8461538461538464E-2</v>
      </c>
      <c r="E28" s="155" t="s">
        <v>359</v>
      </c>
      <c r="F28" s="87" t="s">
        <v>360</v>
      </c>
      <c r="G28" s="87" t="s">
        <v>13</v>
      </c>
    </row>
    <row r="29" spans="2:8">
      <c r="B29" s="87" t="s">
        <v>361</v>
      </c>
      <c r="C29" s="87">
        <v>27</v>
      </c>
      <c r="D29" s="155">
        <f t="shared" si="0"/>
        <v>3.7037037037037035E-2</v>
      </c>
      <c r="E29" s="155" t="s">
        <v>362</v>
      </c>
      <c r="F29" s="87" t="s">
        <v>363</v>
      </c>
      <c r="G29" s="87" t="s">
        <v>160</v>
      </c>
    </row>
    <row r="30" spans="2:8">
      <c r="B30" s="87" t="s">
        <v>364</v>
      </c>
      <c r="C30" s="87">
        <v>28</v>
      </c>
      <c r="D30" s="155">
        <f t="shared" si="0"/>
        <v>3.5714285714285712E-2</v>
      </c>
      <c r="E30" s="155" t="s">
        <v>365</v>
      </c>
      <c r="F30" s="87" t="s">
        <v>366</v>
      </c>
      <c r="G30" s="87" t="s">
        <v>152</v>
      </c>
    </row>
    <row r="31" spans="2:8">
      <c r="B31" s="87" t="s">
        <v>367</v>
      </c>
      <c r="C31" s="87">
        <v>29</v>
      </c>
      <c r="D31" s="155">
        <f t="shared" si="0"/>
        <v>3.4482758620689655E-2</v>
      </c>
      <c r="E31" s="155" t="s">
        <v>368</v>
      </c>
      <c r="F31" s="87" t="s">
        <v>369</v>
      </c>
      <c r="G31" s="87" t="s">
        <v>370</v>
      </c>
    </row>
    <row r="32" spans="2:8">
      <c r="B32" s="87" t="s">
        <v>371</v>
      </c>
      <c r="C32" s="87">
        <v>30</v>
      </c>
      <c r="D32" s="155">
        <f t="shared" si="0"/>
        <v>3.3333333333333333E-2</v>
      </c>
      <c r="E32" s="155" t="s">
        <v>372</v>
      </c>
      <c r="F32" s="87" t="s">
        <v>373</v>
      </c>
      <c r="G32" s="87" t="s">
        <v>374</v>
      </c>
    </row>
    <row r="33" spans="2:7">
      <c r="B33" s="87" t="s">
        <v>375</v>
      </c>
      <c r="C33" s="87">
        <v>31</v>
      </c>
      <c r="D33" s="155">
        <f t="shared" si="0"/>
        <v>3.2258064516129031E-2</v>
      </c>
      <c r="E33" s="155" t="s">
        <v>376</v>
      </c>
      <c r="F33" s="87" t="s">
        <v>377</v>
      </c>
      <c r="G33" s="87" t="s">
        <v>378</v>
      </c>
    </row>
    <row r="34" spans="2:7">
      <c r="B34" s="87" t="s">
        <v>379</v>
      </c>
      <c r="C34" s="87">
        <v>32</v>
      </c>
      <c r="D34" s="155">
        <f t="shared" si="0"/>
        <v>3.125E-2</v>
      </c>
      <c r="E34" s="155" t="s">
        <v>380</v>
      </c>
      <c r="F34" s="87" t="s">
        <v>381</v>
      </c>
    </row>
    <row r="35" spans="2:7">
      <c r="B35" s="87" t="s">
        <v>382</v>
      </c>
      <c r="C35" s="87">
        <v>33</v>
      </c>
      <c r="D35" s="155">
        <f t="shared" ref="D35:D52" si="1">1/C35</f>
        <v>3.0303030303030304E-2</v>
      </c>
      <c r="E35" s="155" t="s">
        <v>383</v>
      </c>
      <c r="F35" s="87" t="s">
        <v>384</v>
      </c>
    </row>
    <row r="36" spans="2:7">
      <c r="B36" s="87" t="s">
        <v>385</v>
      </c>
      <c r="C36" s="87">
        <v>34</v>
      </c>
      <c r="D36" s="155">
        <f t="shared" si="1"/>
        <v>2.9411764705882353E-2</v>
      </c>
      <c r="E36" s="155" t="s">
        <v>386</v>
      </c>
      <c r="F36" s="87" t="s">
        <v>387</v>
      </c>
    </row>
    <row r="37" spans="2:7">
      <c r="B37" s="87" t="s">
        <v>388</v>
      </c>
      <c r="C37" s="87">
        <v>35</v>
      </c>
      <c r="D37" s="155">
        <f t="shared" si="1"/>
        <v>2.8571428571428571E-2</v>
      </c>
      <c r="E37" s="155" t="s">
        <v>389</v>
      </c>
      <c r="F37" s="87" t="s">
        <v>390</v>
      </c>
    </row>
    <row r="38" spans="2:7">
      <c r="B38" s="87" t="s">
        <v>391</v>
      </c>
      <c r="C38" s="87">
        <v>36</v>
      </c>
      <c r="D38" s="155">
        <f t="shared" si="1"/>
        <v>2.7777777777777776E-2</v>
      </c>
      <c r="E38" s="155" t="s">
        <v>392</v>
      </c>
      <c r="F38" s="87" t="s">
        <v>393</v>
      </c>
    </row>
    <row r="39" spans="2:7">
      <c r="B39" s="87" t="s">
        <v>394</v>
      </c>
      <c r="C39" s="87">
        <v>37</v>
      </c>
      <c r="D39" s="155">
        <f t="shared" si="1"/>
        <v>2.7027027027027029E-2</v>
      </c>
      <c r="E39" s="155" t="s">
        <v>395</v>
      </c>
      <c r="F39" s="87" t="s">
        <v>396</v>
      </c>
    </row>
    <row r="40" spans="2:7">
      <c r="B40" s="87" t="s">
        <v>397</v>
      </c>
      <c r="C40" s="87">
        <v>38</v>
      </c>
      <c r="D40" s="155">
        <f t="shared" si="1"/>
        <v>2.6315789473684209E-2</v>
      </c>
      <c r="E40" s="155" t="s">
        <v>398</v>
      </c>
      <c r="F40" s="87" t="s">
        <v>399</v>
      </c>
    </row>
    <row r="41" spans="2:7">
      <c r="B41" s="87" t="s">
        <v>400</v>
      </c>
      <c r="C41" s="87">
        <v>39</v>
      </c>
      <c r="D41" s="155">
        <f t="shared" si="1"/>
        <v>2.564102564102564E-2</v>
      </c>
      <c r="E41" s="155" t="s">
        <v>401</v>
      </c>
      <c r="F41" s="87" t="s">
        <v>402</v>
      </c>
    </row>
    <row r="42" spans="2:7">
      <c r="B42" s="87" t="s">
        <v>403</v>
      </c>
      <c r="C42" s="87">
        <v>40</v>
      </c>
      <c r="D42" s="155">
        <f t="shared" si="1"/>
        <v>2.5000000000000001E-2</v>
      </c>
      <c r="E42" s="155" t="s">
        <v>404</v>
      </c>
      <c r="F42" s="87" t="s">
        <v>405</v>
      </c>
    </row>
    <row r="43" spans="2:7">
      <c r="B43" s="87" t="s">
        <v>406</v>
      </c>
      <c r="C43" s="87">
        <v>41</v>
      </c>
      <c r="D43" s="155">
        <f t="shared" si="1"/>
        <v>2.4390243902439025E-2</v>
      </c>
      <c r="E43" s="155" t="s">
        <v>407</v>
      </c>
      <c r="F43" s="87" t="s">
        <v>408</v>
      </c>
    </row>
    <row r="44" spans="2:7">
      <c r="B44" s="87" t="s">
        <v>409</v>
      </c>
      <c r="C44" s="87">
        <v>42</v>
      </c>
      <c r="D44" s="155">
        <f t="shared" si="1"/>
        <v>2.3809523809523808E-2</v>
      </c>
      <c r="E44" s="155" t="s">
        <v>410</v>
      </c>
      <c r="F44" s="87" t="s">
        <v>411</v>
      </c>
    </row>
    <row r="45" spans="2:7">
      <c r="B45" s="87" t="s">
        <v>412</v>
      </c>
      <c r="C45" s="87">
        <v>43</v>
      </c>
      <c r="D45" s="155">
        <f t="shared" si="1"/>
        <v>2.3255813953488372E-2</v>
      </c>
      <c r="E45" s="155" t="s">
        <v>413</v>
      </c>
      <c r="F45" s="87" t="s">
        <v>414</v>
      </c>
    </row>
    <row r="46" spans="2:7">
      <c r="B46" s="87" t="s">
        <v>415</v>
      </c>
      <c r="C46" s="87">
        <v>44</v>
      </c>
      <c r="D46" s="155">
        <f t="shared" si="1"/>
        <v>2.2727272727272728E-2</v>
      </c>
      <c r="E46" s="155" t="s">
        <v>416</v>
      </c>
      <c r="F46" s="87" t="s">
        <v>417</v>
      </c>
    </row>
    <row r="47" spans="2:7">
      <c r="B47" s="87" t="s">
        <v>418</v>
      </c>
      <c r="C47" s="87">
        <v>45</v>
      </c>
      <c r="D47" s="155">
        <f t="shared" si="1"/>
        <v>2.2222222222222223E-2</v>
      </c>
      <c r="E47" s="155" t="s">
        <v>419</v>
      </c>
      <c r="F47" s="87" t="s">
        <v>420</v>
      </c>
    </row>
    <row r="48" spans="2:7">
      <c r="B48" s="87" t="s">
        <v>421</v>
      </c>
      <c r="C48" s="87">
        <v>46</v>
      </c>
      <c r="D48" s="155">
        <f t="shared" si="1"/>
        <v>2.1739130434782608E-2</v>
      </c>
      <c r="E48" s="155" t="s">
        <v>422</v>
      </c>
      <c r="F48" s="87" t="s">
        <v>423</v>
      </c>
    </row>
    <row r="49" spans="2:6">
      <c r="B49" s="87" t="s">
        <v>424</v>
      </c>
      <c r="C49" s="87">
        <v>47</v>
      </c>
      <c r="D49" s="155">
        <f t="shared" si="1"/>
        <v>2.1276595744680851E-2</v>
      </c>
      <c r="E49" s="155" t="s">
        <v>425</v>
      </c>
      <c r="F49" s="87" t="s">
        <v>426</v>
      </c>
    </row>
    <row r="50" spans="2:6">
      <c r="B50" s="87" t="s">
        <v>427</v>
      </c>
      <c r="C50" s="87">
        <v>48</v>
      </c>
      <c r="D50" s="155">
        <f t="shared" si="1"/>
        <v>2.0833333333333332E-2</v>
      </c>
      <c r="E50" s="155" t="s">
        <v>428</v>
      </c>
      <c r="F50" s="87" t="s">
        <v>429</v>
      </c>
    </row>
    <row r="51" spans="2:6">
      <c r="B51" s="87" t="s">
        <v>430</v>
      </c>
      <c r="C51" s="87">
        <v>49</v>
      </c>
      <c r="D51" s="155">
        <f t="shared" si="1"/>
        <v>2.0408163265306121E-2</v>
      </c>
      <c r="E51" s="155" t="s">
        <v>431</v>
      </c>
      <c r="F51" s="87" t="s">
        <v>432</v>
      </c>
    </row>
    <row r="52" spans="2:6">
      <c r="B52" s="87" t="s">
        <v>433</v>
      </c>
      <c r="C52" s="87">
        <v>50</v>
      </c>
      <c r="D52" s="155">
        <f t="shared" si="1"/>
        <v>0.02</v>
      </c>
      <c r="E52" s="155" t="s">
        <v>434</v>
      </c>
      <c r="F52" s="87" t="s">
        <v>435</v>
      </c>
    </row>
    <row r="53" spans="2:6">
      <c r="B53" s="87" t="s">
        <v>436</v>
      </c>
      <c r="C53" s="87">
        <v>51</v>
      </c>
      <c r="D53" s="87"/>
      <c r="E53" s="87"/>
      <c r="F53" s="87" t="s">
        <v>437</v>
      </c>
    </row>
    <row r="54" spans="2:6">
      <c r="B54" s="87" t="s">
        <v>438</v>
      </c>
      <c r="C54" s="87">
        <v>52</v>
      </c>
      <c r="D54" s="87"/>
      <c r="E54" s="87"/>
      <c r="F54" s="87" t="s">
        <v>439</v>
      </c>
    </row>
    <row r="55" spans="2:6">
      <c r="B55" s="87" t="s">
        <v>440</v>
      </c>
      <c r="C55" s="87">
        <v>53</v>
      </c>
      <c r="D55" s="87"/>
      <c r="E55" s="87"/>
      <c r="F55" s="87" t="s">
        <v>441</v>
      </c>
    </row>
    <row r="56" spans="2:6">
      <c r="B56" s="87" t="s">
        <v>442</v>
      </c>
      <c r="C56" s="87">
        <v>54</v>
      </c>
      <c r="D56" s="87"/>
      <c r="E56" s="87"/>
      <c r="F56" s="87" t="s">
        <v>443</v>
      </c>
    </row>
    <row r="57" spans="2:6">
      <c r="B57" s="87" t="s">
        <v>444</v>
      </c>
      <c r="C57" s="87">
        <v>55</v>
      </c>
      <c r="D57" s="87"/>
      <c r="E57" s="87"/>
      <c r="F57" s="87" t="s">
        <v>445</v>
      </c>
    </row>
    <row r="58" spans="2:6">
      <c r="B58" s="87" t="s">
        <v>446</v>
      </c>
      <c r="C58" s="87">
        <v>56</v>
      </c>
      <c r="D58" s="87"/>
      <c r="E58" s="87"/>
      <c r="F58" s="87" t="s">
        <v>447</v>
      </c>
    </row>
    <row r="59" spans="2:6">
      <c r="B59" s="87" t="s">
        <v>448</v>
      </c>
      <c r="C59" s="87">
        <v>57</v>
      </c>
      <c r="D59" s="87"/>
      <c r="E59" s="87"/>
      <c r="F59" s="87" t="s">
        <v>449</v>
      </c>
    </row>
    <row r="60" spans="2:6">
      <c r="B60" s="87" t="s">
        <v>450</v>
      </c>
      <c r="C60" s="87">
        <v>58</v>
      </c>
      <c r="D60" s="87"/>
      <c r="E60" s="87"/>
      <c r="F60" s="87" t="s">
        <v>451</v>
      </c>
    </row>
    <row r="61" spans="2:6">
      <c r="B61" s="87" t="s">
        <v>452</v>
      </c>
      <c r="C61" s="87">
        <v>59</v>
      </c>
      <c r="D61" s="87"/>
      <c r="E61" s="87"/>
      <c r="F61" s="87" t="s">
        <v>453</v>
      </c>
    </row>
    <row r="62" spans="2:6">
      <c r="B62" s="87" t="s">
        <v>454</v>
      </c>
      <c r="C62" s="87">
        <v>60</v>
      </c>
      <c r="D62" s="87"/>
      <c r="E62" s="87"/>
      <c r="F62" s="87" t="s">
        <v>455</v>
      </c>
    </row>
    <row r="63" spans="2:6">
      <c r="B63" s="87" t="s">
        <v>456</v>
      </c>
      <c r="C63" s="87">
        <v>61</v>
      </c>
      <c r="D63" s="87"/>
      <c r="E63" s="87"/>
      <c r="F63" s="87" t="s">
        <v>457</v>
      </c>
    </row>
    <row r="64" spans="2:6">
      <c r="B64" s="87" t="s">
        <v>458</v>
      </c>
      <c r="C64" s="87">
        <v>62</v>
      </c>
      <c r="D64" s="87"/>
      <c r="E64" s="87"/>
      <c r="F64" s="87" t="s">
        <v>459</v>
      </c>
    </row>
    <row r="65" spans="2:6">
      <c r="B65" s="87" t="s">
        <v>460</v>
      </c>
      <c r="C65" s="87">
        <v>63</v>
      </c>
      <c r="D65" s="87"/>
      <c r="E65" s="87"/>
      <c r="F65" s="87" t="s">
        <v>461</v>
      </c>
    </row>
    <row r="66" spans="2:6">
      <c r="B66" s="87" t="s">
        <v>462</v>
      </c>
      <c r="C66" s="87">
        <v>64</v>
      </c>
      <c r="D66" s="87"/>
      <c r="E66" s="87"/>
      <c r="F66" s="87" t="s">
        <v>463</v>
      </c>
    </row>
    <row r="67" spans="2:6">
      <c r="B67" s="87" t="s">
        <v>464</v>
      </c>
      <c r="C67" s="87">
        <v>65</v>
      </c>
      <c r="D67" s="87"/>
      <c r="E67" s="87"/>
      <c r="F67" s="87" t="s">
        <v>465</v>
      </c>
    </row>
    <row r="68" spans="2:6">
      <c r="B68" s="87" t="s">
        <v>466</v>
      </c>
      <c r="C68" s="87">
        <v>66</v>
      </c>
      <c r="D68" s="87"/>
      <c r="E68" s="87"/>
      <c r="F68" s="87" t="s">
        <v>467</v>
      </c>
    </row>
    <row r="69" spans="2:6">
      <c r="B69" s="87" t="s">
        <v>468</v>
      </c>
      <c r="C69" s="87">
        <v>67</v>
      </c>
      <c r="D69" s="87"/>
      <c r="E69" s="87"/>
      <c r="F69" s="87" t="s">
        <v>469</v>
      </c>
    </row>
    <row r="70" spans="2:6">
      <c r="B70" s="87" t="s">
        <v>470</v>
      </c>
      <c r="C70" s="87">
        <v>68</v>
      </c>
      <c r="D70" s="87"/>
      <c r="E70" s="87"/>
      <c r="F70" s="87" t="s">
        <v>471</v>
      </c>
    </row>
    <row r="71" spans="2:6">
      <c r="B71" s="87" t="s">
        <v>472</v>
      </c>
      <c r="C71" s="87">
        <v>69</v>
      </c>
      <c r="D71" s="87"/>
      <c r="E71" s="87"/>
      <c r="F71" s="87" t="s">
        <v>473</v>
      </c>
    </row>
    <row r="72" spans="2:6">
      <c r="B72" s="87" t="s">
        <v>474</v>
      </c>
      <c r="C72" s="87">
        <v>70</v>
      </c>
      <c r="D72" s="87"/>
      <c r="E72" s="87"/>
      <c r="F72" s="87" t="s">
        <v>475</v>
      </c>
    </row>
    <row r="73" spans="2:6">
      <c r="B73" s="87" t="s">
        <v>476</v>
      </c>
      <c r="C73" s="87">
        <v>71</v>
      </c>
      <c r="D73" s="87"/>
      <c r="E73" s="87"/>
      <c r="F73" s="87" t="s">
        <v>477</v>
      </c>
    </row>
    <row r="74" spans="2:6">
      <c r="B74" s="87" t="s">
        <v>478</v>
      </c>
      <c r="C74" s="87">
        <v>72</v>
      </c>
      <c r="D74" s="87"/>
      <c r="E74" s="87"/>
      <c r="F74" s="87" t="s">
        <v>479</v>
      </c>
    </row>
    <row r="75" spans="2:6">
      <c r="B75" s="87" t="s">
        <v>480</v>
      </c>
      <c r="C75" s="87">
        <v>73</v>
      </c>
      <c r="D75" s="87"/>
      <c r="E75" s="87"/>
      <c r="F75" s="87" t="s">
        <v>481</v>
      </c>
    </row>
    <row r="76" spans="2:6">
      <c r="B76" s="87" t="s">
        <v>482</v>
      </c>
      <c r="C76" s="87">
        <v>74</v>
      </c>
      <c r="D76" s="87"/>
      <c r="E76" s="87"/>
      <c r="F76" s="87" t="s">
        <v>483</v>
      </c>
    </row>
    <row r="77" spans="2:6">
      <c r="B77" s="87" t="s">
        <v>484</v>
      </c>
      <c r="C77" s="87">
        <v>75</v>
      </c>
      <c r="D77" s="87"/>
      <c r="E77" s="87"/>
      <c r="F77" s="87" t="s">
        <v>485</v>
      </c>
    </row>
    <row r="78" spans="2:6">
      <c r="B78" s="87" t="s">
        <v>486</v>
      </c>
      <c r="C78" s="87">
        <v>76</v>
      </c>
      <c r="D78" s="87"/>
      <c r="E78" s="87"/>
      <c r="F78" s="87" t="s">
        <v>487</v>
      </c>
    </row>
    <row r="79" spans="2:6">
      <c r="B79" s="87" t="s">
        <v>488</v>
      </c>
      <c r="C79" s="87">
        <v>77</v>
      </c>
      <c r="D79" s="87"/>
      <c r="E79" s="87"/>
      <c r="F79" s="87" t="s">
        <v>489</v>
      </c>
    </row>
    <row r="80" spans="2:6">
      <c r="B80" s="87" t="s">
        <v>490</v>
      </c>
      <c r="C80" s="87">
        <v>78</v>
      </c>
      <c r="D80" s="87"/>
      <c r="E80" s="87"/>
      <c r="F80" s="87" t="s">
        <v>491</v>
      </c>
    </row>
    <row r="81" spans="2:6">
      <c r="B81" s="87" t="s">
        <v>492</v>
      </c>
      <c r="C81" s="87">
        <v>79</v>
      </c>
      <c r="D81" s="87"/>
      <c r="E81" s="87"/>
      <c r="F81" s="87" t="s">
        <v>493</v>
      </c>
    </row>
    <row r="82" spans="2:6">
      <c r="B82" s="87" t="s">
        <v>494</v>
      </c>
      <c r="C82" s="87">
        <v>80</v>
      </c>
      <c r="D82" s="87"/>
      <c r="E82" s="87"/>
      <c r="F82" s="87" t="s">
        <v>495</v>
      </c>
    </row>
    <row r="83" spans="2:6">
      <c r="B83" s="87" t="s">
        <v>496</v>
      </c>
      <c r="C83" s="87">
        <v>81</v>
      </c>
      <c r="D83" s="87"/>
      <c r="E83" s="87"/>
      <c r="F83" s="87" t="s">
        <v>497</v>
      </c>
    </row>
    <row r="84" spans="2:6">
      <c r="B84" s="87" t="s">
        <v>498</v>
      </c>
      <c r="C84" s="87">
        <v>82</v>
      </c>
      <c r="D84" s="87"/>
      <c r="E84" s="87"/>
      <c r="F84" s="87" t="s">
        <v>499</v>
      </c>
    </row>
    <row r="85" spans="2:6">
      <c r="B85" s="87" t="s">
        <v>500</v>
      </c>
      <c r="C85" s="87">
        <v>83</v>
      </c>
      <c r="D85" s="87"/>
      <c r="E85" s="87"/>
      <c r="F85" s="87" t="s">
        <v>501</v>
      </c>
    </row>
    <row r="86" spans="2:6">
      <c r="B86" s="87" t="s">
        <v>502</v>
      </c>
      <c r="C86" s="87">
        <v>84</v>
      </c>
      <c r="D86" s="87"/>
      <c r="E86" s="87"/>
      <c r="F86" s="87" t="s">
        <v>503</v>
      </c>
    </row>
    <row r="87" spans="2:6">
      <c r="B87" s="87" t="s">
        <v>504</v>
      </c>
      <c r="C87" s="87">
        <v>85</v>
      </c>
      <c r="D87" s="87"/>
      <c r="E87" s="87"/>
      <c r="F87" s="87" t="s">
        <v>505</v>
      </c>
    </row>
    <row r="88" spans="2:6">
      <c r="B88" s="87" t="s">
        <v>506</v>
      </c>
      <c r="C88" s="87">
        <v>86</v>
      </c>
      <c r="D88" s="87"/>
      <c r="E88" s="87"/>
      <c r="F88" s="87" t="s">
        <v>507</v>
      </c>
    </row>
    <row r="89" spans="2:6">
      <c r="B89" s="87" t="s">
        <v>508</v>
      </c>
      <c r="C89" s="87">
        <v>87</v>
      </c>
      <c r="D89" s="87"/>
      <c r="E89" s="87"/>
      <c r="F89" s="87" t="s">
        <v>509</v>
      </c>
    </row>
    <row r="90" spans="2:6">
      <c r="B90" s="87" t="s">
        <v>510</v>
      </c>
      <c r="C90" s="87">
        <v>88</v>
      </c>
      <c r="D90" s="87"/>
      <c r="E90" s="87"/>
      <c r="F90" s="87" t="s">
        <v>511</v>
      </c>
    </row>
    <row r="91" spans="2:6">
      <c r="B91" s="87" t="s">
        <v>512</v>
      </c>
      <c r="C91" s="87">
        <v>89</v>
      </c>
      <c r="D91" s="87"/>
      <c r="E91" s="87"/>
      <c r="F91" s="87" t="s">
        <v>513</v>
      </c>
    </row>
    <row r="92" spans="2:6">
      <c r="B92" s="87" t="s">
        <v>514</v>
      </c>
      <c r="C92" s="87">
        <v>90</v>
      </c>
      <c r="D92" s="87"/>
      <c r="E92" s="87"/>
      <c r="F92" s="87" t="s">
        <v>515</v>
      </c>
    </row>
    <row r="93" spans="2:6">
      <c r="B93" s="87" t="s">
        <v>516</v>
      </c>
      <c r="C93" s="87">
        <v>91</v>
      </c>
      <c r="D93" s="87"/>
      <c r="E93" s="87"/>
      <c r="F93" s="87" t="s">
        <v>517</v>
      </c>
    </row>
    <row r="94" spans="2:6">
      <c r="B94" s="87" t="s">
        <v>518</v>
      </c>
      <c r="C94" s="87">
        <v>92</v>
      </c>
      <c r="D94" s="87"/>
      <c r="E94" s="87"/>
      <c r="F94" s="87" t="s">
        <v>519</v>
      </c>
    </row>
    <row r="95" spans="2:6">
      <c r="B95" s="87" t="s">
        <v>520</v>
      </c>
      <c r="C95" s="87">
        <v>93</v>
      </c>
      <c r="D95" s="87"/>
      <c r="E95" s="87"/>
      <c r="F95" s="87" t="s">
        <v>521</v>
      </c>
    </row>
    <row r="96" spans="2:6">
      <c r="B96" s="87" t="s">
        <v>522</v>
      </c>
      <c r="C96" s="87">
        <v>94</v>
      </c>
      <c r="D96" s="87"/>
      <c r="E96" s="87"/>
      <c r="F96" s="87" t="s">
        <v>523</v>
      </c>
    </row>
    <row r="97" spans="2:6">
      <c r="B97" s="87" t="s">
        <v>524</v>
      </c>
      <c r="C97" s="87">
        <v>95</v>
      </c>
      <c r="D97" s="87"/>
      <c r="E97" s="87"/>
      <c r="F97" s="87" t="s">
        <v>525</v>
      </c>
    </row>
    <row r="98" spans="2:6">
      <c r="B98" s="87" t="s">
        <v>526</v>
      </c>
      <c r="C98" s="87">
        <v>96</v>
      </c>
      <c r="D98" s="87"/>
      <c r="E98" s="87"/>
      <c r="F98" s="87" t="s">
        <v>527</v>
      </c>
    </row>
    <row r="99" spans="2:6">
      <c r="B99" s="87" t="s">
        <v>528</v>
      </c>
      <c r="C99" s="87">
        <v>97</v>
      </c>
      <c r="D99" s="87"/>
      <c r="E99" s="87"/>
      <c r="F99" s="87" t="s">
        <v>529</v>
      </c>
    </row>
    <row r="100" spans="2:6">
      <c r="B100" s="87" t="s">
        <v>530</v>
      </c>
      <c r="C100" s="87">
        <v>98</v>
      </c>
      <c r="D100" s="87"/>
      <c r="E100" s="87"/>
      <c r="F100" s="87" t="s">
        <v>531</v>
      </c>
    </row>
    <row r="101" spans="2:6">
      <c r="B101" s="87" t="s">
        <v>532</v>
      </c>
      <c r="C101" s="87">
        <v>99</v>
      </c>
      <c r="D101" s="87"/>
      <c r="E101" s="87"/>
      <c r="F101" s="87" t="s">
        <v>533</v>
      </c>
    </row>
    <row r="102" spans="2:6">
      <c r="B102" s="87" t="s">
        <v>534</v>
      </c>
      <c r="C102" s="87">
        <v>100</v>
      </c>
      <c r="D102" s="87"/>
      <c r="E102" s="87"/>
      <c r="F102" s="87" t="s">
        <v>535</v>
      </c>
    </row>
    <row r="103" spans="2:6">
      <c r="B103" s="87" t="s">
        <v>536</v>
      </c>
      <c r="C103" s="87">
        <v>101</v>
      </c>
      <c r="D103" s="87"/>
      <c r="E103" s="87"/>
      <c r="F103" s="87" t="s">
        <v>537</v>
      </c>
    </row>
    <row r="104" spans="2:6">
      <c r="B104" s="87" t="s">
        <v>538</v>
      </c>
      <c r="C104" s="87">
        <v>102</v>
      </c>
      <c r="D104" s="87"/>
      <c r="E104" s="87"/>
      <c r="F104" s="87" t="s">
        <v>539</v>
      </c>
    </row>
    <row r="105" spans="2:6">
      <c r="B105" s="87" t="s">
        <v>540</v>
      </c>
      <c r="C105" s="87">
        <v>103</v>
      </c>
      <c r="D105" s="87"/>
      <c r="E105" s="87"/>
      <c r="F105" s="87" t="s">
        <v>541</v>
      </c>
    </row>
    <row r="106" spans="2:6">
      <c r="B106" s="87" t="s">
        <v>542</v>
      </c>
      <c r="C106" s="87">
        <v>104</v>
      </c>
      <c r="D106" s="87"/>
      <c r="E106" s="87"/>
      <c r="F106" s="87" t="s">
        <v>543</v>
      </c>
    </row>
    <row r="107" spans="2:6">
      <c r="B107" s="87" t="s">
        <v>544</v>
      </c>
      <c r="C107" s="87">
        <v>105</v>
      </c>
      <c r="D107" s="87"/>
      <c r="E107" s="87"/>
      <c r="F107" s="87" t="s">
        <v>545</v>
      </c>
    </row>
    <row r="108" spans="2:6">
      <c r="B108" s="87" t="s">
        <v>546</v>
      </c>
      <c r="C108" s="87">
        <v>106</v>
      </c>
      <c r="D108" s="87"/>
      <c r="E108" s="87"/>
      <c r="F108" s="87" t="s">
        <v>547</v>
      </c>
    </row>
    <row r="109" spans="2:6">
      <c r="B109" s="87" t="s">
        <v>548</v>
      </c>
      <c r="C109" s="87">
        <v>107</v>
      </c>
      <c r="D109" s="87"/>
      <c r="E109" s="87"/>
      <c r="F109" s="87" t="s">
        <v>549</v>
      </c>
    </row>
    <row r="110" spans="2:6">
      <c r="B110" s="87" t="s">
        <v>550</v>
      </c>
      <c r="C110" s="87">
        <v>108</v>
      </c>
      <c r="D110" s="87"/>
      <c r="E110" s="87"/>
      <c r="F110" s="87" t="s">
        <v>551</v>
      </c>
    </row>
    <row r="111" spans="2:6">
      <c r="B111" s="87" t="s">
        <v>552</v>
      </c>
      <c r="C111" s="87">
        <v>109</v>
      </c>
      <c r="D111" s="87"/>
      <c r="E111" s="87"/>
      <c r="F111" s="87" t="s">
        <v>553</v>
      </c>
    </row>
    <row r="112" spans="2:6">
      <c r="B112" s="87" t="s">
        <v>554</v>
      </c>
      <c r="C112" s="87">
        <v>110</v>
      </c>
      <c r="D112" s="87"/>
      <c r="E112" s="87"/>
      <c r="F112" s="87" t="s">
        <v>555</v>
      </c>
    </row>
    <row r="113" spans="2:6">
      <c r="B113" s="87" t="s">
        <v>556</v>
      </c>
      <c r="C113" s="87">
        <v>111</v>
      </c>
      <c r="D113" s="87"/>
      <c r="E113" s="87"/>
      <c r="F113" s="87" t="s">
        <v>557</v>
      </c>
    </row>
    <row r="114" spans="2:6">
      <c r="B114" s="87" t="s">
        <v>558</v>
      </c>
      <c r="C114" s="87">
        <v>112</v>
      </c>
      <c r="D114" s="87"/>
      <c r="E114" s="87"/>
      <c r="F114" s="87" t="s">
        <v>559</v>
      </c>
    </row>
    <row r="115" spans="2:6">
      <c r="B115" s="87" t="s">
        <v>560</v>
      </c>
      <c r="C115" s="87">
        <v>113</v>
      </c>
      <c r="D115" s="87"/>
      <c r="E115" s="87"/>
      <c r="F115" s="87" t="s">
        <v>561</v>
      </c>
    </row>
    <row r="116" spans="2:6">
      <c r="B116" s="87" t="s">
        <v>562</v>
      </c>
      <c r="C116" s="87">
        <v>114</v>
      </c>
      <c r="D116" s="87"/>
      <c r="E116" s="87"/>
      <c r="F116" s="87" t="s">
        <v>563</v>
      </c>
    </row>
    <row r="117" spans="2:6">
      <c r="B117" s="87" t="s">
        <v>564</v>
      </c>
      <c r="C117" s="87">
        <v>115</v>
      </c>
      <c r="D117" s="87"/>
      <c r="E117" s="87"/>
      <c r="F117" s="87" t="s">
        <v>565</v>
      </c>
    </row>
    <row r="118" spans="2:6">
      <c r="B118" s="87" t="s">
        <v>566</v>
      </c>
      <c r="C118" s="87">
        <v>116</v>
      </c>
      <c r="D118" s="87"/>
      <c r="E118" s="87"/>
      <c r="F118" s="87" t="s">
        <v>567</v>
      </c>
    </row>
    <row r="119" spans="2:6">
      <c r="B119" s="87" t="s">
        <v>568</v>
      </c>
      <c r="C119" s="87">
        <v>117</v>
      </c>
      <c r="D119" s="87"/>
      <c r="E119" s="87"/>
      <c r="F119" s="87" t="s">
        <v>569</v>
      </c>
    </row>
    <row r="120" spans="2:6">
      <c r="B120" s="87" t="s">
        <v>570</v>
      </c>
      <c r="C120" s="87">
        <v>118</v>
      </c>
      <c r="D120" s="87"/>
      <c r="E120" s="87"/>
      <c r="F120" s="87" t="s">
        <v>571</v>
      </c>
    </row>
    <row r="121" spans="2:6">
      <c r="B121" s="87" t="s">
        <v>572</v>
      </c>
      <c r="C121" s="87">
        <v>119</v>
      </c>
      <c r="D121" s="87"/>
      <c r="E121" s="87"/>
      <c r="F121" s="87" t="s">
        <v>573</v>
      </c>
    </row>
    <row r="122" spans="2:6">
      <c r="B122" s="87" t="s">
        <v>574</v>
      </c>
      <c r="C122" s="87">
        <v>120</v>
      </c>
      <c r="D122" s="87"/>
      <c r="E122" s="87"/>
      <c r="F122" s="87" t="s">
        <v>575</v>
      </c>
    </row>
    <row r="123" spans="2:6">
      <c r="B123" s="87" t="s">
        <v>576</v>
      </c>
      <c r="C123" s="87">
        <v>121</v>
      </c>
      <c r="D123" s="87"/>
      <c r="E123" s="87"/>
      <c r="F123" s="87" t="s">
        <v>577</v>
      </c>
    </row>
    <row r="124" spans="2:6">
      <c r="B124" s="87" t="s">
        <v>578</v>
      </c>
      <c r="C124" s="87">
        <v>122</v>
      </c>
      <c r="D124" s="87"/>
      <c r="E124" s="87"/>
      <c r="F124" s="87" t="s">
        <v>579</v>
      </c>
    </row>
    <row r="125" spans="2:6">
      <c r="B125" s="87" t="s">
        <v>580</v>
      </c>
      <c r="C125" s="87">
        <v>123</v>
      </c>
      <c r="D125" s="87"/>
      <c r="E125" s="87"/>
      <c r="F125" s="87" t="s">
        <v>581</v>
      </c>
    </row>
    <row r="126" spans="2:6">
      <c r="B126" s="87" t="s">
        <v>582</v>
      </c>
      <c r="C126" s="87">
        <v>124</v>
      </c>
      <c r="D126" s="87"/>
      <c r="E126" s="87"/>
      <c r="F126" s="87" t="s">
        <v>583</v>
      </c>
    </row>
    <row r="127" spans="2:6">
      <c r="B127" s="87" t="s">
        <v>584</v>
      </c>
      <c r="C127" s="87">
        <v>125</v>
      </c>
      <c r="D127" s="87"/>
      <c r="E127" s="87"/>
      <c r="F127" s="87" t="s">
        <v>585</v>
      </c>
    </row>
    <row r="128" spans="2:6">
      <c r="B128" s="87" t="s">
        <v>586</v>
      </c>
      <c r="C128" s="87">
        <v>126</v>
      </c>
      <c r="D128" s="87"/>
      <c r="E128" s="87"/>
      <c r="F128" s="87" t="s">
        <v>587</v>
      </c>
    </row>
    <row r="129" spans="2:6">
      <c r="B129" s="87" t="s">
        <v>588</v>
      </c>
      <c r="C129" s="87">
        <v>127</v>
      </c>
      <c r="D129" s="87"/>
      <c r="E129" s="87"/>
      <c r="F129" s="87" t="s">
        <v>589</v>
      </c>
    </row>
    <row r="130" spans="2:6">
      <c r="B130" s="87" t="s">
        <v>590</v>
      </c>
      <c r="C130" s="87">
        <v>128</v>
      </c>
      <c r="D130" s="87"/>
      <c r="E130" s="87"/>
      <c r="F130" s="87" t="s">
        <v>591</v>
      </c>
    </row>
    <row r="131" spans="2:6">
      <c r="B131" s="87" t="s">
        <v>592</v>
      </c>
      <c r="C131" s="87">
        <v>129</v>
      </c>
      <c r="D131" s="87"/>
      <c r="E131" s="87"/>
      <c r="F131" s="87" t="s">
        <v>593</v>
      </c>
    </row>
    <row r="132" spans="2:6">
      <c r="B132" s="87" t="s">
        <v>594</v>
      </c>
      <c r="C132" s="87">
        <v>130</v>
      </c>
      <c r="D132" s="87"/>
      <c r="E132" s="87"/>
      <c r="F132" s="87" t="s">
        <v>595</v>
      </c>
    </row>
    <row r="133" spans="2:6">
      <c r="B133" s="87" t="s">
        <v>596</v>
      </c>
      <c r="C133" s="87">
        <v>131</v>
      </c>
      <c r="D133" s="87"/>
      <c r="E133" s="87"/>
      <c r="F133" s="87" t="s">
        <v>597</v>
      </c>
    </row>
    <row r="134" spans="2:6">
      <c r="B134" s="87" t="s">
        <v>598</v>
      </c>
      <c r="C134" s="87">
        <v>132</v>
      </c>
      <c r="D134" s="87"/>
      <c r="E134" s="87"/>
      <c r="F134" s="87" t="s">
        <v>599</v>
      </c>
    </row>
    <row r="135" spans="2:6">
      <c r="B135" s="87" t="s">
        <v>600</v>
      </c>
      <c r="C135" s="87">
        <v>133</v>
      </c>
      <c r="D135" s="87"/>
      <c r="E135" s="87"/>
      <c r="F135" s="87" t="s">
        <v>601</v>
      </c>
    </row>
    <row r="136" spans="2:6">
      <c r="B136" s="87" t="s">
        <v>602</v>
      </c>
      <c r="C136" s="87">
        <v>134</v>
      </c>
      <c r="D136" s="87"/>
      <c r="E136" s="87"/>
      <c r="F136" s="87" t="s">
        <v>603</v>
      </c>
    </row>
    <row r="137" spans="2:6">
      <c r="B137" s="87" t="s">
        <v>604</v>
      </c>
      <c r="C137" s="87">
        <v>135</v>
      </c>
      <c r="D137" s="87"/>
      <c r="E137" s="87"/>
      <c r="F137" s="87" t="s">
        <v>605</v>
      </c>
    </row>
    <row r="138" spans="2:6">
      <c r="B138" s="87" t="s">
        <v>606</v>
      </c>
      <c r="C138" s="87">
        <v>136</v>
      </c>
      <c r="D138" s="87"/>
      <c r="E138" s="87"/>
      <c r="F138" s="87" t="s">
        <v>607</v>
      </c>
    </row>
    <row r="139" spans="2:6">
      <c r="B139" s="87" t="s">
        <v>608</v>
      </c>
      <c r="C139" s="87">
        <v>137</v>
      </c>
      <c r="D139" s="87"/>
      <c r="E139" s="87"/>
      <c r="F139" s="87" t="s">
        <v>609</v>
      </c>
    </row>
    <row r="140" spans="2:6">
      <c r="B140" s="87" t="s">
        <v>610</v>
      </c>
      <c r="C140" s="87">
        <v>138</v>
      </c>
      <c r="D140" s="87"/>
      <c r="E140" s="87"/>
      <c r="F140" s="87" t="s">
        <v>611</v>
      </c>
    </row>
    <row r="141" spans="2:6">
      <c r="B141" s="87" t="s">
        <v>612</v>
      </c>
      <c r="C141" s="87">
        <v>139</v>
      </c>
      <c r="D141" s="87"/>
      <c r="E141" s="87"/>
      <c r="F141" s="87" t="s">
        <v>613</v>
      </c>
    </row>
    <row r="142" spans="2:6">
      <c r="B142" s="87" t="s">
        <v>614</v>
      </c>
      <c r="C142" s="87">
        <v>140</v>
      </c>
      <c r="D142" s="87"/>
      <c r="E142" s="87"/>
      <c r="F142" s="87" t="s">
        <v>615</v>
      </c>
    </row>
    <row r="143" spans="2:6">
      <c r="B143" s="87" t="s">
        <v>616</v>
      </c>
      <c r="C143" s="87">
        <v>141</v>
      </c>
      <c r="D143" s="87"/>
      <c r="E143" s="87"/>
      <c r="F143" s="87" t="s">
        <v>617</v>
      </c>
    </row>
    <row r="144" spans="2:6">
      <c r="B144" s="87" t="s">
        <v>618</v>
      </c>
      <c r="C144" s="87">
        <v>142</v>
      </c>
      <c r="D144" s="87"/>
      <c r="E144" s="87"/>
      <c r="F144" s="87" t="s">
        <v>619</v>
      </c>
    </row>
    <row r="145" spans="2:6">
      <c r="B145" s="87" t="s">
        <v>620</v>
      </c>
      <c r="C145" s="87">
        <v>143</v>
      </c>
      <c r="D145" s="87"/>
      <c r="E145" s="87"/>
      <c r="F145" s="87" t="s">
        <v>621</v>
      </c>
    </row>
    <row r="146" spans="2:6">
      <c r="B146" s="87" t="s">
        <v>622</v>
      </c>
      <c r="C146" s="87">
        <v>144</v>
      </c>
      <c r="D146" s="87"/>
      <c r="E146" s="87"/>
      <c r="F146" s="87" t="s">
        <v>623</v>
      </c>
    </row>
    <row r="147" spans="2:6">
      <c r="B147" s="87" t="s">
        <v>624</v>
      </c>
      <c r="C147" s="87">
        <v>145</v>
      </c>
      <c r="D147" s="87"/>
      <c r="E147" s="87"/>
      <c r="F147" s="87" t="s">
        <v>625</v>
      </c>
    </row>
    <row r="148" spans="2:6">
      <c r="B148" s="87" t="s">
        <v>626</v>
      </c>
      <c r="C148" s="87">
        <v>146</v>
      </c>
      <c r="D148" s="87"/>
      <c r="E148" s="87"/>
      <c r="F148" s="87" t="s">
        <v>627</v>
      </c>
    </row>
    <row r="149" spans="2:6">
      <c r="B149" s="87" t="s">
        <v>628</v>
      </c>
      <c r="C149" s="87">
        <v>147</v>
      </c>
      <c r="D149" s="87"/>
      <c r="E149" s="87"/>
      <c r="F149" s="87" t="s">
        <v>629</v>
      </c>
    </row>
    <row r="150" spans="2:6">
      <c r="B150" s="87" t="s">
        <v>630</v>
      </c>
      <c r="C150" s="87">
        <v>148</v>
      </c>
      <c r="D150" s="87"/>
      <c r="E150" s="87"/>
      <c r="F150" s="87" t="s">
        <v>631</v>
      </c>
    </row>
    <row r="151" spans="2:6">
      <c r="B151" s="87" t="s">
        <v>632</v>
      </c>
      <c r="C151" s="87">
        <v>149</v>
      </c>
      <c r="D151" s="87"/>
      <c r="E151" s="87"/>
      <c r="F151" s="87" t="s">
        <v>633</v>
      </c>
    </row>
    <row r="152" spans="2:6">
      <c r="B152" s="87" t="s">
        <v>634</v>
      </c>
      <c r="C152" s="87">
        <v>150</v>
      </c>
      <c r="D152" s="87"/>
      <c r="E152" s="87"/>
      <c r="F152" s="87" t="s">
        <v>635</v>
      </c>
    </row>
    <row r="153" spans="2:6">
      <c r="B153" s="87" t="s">
        <v>636</v>
      </c>
      <c r="C153" s="87">
        <v>151</v>
      </c>
      <c r="D153" s="87"/>
      <c r="E153" s="87"/>
      <c r="F153" s="87" t="s">
        <v>637</v>
      </c>
    </row>
    <row r="154" spans="2:6">
      <c r="B154" s="87" t="s">
        <v>638</v>
      </c>
      <c r="C154" s="87">
        <v>152</v>
      </c>
      <c r="D154" s="87"/>
      <c r="E154" s="87"/>
      <c r="F154" s="87" t="s">
        <v>639</v>
      </c>
    </row>
    <row r="155" spans="2:6">
      <c r="B155" s="87" t="s">
        <v>640</v>
      </c>
      <c r="C155" s="87">
        <v>153</v>
      </c>
      <c r="D155" s="87"/>
      <c r="E155" s="87"/>
      <c r="F155" s="87" t="s">
        <v>641</v>
      </c>
    </row>
    <row r="156" spans="2:6">
      <c r="B156" s="87" t="s">
        <v>642</v>
      </c>
      <c r="C156" s="87">
        <v>154</v>
      </c>
      <c r="D156" s="87"/>
      <c r="E156" s="87"/>
      <c r="F156" s="87" t="s">
        <v>643</v>
      </c>
    </row>
    <row r="157" spans="2:6">
      <c r="B157" s="87" t="s">
        <v>644</v>
      </c>
      <c r="C157" s="87">
        <v>155</v>
      </c>
      <c r="D157" s="87"/>
      <c r="E157" s="87"/>
      <c r="F157" s="87" t="s">
        <v>645</v>
      </c>
    </row>
    <row r="158" spans="2:6">
      <c r="B158" s="87" t="s">
        <v>646</v>
      </c>
      <c r="C158" s="87">
        <v>156</v>
      </c>
      <c r="D158" s="87"/>
      <c r="E158" s="87"/>
      <c r="F158" s="87" t="s">
        <v>647</v>
      </c>
    </row>
    <row r="159" spans="2:6">
      <c r="B159" s="87" t="s">
        <v>648</v>
      </c>
      <c r="C159" s="87">
        <v>157</v>
      </c>
      <c r="D159" s="87"/>
      <c r="E159" s="87"/>
      <c r="F159" s="87" t="s">
        <v>649</v>
      </c>
    </row>
    <row r="160" spans="2:6">
      <c r="B160" s="87" t="s">
        <v>650</v>
      </c>
      <c r="C160" s="87">
        <v>158</v>
      </c>
      <c r="D160" s="87"/>
      <c r="E160" s="87"/>
      <c r="F160" s="87" t="s">
        <v>651</v>
      </c>
    </row>
    <row r="161" spans="2:6">
      <c r="B161" s="87" t="s">
        <v>652</v>
      </c>
      <c r="C161" s="87">
        <v>159</v>
      </c>
      <c r="D161" s="87"/>
      <c r="E161" s="87"/>
      <c r="F161" s="87" t="s">
        <v>653</v>
      </c>
    </row>
    <row r="162" spans="2:6">
      <c r="B162" s="87" t="s">
        <v>654</v>
      </c>
      <c r="C162" s="87">
        <v>160</v>
      </c>
      <c r="D162" s="87"/>
      <c r="E162" s="87"/>
      <c r="F162" s="87" t="s">
        <v>655</v>
      </c>
    </row>
    <row r="163" spans="2:6">
      <c r="B163" s="87" t="s">
        <v>656</v>
      </c>
      <c r="C163" s="87">
        <v>161</v>
      </c>
      <c r="D163" s="87"/>
      <c r="E163" s="87"/>
      <c r="F163" s="87" t="s">
        <v>657</v>
      </c>
    </row>
    <row r="164" spans="2:6">
      <c r="B164" s="87" t="s">
        <v>658</v>
      </c>
      <c r="C164" s="87">
        <v>162</v>
      </c>
      <c r="D164" s="87"/>
      <c r="E164" s="87"/>
      <c r="F164" s="87" t="s">
        <v>659</v>
      </c>
    </row>
    <row r="165" spans="2:6">
      <c r="B165" s="87" t="s">
        <v>660</v>
      </c>
      <c r="C165" s="87">
        <v>163</v>
      </c>
      <c r="D165" s="87"/>
      <c r="E165" s="87"/>
      <c r="F165" s="87" t="s">
        <v>661</v>
      </c>
    </row>
    <row r="166" spans="2:6">
      <c r="B166" s="87" t="s">
        <v>662</v>
      </c>
      <c r="C166" s="87">
        <v>164</v>
      </c>
      <c r="D166" s="87"/>
      <c r="E166" s="87"/>
      <c r="F166" s="87" t="s">
        <v>663</v>
      </c>
    </row>
    <row r="167" spans="2:6">
      <c r="B167" s="87" t="s">
        <v>664</v>
      </c>
      <c r="C167" s="87">
        <v>165</v>
      </c>
      <c r="D167" s="87"/>
      <c r="E167" s="87"/>
      <c r="F167" s="87" t="s">
        <v>665</v>
      </c>
    </row>
    <row r="168" spans="2:6">
      <c r="B168" s="87" t="s">
        <v>666</v>
      </c>
      <c r="C168" s="87">
        <v>166</v>
      </c>
      <c r="D168" s="87"/>
      <c r="E168" s="87"/>
      <c r="F168" s="87" t="s">
        <v>667</v>
      </c>
    </row>
    <row r="169" spans="2:6">
      <c r="B169" s="87" t="s">
        <v>668</v>
      </c>
      <c r="C169" s="87">
        <v>167</v>
      </c>
      <c r="D169" s="87"/>
      <c r="E169" s="87"/>
      <c r="F169" s="87" t="s">
        <v>669</v>
      </c>
    </row>
    <row r="170" spans="2:6">
      <c r="B170" s="88" t="s">
        <v>666</v>
      </c>
      <c r="C170" s="87">
        <v>168</v>
      </c>
      <c r="D170" s="87"/>
      <c r="E170" s="87"/>
      <c r="F170" s="87" t="s">
        <v>670</v>
      </c>
    </row>
    <row r="171" spans="2:6">
      <c r="B171" s="88" t="s">
        <v>668</v>
      </c>
      <c r="C171" s="87">
        <v>169</v>
      </c>
      <c r="D171" s="87"/>
      <c r="E171" s="87"/>
      <c r="F171" s="87" t="s">
        <v>671</v>
      </c>
    </row>
    <row r="172" spans="2:6">
      <c r="C172" s="87">
        <v>170</v>
      </c>
      <c r="D172" s="87"/>
      <c r="E172" s="87"/>
      <c r="F172" s="87" t="s">
        <v>672</v>
      </c>
    </row>
    <row r="173" spans="2:6" ht="16.2" customHeight="1">
      <c r="B173" s="89"/>
      <c r="C173" s="87">
        <v>171</v>
      </c>
      <c r="D173" s="87"/>
      <c r="E173" s="87"/>
      <c r="F173" s="87" t="s">
        <v>673</v>
      </c>
    </row>
    <row r="174" spans="2:6" ht="16.2" customHeight="1">
      <c r="B174" s="89"/>
      <c r="C174" s="87">
        <v>172</v>
      </c>
      <c r="D174" s="87"/>
      <c r="E174" s="87"/>
      <c r="F174" s="87" t="s">
        <v>674</v>
      </c>
    </row>
    <row r="175" spans="2:6" ht="16.2" customHeight="1">
      <c r="B175" s="89"/>
      <c r="C175" s="87">
        <v>173</v>
      </c>
      <c r="D175" s="87"/>
      <c r="E175" s="87"/>
      <c r="F175" s="87" t="s">
        <v>675</v>
      </c>
    </row>
    <row r="176" spans="2:6" ht="16.2" customHeight="1">
      <c r="B176" s="89"/>
      <c r="C176" s="87">
        <v>174</v>
      </c>
      <c r="D176" s="87"/>
      <c r="E176" s="87"/>
      <c r="F176" s="87" t="s">
        <v>676</v>
      </c>
    </row>
    <row r="177" spans="2:6" ht="16.2" customHeight="1">
      <c r="B177" s="89"/>
      <c r="C177" s="87">
        <v>175</v>
      </c>
      <c r="D177" s="87"/>
      <c r="E177" s="87"/>
      <c r="F177" s="87" t="s">
        <v>677</v>
      </c>
    </row>
    <row r="178" spans="2:6" ht="16.2" customHeight="1">
      <c r="B178" s="89"/>
      <c r="C178" s="87">
        <v>176</v>
      </c>
      <c r="D178" s="87"/>
      <c r="E178" s="87"/>
      <c r="F178" s="87" t="s">
        <v>678</v>
      </c>
    </row>
    <row r="179" spans="2:6" ht="16.2" customHeight="1">
      <c r="B179" s="89"/>
      <c r="C179" s="87">
        <v>177</v>
      </c>
      <c r="D179" s="87"/>
      <c r="E179" s="87"/>
      <c r="F179" s="87" t="s">
        <v>679</v>
      </c>
    </row>
    <row r="180" spans="2:6" ht="16.2" customHeight="1">
      <c r="B180" s="89"/>
      <c r="C180" s="87">
        <v>178</v>
      </c>
      <c r="D180" s="87"/>
      <c r="E180" s="87"/>
      <c r="F180" s="87" t="s">
        <v>680</v>
      </c>
    </row>
    <row r="181" spans="2:6" ht="16.2" customHeight="1">
      <c r="B181" s="89"/>
      <c r="C181" s="87">
        <v>179</v>
      </c>
      <c r="D181" s="87"/>
      <c r="E181" s="87"/>
      <c r="F181" s="87" t="s">
        <v>681</v>
      </c>
    </row>
    <row r="182" spans="2:6" ht="16.2" customHeight="1">
      <c r="B182" s="89"/>
      <c r="C182" s="87">
        <v>180</v>
      </c>
      <c r="D182" s="87"/>
      <c r="E182" s="87"/>
      <c r="F182" s="87" t="s">
        <v>682</v>
      </c>
    </row>
    <row r="183" spans="2:6" ht="16.2" customHeight="1">
      <c r="B183" s="89"/>
      <c r="C183" s="87">
        <v>181</v>
      </c>
      <c r="D183" s="87"/>
      <c r="E183" s="87"/>
      <c r="F183" s="87" t="s">
        <v>683</v>
      </c>
    </row>
    <row r="184" spans="2:6" ht="16.2" customHeight="1">
      <c r="B184" s="89"/>
      <c r="C184" s="87">
        <v>182</v>
      </c>
      <c r="D184" s="87"/>
      <c r="E184" s="87"/>
      <c r="F184" s="87" t="s">
        <v>684</v>
      </c>
    </row>
    <row r="185" spans="2:6" ht="16.2" customHeight="1">
      <c r="B185" s="89"/>
      <c r="C185" s="87">
        <v>183</v>
      </c>
      <c r="D185" s="87"/>
      <c r="E185" s="87"/>
      <c r="F185" s="87" t="s">
        <v>685</v>
      </c>
    </row>
    <row r="186" spans="2:6" ht="16.2" customHeight="1">
      <c r="B186" s="89"/>
      <c r="C186" s="87">
        <v>184</v>
      </c>
      <c r="D186" s="87"/>
      <c r="E186" s="87"/>
      <c r="F186" s="87" t="s">
        <v>686</v>
      </c>
    </row>
    <row r="187" spans="2:6" ht="16.2" customHeight="1">
      <c r="B187" s="89"/>
      <c r="C187" s="87">
        <v>185</v>
      </c>
      <c r="D187" s="87"/>
      <c r="E187" s="87"/>
      <c r="F187" s="87" t="s">
        <v>687</v>
      </c>
    </row>
    <row r="188" spans="2:6" ht="16.2" customHeight="1">
      <c r="B188" s="89"/>
      <c r="C188" s="87">
        <v>186</v>
      </c>
      <c r="D188" s="87"/>
      <c r="E188" s="87"/>
      <c r="F188" s="87" t="s">
        <v>688</v>
      </c>
    </row>
    <row r="189" spans="2:6" ht="16.2" customHeight="1">
      <c r="B189" s="89"/>
      <c r="C189" s="87">
        <v>187</v>
      </c>
      <c r="D189" s="87"/>
      <c r="E189" s="87"/>
      <c r="F189" s="87" t="s">
        <v>689</v>
      </c>
    </row>
    <row r="190" spans="2:6" ht="16.2" customHeight="1">
      <c r="B190" s="89"/>
      <c r="C190" s="87">
        <v>188</v>
      </c>
      <c r="D190" s="87"/>
      <c r="E190" s="87"/>
      <c r="F190" s="87" t="s">
        <v>690</v>
      </c>
    </row>
    <row r="191" spans="2:6" ht="16.2" customHeight="1">
      <c r="B191" s="89"/>
      <c r="C191" s="87">
        <v>189</v>
      </c>
      <c r="D191" s="87"/>
      <c r="E191" s="87"/>
      <c r="F191" s="87" t="s">
        <v>691</v>
      </c>
    </row>
    <row r="192" spans="2:6" ht="16.2" customHeight="1">
      <c r="B192" s="89"/>
      <c r="C192" s="87">
        <v>190</v>
      </c>
      <c r="D192" s="87"/>
      <c r="E192" s="87"/>
      <c r="F192" s="87" t="s">
        <v>692</v>
      </c>
    </row>
    <row r="193" spans="2:6" ht="16.2" customHeight="1">
      <c r="B193" s="89"/>
      <c r="C193" s="87">
        <v>191</v>
      </c>
      <c r="D193" s="87"/>
      <c r="E193" s="87"/>
      <c r="F193" s="87" t="s">
        <v>693</v>
      </c>
    </row>
    <row r="194" spans="2:6" ht="16.2" customHeight="1">
      <c r="B194" s="89"/>
      <c r="C194" s="87">
        <v>192</v>
      </c>
      <c r="D194" s="87"/>
      <c r="E194" s="87"/>
      <c r="F194" s="87" t="s">
        <v>694</v>
      </c>
    </row>
    <row r="195" spans="2:6" ht="16.2" customHeight="1">
      <c r="B195" s="89"/>
      <c r="C195" s="87">
        <v>193</v>
      </c>
      <c r="D195" s="87"/>
      <c r="E195" s="87"/>
      <c r="F195" s="87" t="s">
        <v>695</v>
      </c>
    </row>
    <row r="196" spans="2:6" ht="16.2" customHeight="1">
      <c r="B196" s="89"/>
      <c r="C196" s="87">
        <v>194</v>
      </c>
      <c r="D196" s="87"/>
      <c r="E196" s="87"/>
      <c r="F196" s="87" t="s">
        <v>696</v>
      </c>
    </row>
    <row r="197" spans="2:6" ht="16.2" customHeight="1">
      <c r="B197" s="89"/>
      <c r="C197" s="87">
        <v>195</v>
      </c>
      <c r="D197" s="87"/>
      <c r="E197" s="87"/>
      <c r="F197" s="87" t="s">
        <v>697</v>
      </c>
    </row>
    <row r="198" spans="2:6" ht="16.2" customHeight="1">
      <c r="B198" s="89"/>
      <c r="C198" s="87">
        <v>196</v>
      </c>
      <c r="D198" s="87"/>
      <c r="E198" s="87"/>
      <c r="F198" s="87" t="s">
        <v>698</v>
      </c>
    </row>
    <row r="199" spans="2:6" ht="16.2" customHeight="1">
      <c r="B199" s="89"/>
      <c r="C199" s="87">
        <v>197</v>
      </c>
      <c r="D199" s="87"/>
      <c r="E199" s="87"/>
      <c r="F199" s="87" t="s">
        <v>699</v>
      </c>
    </row>
    <row r="200" spans="2:6" ht="16.2" customHeight="1">
      <c r="B200" s="89"/>
      <c r="C200" s="87">
        <v>198</v>
      </c>
      <c r="D200" s="87"/>
      <c r="E200" s="87"/>
      <c r="F200" s="87" t="s">
        <v>700</v>
      </c>
    </row>
    <row r="201" spans="2:6" ht="16.2" customHeight="1">
      <c r="B201" s="89"/>
      <c r="C201" s="87">
        <v>199</v>
      </c>
      <c r="D201" s="87"/>
      <c r="E201" s="87"/>
      <c r="F201" s="87" t="s">
        <v>701</v>
      </c>
    </row>
    <row r="202" spans="2:6" ht="16.2" customHeight="1">
      <c r="B202" s="89"/>
      <c r="C202" s="87">
        <v>200</v>
      </c>
      <c r="D202" s="87"/>
      <c r="E202" s="87"/>
      <c r="F202" s="87" t="s">
        <v>702</v>
      </c>
    </row>
    <row r="203" spans="2:6" ht="16.2" customHeight="1">
      <c r="B203" s="89"/>
      <c r="C203" s="87">
        <v>201</v>
      </c>
      <c r="D203" s="87"/>
      <c r="E203" s="87"/>
      <c r="F203" s="87" t="s">
        <v>703</v>
      </c>
    </row>
    <row r="204" spans="2:6" ht="16.2" customHeight="1">
      <c r="B204" s="89"/>
      <c r="C204" s="87">
        <v>202</v>
      </c>
      <c r="D204" s="87"/>
      <c r="E204" s="87"/>
      <c r="F204" s="87" t="s">
        <v>704</v>
      </c>
    </row>
    <row r="205" spans="2:6" ht="16.2" customHeight="1">
      <c r="B205" s="89"/>
      <c r="C205" s="87">
        <v>203</v>
      </c>
      <c r="D205" s="87"/>
      <c r="E205" s="87"/>
      <c r="F205" s="87" t="s">
        <v>705</v>
      </c>
    </row>
    <row r="206" spans="2:6" ht="16.2" customHeight="1">
      <c r="B206" s="89"/>
      <c r="C206" s="87">
        <v>204</v>
      </c>
      <c r="D206" s="87"/>
      <c r="E206" s="87"/>
      <c r="F206" s="87" t="s">
        <v>706</v>
      </c>
    </row>
    <row r="207" spans="2:6" ht="16.2" customHeight="1">
      <c r="B207" s="89"/>
      <c r="C207" s="87">
        <v>205</v>
      </c>
      <c r="D207" s="87"/>
      <c r="E207" s="87"/>
      <c r="F207" s="87" t="s">
        <v>707</v>
      </c>
    </row>
    <row r="208" spans="2:6" ht="16.2" customHeight="1">
      <c r="B208" s="89"/>
      <c r="C208" s="87">
        <v>206</v>
      </c>
      <c r="D208" s="87"/>
      <c r="E208" s="87"/>
      <c r="F208" s="87" t="s">
        <v>708</v>
      </c>
    </row>
    <row r="209" spans="2:6" ht="16.2" customHeight="1">
      <c r="B209" s="89"/>
      <c r="C209" s="87">
        <v>207</v>
      </c>
      <c r="D209" s="87"/>
      <c r="E209" s="87"/>
      <c r="F209" s="87" t="s">
        <v>709</v>
      </c>
    </row>
    <row r="210" spans="2:6" ht="16.2" customHeight="1">
      <c r="B210" s="89"/>
      <c r="C210" s="87">
        <v>208</v>
      </c>
      <c r="D210" s="87"/>
      <c r="E210" s="87"/>
      <c r="F210" s="87" t="s">
        <v>710</v>
      </c>
    </row>
    <row r="211" spans="2:6" ht="16.2" customHeight="1">
      <c r="B211" s="89"/>
      <c r="C211" s="87">
        <v>209</v>
      </c>
      <c r="D211" s="87"/>
      <c r="E211" s="87"/>
      <c r="F211" s="87" t="s">
        <v>711</v>
      </c>
    </row>
    <row r="212" spans="2:6" ht="16.2" customHeight="1">
      <c r="B212" s="89"/>
      <c r="C212" s="87">
        <v>210</v>
      </c>
      <c r="D212" s="87"/>
      <c r="E212" s="87"/>
      <c r="F212" s="87" t="s">
        <v>712</v>
      </c>
    </row>
    <row r="213" spans="2:6" ht="16.2" customHeight="1">
      <c r="B213" s="89"/>
      <c r="C213" s="87">
        <v>211</v>
      </c>
      <c r="D213" s="87"/>
      <c r="E213" s="87"/>
      <c r="F213" s="87" t="s">
        <v>713</v>
      </c>
    </row>
    <row r="214" spans="2:6" ht="16.2" customHeight="1">
      <c r="B214" s="89"/>
      <c r="C214" s="87">
        <v>212</v>
      </c>
      <c r="D214" s="87"/>
      <c r="E214" s="87"/>
      <c r="F214" s="87" t="s">
        <v>714</v>
      </c>
    </row>
    <row r="215" spans="2:6" ht="16.2" customHeight="1">
      <c r="B215" s="89"/>
      <c r="C215" s="87">
        <v>213</v>
      </c>
      <c r="D215" s="87"/>
      <c r="E215" s="87"/>
      <c r="F215" s="87" t="s">
        <v>715</v>
      </c>
    </row>
    <row r="216" spans="2:6" ht="16.2" customHeight="1">
      <c r="B216" s="89"/>
      <c r="C216" s="87">
        <v>214</v>
      </c>
      <c r="D216" s="87"/>
      <c r="E216" s="87"/>
      <c r="F216" s="87" t="s">
        <v>716</v>
      </c>
    </row>
    <row r="217" spans="2:6" ht="16.2" customHeight="1">
      <c r="B217" s="89"/>
      <c r="C217" s="87">
        <v>215</v>
      </c>
      <c r="D217" s="87"/>
      <c r="E217" s="87"/>
      <c r="F217" s="87" t="s">
        <v>717</v>
      </c>
    </row>
    <row r="218" spans="2:6" ht="16.2" customHeight="1">
      <c r="B218" s="89"/>
      <c r="C218" s="87">
        <v>216</v>
      </c>
      <c r="D218" s="87"/>
      <c r="E218" s="87"/>
      <c r="F218" s="87" t="s">
        <v>718</v>
      </c>
    </row>
    <row r="219" spans="2:6" ht="16.2" customHeight="1">
      <c r="B219" s="89"/>
      <c r="C219" s="87">
        <v>217</v>
      </c>
      <c r="D219" s="87"/>
      <c r="E219" s="87"/>
      <c r="F219" s="87" t="s">
        <v>719</v>
      </c>
    </row>
    <row r="220" spans="2:6" ht="16.2" customHeight="1">
      <c r="B220" s="89"/>
      <c r="C220" s="87">
        <v>218</v>
      </c>
      <c r="D220" s="87"/>
      <c r="E220" s="87"/>
      <c r="F220" s="87" t="s">
        <v>720</v>
      </c>
    </row>
    <row r="221" spans="2:6" ht="16.2" customHeight="1">
      <c r="B221" s="89"/>
      <c r="C221" s="87">
        <v>219</v>
      </c>
      <c r="D221" s="87"/>
      <c r="E221" s="87"/>
      <c r="F221" s="87" t="s">
        <v>721</v>
      </c>
    </row>
    <row r="222" spans="2:6" ht="16.2" customHeight="1">
      <c r="B222" s="89"/>
      <c r="C222" s="87">
        <v>220</v>
      </c>
      <c r="D222" s="87"/>
      <c r="E222" s="87"/>
      <c r="F222" s="87" t="s">
        <v>722</v>
      </c>
    </row>
    <row r="223" spans="2:6" ht="16.2" customHeight="1">
      <c r="B223" s="89"/>
      <c r="C223" s="87">
        <v>221</v>
      </c>
      <c r="D223" s="87"/>
      <c r="E223" s="87"/>
      <c r="F223" s="87" t="s">
        <v>723</v>
      </c>
    </row>
    <row r="224" spans="2:6" ht="16.2" customHeight="1">
      <c r="B224" s="89"/>
      <c r="C224" s="87">
        <v>222</v>
      </c>
      <c r="D224" s="87"/>
      <c r="E224" s="87"/>
      <c r="F224" s="87" t="s">
        <v>724</v>
      </c>
    </row>
    <row r="225" spans="2:6" ht="16.2" customHeight="1">
      <c r="B225" s="89"/>
      <c r="C225" s="87">
        <v>223</v>
      </c>
      <c r="D225" s="87"/>
      <c r="E225" s="87"/>
      <c r="F225" s="87" t="s">
        <v>725</v>
      </c>
    </row>
    <row r="226" spans="2:6" ht="16.2" customHeight="1">
      <c r="B226" s="89"/>
      <c r="C226" s="87">
        <v>224</v>
      </c>
      <c r="D226" s="87"/>
      <c r="E226" s="87"/>
      <c r="F226" s="87" t="s">
        <v>726</v>
      </c>
    </row>
    <row r="227" spans="2:6" ht="16.2" customHeight="1">
      <c r="B227" s="89"/>
      <c r="C227" s="87">
        <v>225</v>
      </c>
      <c r="D227" s="87"/>
      <c r="E227" s="87"/>
      <c r="F227" s="87" t="s">
        <v>727</v>
      </c>
    </row>
    <row r="228" spans="2:6" ht="16.2" customHeight="1">
      <c r="B228" s="89"/>
      <c r="C228" s="87">
        <v>226</v>
      </c>
      <c r="D228" s="87"/>
      <c r="E228" s="87"/>
      <c r="F228" s="87" t="s">
        <v>728</v>
      </c>
    </row>
    <row r="229" spans="2:6" ht="16.2" customHeight="1">
      <c r="B229" s="89"/>
      <c r="C229" s="87">
        <v>227</v>
      </c>
      <c r="D229" s="87"/>
      <c r="E229" s="87"/>
      <c r="F229" s="87" t="s">
        <v>729</v>
      </c>
    </row>
    <row r="230" spans="2:6" ht="16.2" customHeight="1">
      <c r="B230" s="89"/>
      <c r="C230" s="87">
        <v>228</v>
      </c>
      <c r="D230" s="87"/>
      <c r="E230" s="87"/>
      <c r="F230" s="87" t="s">
        <v>730</v>
      </c>
    </row>
    <row r="231" spans="2:6" ht="16.2" customHeight="1">
      <c r="B231" s="89"/>
      <c r="C231" s="87">
        <v>229</v>
      </c>
      <c r="D231" s="87"/>
      <c r="E231" s="87"/>
      <c r="F231" s="87" t="s">
        <v>731</v>
      </c>
    </row>
    <row r="232" spans="2:6" ht="16.2" customHeight="1">
      <c r="B232" s="89"/>
      <c r="C232" s="87">
        <v>230</v>
      </c>
      <c r="D232" s="87"/>
      <c r="E232" s="87"/>
      <c r="F232" s="87" t="s">
        <v>732</v>
      </c>
    </row>
    <row r="233" spans="2:6" ht="16.2" customHeight="1">
      <c r="B233" s="89"/>
      <c r="C233" s="87">
        <v>231</v>
      </c>
      <c r="D233" s="87"/>
      <c r="E233" s="87"/>
      <c r="F233" s="87" t="s">
        <v>733</v>
      </c>
    </row>
    <row r="234" spans="2:6" ht="16.2" customHeight="1">
      <c r="B234" s="89"/>
      <c r="C234" s="87">
        <v>232</v>
      </c>
      <c r="D234" s="87"/>
      <c r="E234" s="87"/>
      <c r="F234" s="87" t="s">
        <v>734</v>
      </c>
    </row>
    <row r="235" spans="2:6" ht="16.2" customHeight="1">
      <c r="B235" s="89"/>
      <c r="C235" s="87">
        <v>233</v>
      </c>
      <c r="D235" s="87"/>
      <c r="E235" s="87"/>
      <c r="F235" s="87" t="s">
        <v>735</v>
      </c>
    </row>
    <row r="236" spans="2:6" ht="16.2" customHeight="1">
      <c r="B236" s="89"/>
      <c r="C236" s="87">
        <v>234</v>
      </c>
      <c r="D236" s="87"/>
      <c r="E236" s="87"/>
      <c r="F236" s="87" t="s">
        <v>736</v>
      </c>
    </row>
    <row r="237" spans="2:6" ht="16.2" customHeight="1">
      <c r="B237" s="89"/>
      <c r="C237" s="87">
        <v>235</v>
      </c>
      <c r="D237" s="87"/>
      <c r="E237" s="87"/>
      <c r="F237" s="87" t="s">
        <v>737</v>
      </c>
    </row>
    <row r="238" spans="2:6" ht="16.2" customHeight="1">
      <c r="B238" s="89"/>
      <c r="C238" s="87">
        <v>236</v>
      </c>
      <c r="D238" s="87"/>
      <c r="E238" s="87"/>
      <c r="F238" s="87" t="s">
        <v>738</v>
      </c>
    </row>
    <row r="239" spans="2:6" ht="16.2" customHeight="1">
      <c r="B239" s="89"/>
      <c r="C239" s="87">
        <v>237</v>
      </c>
      <c r="D239" s="87"/>
      <c r="E239" s="87"/>
      <c r="F239" s="87" t="s">
        <v>739</v>
      </c>
    </row>
    <row r="240" spans="2:6" ht="16.2" customHeight="1">
      <c r="B240" s="89"/>
      <c r="C240" s="87">
        <v>238</v>
      </c>
      <c r="D240" s="87"/>
      <c r="E240" s="87"/>
      <c r="F240" s="87" t="s">
        <v>740</v>
      </c>
    </row>
    <row r="241" spans="2:6" ht="16.2" customHeight="1">
      <c r="B241" s="89"/>
      <c r="C241" s="87">
        <v>239</v>
      </c>
      <c r="D241" s="87"/>
      <c r="E241" s="87"/>
      <c r="F241" s="87" t="s">
        <v>741</v>
      </c>
    </row>
    <row r="242" spans="2:6" ht="16.2" customHeight="1">
      <c r="B242" s="89"/>
      <c r="C242" s="87">
        <v>240</v>
      </c>
      <c r="D242" s="87"/>
      <c r="E242" s="87"/>
      <c r="F242" s="87" t="s">
        <v>742</v>
      </c>
    </row>
    <row r="243" spans="2:6" ht="16.2" customHeight="1">
      <c r="B243" s="89"/>
      <c r="C243" s="87">
        <v>241</v>
      </c>
      <c r="D243" s="87"/>
      <c r="E243" s="87"/>
      <c r="F243" s="87" t="s">
        <v>743</v>
      </c>
    </row>
    <row r="244" spans="2:6" ht="16.2" customHeight="1">
      <c r="B244" s="89"/>
      <c r="C244" s="87">
        <v>242</v>
      </c>
      <c r="D244" s="87"/>
      <c r="E244" s="87"/>
      <c r="F244" s="87" t="s">
        <v>744</v>
      </c>
    </row>
    <row r="245" spans="2:6" ht="16.2" customHeight="1">
      <c r="B245" s="89"/>
      <c r="C245" s="87">
        <v>243</v>
      </c>
      <c r="D245" s="87"/>
      <c r="E245" s="87"/>
      <c r="F245" s="87" t="s">
        <v>745</v>
      </c>
    </row>
    <row r="246" spans="2:6" ht="16.2" customHeight="1">
      <c r="B246" s="89"/>
      <c r="C246" s="87">
        <v>244</v>
      </c>
      <c r="D246" s="87"/>
      <c r="E246" s="87"/>
      <c r="F246" s="87" t="s">
        <v>746</v>
      </c>
    </row>
    <row r="247" spans="2:6" ht="16.2" customHeight="1">
      <c r="B247" s="89"/>
      <c r="C247" s="87">
        <v>245</v>
      </c>
      <c r="D247" s="87"/>
      <c r="E247" s="87"/>
      <c r="F247" s="87" t="s">
        <v>747</v>
      </c>
    </row>
    <row r="248" spans="2:6" ht="16.2" customHeight="1">
      <c r="B248" s="89"/>
      <c r="C248" s="87">
        <v>246</v>
      </c>
      <c r="D248" s="87"/>
      <c r="E248" s="87"/>
      <c r="F248" s="87" t="s">
        <v>748</v>
      </c>
    </row>
    <row r="249" spans="2:6" ht="16.2" customHeight="1">
      <c r="B249" s="89"/>
      <c r="C249" s="87">
        <v>247</v>
      </c>
      <c r="D249" s="87"/>
      <c r="E249" s="87"/>
      <c r="F249" s="87" t="s">
        <v>749</v>
      </c>
    </row>
    <row r="250" spans="2:6" ht="16.2" customHeight="1">
      <c r="B250" s="89"/>
      <c r="C250" s="87">
        <v>248</v>
      </c>
      <c r="D250" s="87"/>
      <c r="E250" s="87"/>
      <c r="F250" s="87" t="s">
        <v>750</v>
      </c>
    </row>
    <row r="251" spans="2:6" ht="16.2" customHeight="1">
      <c r="B251" s="89"/>
      <c r="C251" s="87">
        <v>249</v>
      </c>
      <c r="D251" s="87"/>
      <c r="E251" s="87"/>
      <c r="F251" s="87" t="s">
        <v>751</v>
      </c>
    </row>
    <row r="252" spans="2:6" ht="16.2" customHeight="1">
      <c r="B252" s="89"/>
      <c r="C252" s="87">
        <v>250</v>
      </c>
      <c r="D252" s="87"/>
      <c r="E252" s="87"/>
      <c r="F252" s="87" t="s">
        <v>752</v>
      </c>
    </row>
    <row r="253" spans="2:6" ht="16.2" customHeight="1">
      <c r="B253" s="89"/>
      <c r="C253" s="87">
        <v>251</v>
      </c>
      <c r="D253" s="87"/>
      <c r="E253" s="87"/>
      <c r="F253" s="87" t="s">
        <v>753</v>
      </c>
    </row>
    <row r="254" spans="2:6" ht="16.2" customHeight="1">
      <c r="B254" s="89"/>
      <c r="C254" s="87">
        <v>252</v>
      </c>
      <c r="D254" s="87"/>
      <c r="E254" s="87"/>
    </row>
    <row r="255" spans="2:6" ht="16.2" customHeight="1">
      <c r="B255" s="89"/>
      <c r="C255" s="87">
        <v>253</v>
      </c>
      <c r="D255" s="87"/>
      <c r="E255" s="87"/>
    </row>
    <row r="256" spans="2:6" ht="16.2" customHeight="1">
      <c r="B256" s="89"/>
    </row>
    <row r="257" spans="2:2" ht="16.2" customHeight="1">
      <c r="B257" s="89"/>
    </row>
    <row r="258" spans="2:2" ht="16.2" customHeight="1">
      <c r="B258" s="89"/>
    </row>
    <row r="259" spans="2:2" ht="16.2" customHeight="1">
      <c r="B259" s="89"/>
    </row>
    <row r="260" spans="2:2" ht="16.2" customHeight="1">
      <c r="B260" s="89"/>
    </row>
    <row r="261" spans="2:2" ht="16.2" customHeight="1">
      <c r="B261" s="89"/>
    </row>
    <row r="262" spans="2:2" ht="16.2" customHeight="1">
      <c r="B262" s="89"/>
    </row>
    <row r="263" spans="2:2" ht="16.2" customHeight="1">
      <c r="B263" s="89"/>
    </row>
    <row r="264" spans="2:2" ht="16.2" customHeight="1">
      <c r="B264" s="89"/>
    </row>
    <row r="265" spans="2:2" ht="16.2" customHeight="1">
      <c r="B265" s="89"/>
    </row>
    <row r="266" spans="2:2" ht="16.2" customHeight="1">
      <c r="B266" s="89"/>
    </row>
    <row r="267" spans="2:2" ht="16.2" customHeight="1">
      <c r="B267" s="89"/>
    </row>
    <row r="268" spans="2:2" ht="16.2" customHeight="1">
      <c r="B268" s="89"/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DBD3-FF57-6E4C-9133-43ACA0681225}">
  <dimension ref="A1:H231"/>
  <sheetViews>
    <sheetView workbookViewId="0">
      <selection activeCell="D7" sqref="D7"/>
    </sheetView>
  </sheetViews>
  <sheetFormatPr defaultColWidth="11.07421875" defaultRowHeight="16.2"/>
  <cols>
    <col min="1" max="1" width="31.84375" customWidth="1"/>
    <col min="2" max="3" width="0" hidden="1" customWidth="1"/>
    <col min="4" max="4" width="42.23046875" customWidth="1"/>
    <col min="5" max="5" width="32.15234375" customWidth="1"/>
    <col min="6" max="6" width="19.765625" hidden="1" customWidth="1"/>
    <col min="7" max="7" width="20.4609375" hidden="1" customWidth="1"/>
    <col min="8" max="8" width="29" customWidth="1"/>
  </cols>
  <sheetData>
    <row r="1" spans="1:8">
      <c r="A1" s="162" t="s">
        <v>766</v>
      </c>
      <c r="B1" s="162">
        <v>0</v>
      </c>
      <c r="C1" s="162">
        <v>0</v>
      </c>
      <c r="D1" s="162" t="s">
        <v>767</v>
      </c>
      <c r="E1" s="162">
        <v>0</v>
      </c>
      <c r="F1" s="162" t="s">
        <v>768</v>
      </c>
      <c r="G1" s="162" t="s">
        <v>769</v>
      </c>
      <c r="H1" s="181" t="s">
        <v>770</v>
      </c>
    </row>
    <row r="2" spans="1:8">
      <c r="A2" s="162" t="s">
        <v>766</v>
      </c>
      <c r="B2" s="162">
        <v>0</v>
      </c>
      <c r="C2" s="162">
        <v>1</v>
      </c>
      <c r="D2" s="162" t="s">
        <v>1582</v>
      </c>
      <c r="E2" s="162">
        <v>1</v>
      </c>
      <c r="F2" s="162" t="s">
        <v>771</v>
      </c>
      <c r="G2" s="162" t="s">
        <v>772</v>
      </c>
      <c r="H2" s="181" t="s">
        <v>772</v>
      </c>
    </row>
    <row r="3" spans="1:8">
      <c r="A3" s="162" t="s">
        <v>766</v>
      </c>
      <c r="B3" s="162">
        <v>0</v>
      </c>
      <c r="C3" s="162">
        <v>2</v>
      </c>
      <c r="D3" s="162" t="s">
        <v>71</v>
      </c>
      <c r="E3" s="162">
        <v>2</v>
      </c>
      <c r="F3" s="162" t="s">
        <v>768</v>
      </c>
      <c r="G3" s="162" t="s">
        <v>773</v>
      </c>
      <c r="H3" s="181" t="s">
        <v>774</v>
      </c>
    </row>
    <row r="4" spans="1:8">
      <c r="A4" s="162" t="s">
        <v>766</v>
      </c>
      <c r="B4" s="162">
        <v>0</v>
      </c>
      <c r="C4" s="162">
        <v>3</v>
      </c>
      <c r="D4" s="162" t="s">
        <v>72</v>
      </c>
      <c r="E4" s="162">
        <v>3</v>
      </c>
      <c r="F4" s="162" t="s">
        <v>775</v>
      </c>
      <c r="G4" s="162" t="s">
        <v>776</v>
      </c>
      <c r="H4" s="181" t="s">
        <v>777</v>
      </c>
    </row>
    <row r="5" spans="1:8">
      <c r="A5" s="162" t="s">
        <v>766</v>
      </c>
      <c r="B5" s="162">
        <v>0</v>
      </c>
      <c r="C5" s="162">
        <v>4</v>
      </c>
      <c r="D5" s="162" t="s">
        <v>73</v>
      </c>
      <c r="E5" s="162">
        <v>4</v>
      </c>
      <c r="F5" s="162" t="s">
        <v>775</v>
      </c>
      <c r="G5" s="162" t="s">
        <v>778</v>
      </c>
      <c r="H5" s="181" t="s">
        <v>779</v>
      </c>
    </row>
    <row r="6" spans="1:8">
      <c r="A6" s="162" t="s">
        <v>766</v>
      </c>
      <c r="B6" s="162">
        <v>0</v>
      </c>
      <c r="C6" s="162">
        <v>5</v>
      </c>
      <c r="D6" s="162" t="s">
        <v>780</v>
      </c>
      <c r="E6" s="162">
        <v>5</v>
      </c>
      <c r="F6" s="162" t="s">
        <v>781</v>
      </c>
      <c r="G6" s="162" t="s">
        <v>782</v>
      </c>
      <c r="H6" s="181" t="s">
        <v>783</v>
      </c>
    </row>
    <row r="7" spans="1:8">
      <c r="A7" s="162" t="s">
        <v>766</v>
      </c>
      <c r="B7" s="162">
        <v>0</v>
      </c>
      <c r="C7" s="162">
        <v>6</v>
      </c>
      <c r="D7" s="162" t="s">
        <v>75</v>
      </c>
      <c r="E7" s="162">
        <v>6</v>
      </c>
      <c r="F7" s="162" t="s">
        <v>784</v>
      </c>
      <c r="G7" s="162" t="s">
        <v>785</v>
      </c>
      <c r="H7" s="181" t="s">
        <v>786</v>
      </c>
    </row>
    <row r="8" spans="1:8">
      <c r="A8" s="162" t="s">
        <v>766</v>
      </c>
      <c r="B8" s="162">
        <v>0</v>
      </c>
      <c r="C8" s="162">
        <v>7</v>
      </c>
      <c r="D8" s="162" t="s">
        <v>77</v>
      </c>
      <c r="E8" s="162">
        <v>7</v>
      </c>
      <c r="F8" s="162" t="s">
        <v>775</v>
      </c>
      <c r="G8" s="162" t="s">
        <v>787</v>
      </c>
      <c r="H8" s="181" t="s">
        <v>788</v>
      </c>
    </row>
    <row r="9" spans="1:8">
      <c r="A9" s="162" t="s">
        <v>766</v>
      </c>
      <c r="B9" s="162">
        <v>0</v>
      </c>
      <c r="C9" s="162">
        <v>8</v>
      </c>
      <c r="D9" s="162" t="s">
        <v>79</v>
      </c>
      <c r="E9" s="162">
        <v>8</v>
      </c>
      <c r="F9" s="162" t="s">
        <v>789</v>
      </c>
      <c r="G9" s="162" t="s">
        <v>790</v>
      </c>
      <c r="H9" s="181" t="s">
        <v>791</v>
      </c>
    </row>
    <row r="10" spans="1:8">
      <c r="A10" s="162" t="s">
        <v>766</v>
      </c>
      <c r="B10" s="162">
        <v>0</v>
      </c>
      <c r="C10" s="162">
        <v>9</v>
      </c>
      <c r="D10" s="162" t="s">
        <v>80</v>
      </c>
      <c r="E10" s="162">
        <v>9</v>
      </c>
      <c r="F10" s="162" t="s">
        <v>775</v>
      </c>
      <c r="G10" s="162" t="s">
        <v>792</v>
      </c>
      <c r="H10" s="181" t="s">
        <v>793</v>
      </c>
    </row>
    <row r="11" spans="1:8">
      <c r="A11" s="162" t="s">
        <v>766</v>
      </c>
      <c r="B11" s="162">
        <v>0</v>
      </c>
      <c r="C11" s="162">
        <v>10</v>
      </c>
      <c r="D11" s="162" t="s">
        <v>81</v>
      </c>
      <c r="E11" s="162">
        <v>10</v>
      </c>
      <c r="F11" s="162" t="s">
        <v>781</v>
      </c>
      <c r="G11" s="162" t="s">
        <v>794</v>
      </c>
      <c r="H11" s="181" t="s">
        <v>795</v>
      </c>
    </row>
    <row r="12" spans="1:8">
      <c r="A12" s="162" t="s">
        <v>766</v>
      </c>
      <c r="B12" s="162">
        <v>0</v>
      </c>
      <c r="C12" s="162">
        <v>11</v>
      </c>
      <c r="D12" s="162" t="s">
        <v>82</v>
      </c>
      <c r="E12" s="162">
        <v>11</v>
      </c>
      <c r="F12" s="162" t="s">
        <v>775</v>
      </c>
      <c r="G12" s="162" t="s">
        <v>796</v>
      </c>
      <c r="H12" s="181" t="s">
        <v>797</v>
      </c>
    </row>
    <row r="13" spans="1:8">
      <c r="A13" s="162" t="s">
        <v>766</v>
      </c>
      <c r="B13" s="162">
        <v>0</v>
      </c>
      <c r="C13" s="162">
        <v>12</v>
      </c>
      <c r="D13" s="162" t="s">
        <v>83</v>
      </c>
      <c r="E13" s="162">
        <v>12</v>
      </c>
      <c r="F13" s="162" t="s">
        <v>781</v>
      </c>
      <c r="G13" s="162" t="s">
        <v>798</v>
      </c>
      <c r="H13" s="181" t="s">
        <v>799</v>
      </c>
    </row>
    <row r="14" spans="1:8">
      <c r="A14" s="162" t="s">
        <v>766</v>
      </c>
      <c r="B14" s="162">
        <v>0</v>
      </c>
      <c r="C14" s="162">
        <v>13</v>
      </c>
      <c r="D14" s="162" t="s">
        <v>84</v>
      </c>
      <c r="E14" s="162">
        <v>13</v>
      </c>
      <c r="F14" s="162" t="s">
        <v>781</v>
      </c>
      <c r="G14" s="162" t="s">
        <v>800</v>
      </c>
      <c r="H14" s="181" t="s">
        <v>801</v>
      </c>
    </row>
    <row r="15" spans="1:8">
      <c r="A15" s="162" t="s">
        <v>766</v>
      </c>
      <c r="B15" s="162">
        <v>0</v>
      </c>
      <c r="C15" s="162">
        <v>14</v>
      </c>
      <c r="D15" s="162" t="s">
        <v>85</v>
      </c>
      <c r="E15" s="162">
        <v>14</v>
      </c>
      <c r="F15" s="162" t="s">
        <v>775</v>
      </c>
      <c r="G15" s="162" t="s">
        <v>802</v>
      </c>
      <c r="H15" s="181" t="s">
        <v>803</v>
      </c>
    </row>
    <row r="16" spans="1:8">
      <c r="A16" s="162" t="s">
        <v>766</v>
      </c>
      <c r="B16" s="162">
        <v>0</v>
      </c>
      <c r="C16" s="162">
        <v>15</v>
      </c>
      <c r="D16" s="162" t="s">
        <v>86</v>
      </c>
      <c r="E16" s="162">
        <v>15</v>
      </c>
      <c r="F16" s="162" t="s">
        <v>804</v>
      </c>
      <c r="G16" s="162" t="s">
        <v>805</v>
      </c>
      <c r="H16" s="181" t="s">
        <v>806</v>
      </c>
    </row>
    <row r="17" spans="1:8">
      <c r="A17" s="162" t="s">
        <v>766</v>
      </c>
      <c r="B17" s="162">
        <v>0</v>
      </c>
      <c r="C17" s="162">
        <v>16</v>
      </c>
      <c r="D17" s="162" t="s">
        <v>89</v>
      </c>
      <c r="E17" s="162">
        <v>16</v>
      </c>
      <c r="F17" s="162" t="s">
        <v>768</v>
      </c>
      <c r="G17" s="162" t="s">
        <v>807</v>
      </c>
      <c r="H17" s="181" t="s">
        <v>808</v>
      </c>
    </row>
    <row r="18" spans="1:8">
      <c r="A18" s="162" t="s">
        <v>766</v>
      </c>
      <c r="B18" s="162">
        <v>0</v>
      </c>
      <c r="C18" s="162">
        <v>17</v>
      </c>
      <c r="D18" s="162" t="s">
        <v>90</v>
      </c>
      <c r="E18" s="162">
        <v>17</v>
      </c>
      <c r="F18" s="162" t="s">
        <v>775</v>
      </c>
      <c r="G18" s="162" t="s">
        <v>809</v>
      </c>
      <c r="H18" s="181" t="s">
        <v>810</v>
      </c>
    </row>
    <row r="19" spans="1:8">
      <c r="A19" s="162" t="s">
        <v>766</v>
      </c>
      <c r="B19" s="162">
        <v>0</v>
      </c>
      <c r="C19" s="162">
        <v>18</v>
      </c>
      <c r="D19" s="162" t="s">
        <v>91</v>
      </c>
      <c r="E19" s="162">
        <v>18</v>
      </c>
      <c r="F19" s="162" t="s">
        <v>775</v>
      </c>
      <c r="G19" s="162" t="s">
        <v>811</v>
      </c>
      <c r="H19" s="181" t="s">
        <v>812</v>
      </c>
    </row>
    <row r="20" spans="1:8">
      <c r="A20" s="162" t="s">
        <v>766</v>
      </c>
      <c r="B20" s="162">
        <v>0</v>
      </c>
      <c r="C20" s="162">
        <v>19</v>
      </c>
      <c r="D20" s="162" t="s">
        <v>92</v>
      </c>
      <c r="E20" s="162">
        <v>19</v>
      </c>
      <c r="F20" s="162" t="s">
        <v>813</v>
      </c>
      <c r="G20" s="162" t="s">
        <v>814</v>
      </c>
      <c r="H20" s="182" t="s">
        <v>815</v>
      </c>
    </row>
    <row r="21" spans="1:8">
      <c r="A21" s="162" t="s">
        <v>766</v>
      </c>
      <c r="B21" s="162">
        <v>0</v>
      </c>
      <c r="C21" s="162">
        <v>20</v>
      </c>
      <c r="D21" s="162" t="s">
        <v>93</v>
      </c>
      <c r="E21" s="162">
        <v>20</v>
      </c>
      <c r="F21" s="162" t="s">
        <v>781</v>
      </c>
      <c r="G21" s="162" t="s">
        <v>816</v>
      </c>
      <c r="H21" s="181" t="s">
        <v>817</v>
      </c>
    </row>
    <row r="22" spans="1:8">
      <c r="A22" s="162" t="s">
        <v>766</v>
      </c>
      <c r="B22" s="162">
        <v>0</v>
      </c>
      <c r="C22" s="162">
        <v>21</v>
      </c>
      <c r="D22" s="162" t="s">
        <v>94</v>
      </c>
      <c r="E22" s="162">
        <v>21</v>
      </c>
      <c r="F22" s="162" t="s">
        <v>775</v>
      </c>
      <c r="G22" s="162" t="s">
        <v>818</v>
      </c>
      <c r="H22" s="181" t="s">
        <v>819</v>
      </c>
    </row>
    <row r="23" spans="1:8">
      <c r="A23" s="162" t="s">
        <v>766</v>
      </c>
      <c r="B23" s="162">
        <v>0</v>
      </c>
      <c r="C23" s="162">
        <v>22</v>
      </c>
      <c r="D23" s="162" t="s">
        <v>95</v>
      </c>
      <c r="E23" s="162">
        <v>22</v>
      </c>
      <c r="F23" s="162" t="s">
        <v>775</v>
      </c>
      <c r="G23" s="162" t="s">
        <v>820</v>
      </c>
      <c r="H23" s="181" t="s">
        <v>821</v>
      </c>
    </row>
    <row r="24" spans="1:8">
      <c r="A24" s="162" t="s">
        <v>766</v>
      </c>
      <c r="B24" s="162">
        <v>0</v>
      </c>
      <c r="C24" s="162">
        <v>23</v>
      </c>
      <c r="D24" s="162" t="s">
        <v>97</v>
      </c>
      <c r="E24" s="162">
        <v>23</v>
      </c>
      <c r="F24" s="162" t="s">
        <v>775</v>
      </c>
      <c r="G24" s="162" t="s">
        <v>822</v>
      </c>
      <c r="H24" s="181" t="s">
        <v>823</v>
      </c>
    </row>
    <row r="25" spans="1:8">
      <c r="A25" s="162" t="s">
        <v>766</v>
      </c>
      <c r="B25" s="162">
        <v>0</v>
      </c>
      <c r="C25" s="162">
        <v>25</v>
      </c>
      <c r="D25" s="162" t="s">
        <v>99</v>
      </c>
      <c r="E25" s="162">
        <v>25</v>
      </c>
      <c r="F25" s="162" t="s">
        <v>775</v>
      </c>
      <c r="G25" s="162" t="s">
        <v>824</v>
      </c>
      <c r="H25" s="181" t="s">
        <v>825</v>
      </c>
    </row>
    <row r="26" spans="1:8">
      <c r="A26" s="162" t="s">
        <v>766</v>
      </c>
      <c r="B26" s="162">
        <v>0</v>
      </c>
      <c r="C26" s="162">
        <v>26</v>
      </c>
      <c r="D26" s="162" t="s">
        <v>826</v>
      </c>
      <c r="E26" s="162">
        <v>26</v>
      </c>
      <c r="F26" s="162" t="s">
        <v>781</v>
      </c>
      <c r="G26" s="162" t="s">
        <v>827</v>
      </c>
      <c r="H26" s="181" t="s">
        <v>828</v>
      </c>
    </row>
    <row r="27" spans="1:8">
      <c r="A27" s="162" t="s">
        <v>766</v>
      </c>
      <c r="B27" s="162">
        <v>0</v>
      </c>
      <c r="C27" s="162">
        <v>27</v>
      </c>
      <c r="D27" s="162" t="s">
        <v>101</v>
      </c>
      <c r="E27" s="162">
        <v>27</v>
      </c>
      <c r="F27" s="162" t="s">
        <v>775</v>
      </c>
      <c r="G27" s="162" t="s">
        <v>829</v>
      </c>
      <c r="H27" s="181" t="s">
        <v>830</v>
      </c>
    </row>
    <row r="28" spans="1:8">
      <c r="A28" s="162" t="s">
        <v>766</v>
      </c>
      <c r="B28" s="162">
        <v>0</v>
      </c>
      <c r="C28" s="162">
        <v>28</v>
      </c>
      <c r="D28" s="162" t="s">
        <v>102</v>
      </c>
      <c r="E28" s="162">
        <v>28</v>
      </c>
      <c r="F28" s="162" t="s">
        <v>768</v>
      </c>
      <c r="G28" s="162" t="s">
        <v>831</v>
      </c>
      <c r="H28" s="181" t="s">
        <v>832</v>
      </c>
    </row>
    <row r="29" spans="1:8">
      <c r="A29" s="162" t="s">
        <v>766</v>
      </c>
      <c r="B29" s="162">
        <v>0</v>
      </c>
      <c r="C29" s="162">
        <v>29</v>
      </c>
      <c r="D29" s="162" t="s">
        <v>104</v>
      </c>
      <c r="E29" s="162">
        <v>29</v>
      </c>
      <c r="F29" s="162" t="s">
        <v>784</v>
      </c>
      <c r="G29" s="162" t="s">
        <v>833</v>
      </c>
      <c r="H29" s="181" t="s">
        <v>834</v>
      </c>
    </row>
    <row r="30" spans="1:8">
      <c r="A30" s="162" t="s">
        <v>766</v>
      </c>
      <c r="B30" s="162">
        <v>0</v>
      </c>
      <c r="C30" s="162">
        <v>30</v>
      </c>
      <c r="D30" s="162" t="s">
        <v>105</v>
      </c>
      <c r="E30" s="162">
        <v>30</v>
      </c>
      <c r="F30" s="162" t="s">
        <v>784</v>
      </c>
      <c r="G30" s="162" t="s">
        <v>835</v>
      </c>
      <c r="H30" s="181" t="s">
        <v>836</v>
      </c>
    </row>
    <row r="31" spans="1:8">
      <c r="A31" s="162" t="s">
        <v>766</v>
      </c>
      <c r="B31" s="162">
        <v>0</v>
      </c>
      <c r="C31" s="162">
        <v>31</v>
      </c>
      <c r="D31" s="162" t="s">
        <v>106</v>
      </c>
      <c r="E31" s="162">
        <v>31</v>
      </c>
      <c r="F31" s="162" t="s">
        <v>768</v>
      </c>
      <c r="G31" s="162" t="s">
        <v>837</v>
      </c>
      <c r="H31" s="181" t="s">
        <v>838</v>
      </c>
    </row>
    <row r="32" spans="1:8">
      <c r="A32" s="162" t="s">
        <v>766</v>
      </c>
      <c r="B32" s="162">
        <v>0</v>
      </c>
      <c r="C32" s="162">
        <v>32</v>
      </c>
      <c r="D32" s="162" t="s">
        <v>107</v>
      </c>
      <c r="E32" s="162">
        <v>32</v>
      </c>
      <c r="F32" s="162" t="s">
        <v>804</v>
      </c>
      <c r="G32" s="162" t="s">
        <v>805</v>
      </c>
      <c r="H32" s="181" t="s">
        <v>806</v>
      </c>
    </row>
    <row r="33" spans="1:8">
      <c r="A33" s="163" t="s">
        <v>766</v>
      </c>
      <c r="B33" s="163">
        <v>1</v>
      </c>
      <c r="C33" s="163">
        <v>0</v>
      </c>
      <c r="D33" s="163" t="s">
        <v>767</v>
      </c>
      <c r="E33" s="163">
        <v>0</v>
      </c>
      <c r="F33" s="163" t="s">
        <v>771</v>
      </c>
      <c r="G33" s="163" t="s">
        <v>839</v>
      </c>
      <c r="H33" s="183" t="s">
        <v>840</v>
      </c>
    </row>
    <row r="34" spans="1:8">
      <c r="A34" s="163" t="s">
        <v>766</v>
      </c>
      <c r="B34" s="163">
        <v>1</v>
      </c>
      <c r="C34" s="163">
        <v>1</v>
      </c>
      <c r="D34" s="163" t="s">
        <v>70</v>
      </c>
      <c r="E34" s="163">
        <v>1</v>
      </c>
      <c r="F34" s="163" t="s">
        <v>771</v>
      </c>
      <c r="G34" s="163" t="s">
        <v>841</v>
      </c>
      <c r="H34" s="183" t="s">
        <v>842</v>
      </c>
    </row>
    <row r="35" spans="1:8">
      <c r="A35" s="163" t="s">
        <v>766</v>
      </c>
      <c r="B35" s="163">
        <v>1</v>
      </c>
      <c r="C35" s="163">
        <v>2</v>
      </c>
      <c r="D35" s="163" t="s">
        <v>71</v>
      </c>
      <c r="E35" s="163">
        <v>2</v>
      </c>
      <c r="F35" s="163" t="s">
        <v>768</v>
      </c>
      <c r="G35" s="163" t="s">
        <v>843</v>
      </c>
      <c r="H35" s="183" t="s">
        <v>844</v>
      </c>
    </row>
    <row r="36" spans="1:8">
      <c r="A36" s="163" t="s">
        <v>766</v>
      </c>
      <c r="B36" s="163">
        <v>1</v>
      </c>
      <c r="C36" s="163">
        <v>3</v>
      </c>
      <c r="D36" s="163" t="s">
        <v>72</v>
      </c>
      <c r="E36" s="163">
        <v>3</v>
      </c>
      <c r="F36" s="163" t="s">
        <v>775</v>
      </c>
      <c r="G36" s="163" t="s">
        <v>845</v>
      </c>
      <c r="H36" s="183" t="s">
        <v>846</v>
      </c>
    </row>
    <row r="37" spans="1:8">
      <c r="A37" s="163" t="s">
        <v>766</v>
      </c>
      <c r="B37" s="163">
        <v>1</v>
      </c>
      <c r="C37" s="163">
        <v>4</v>
      </c>
      <c r="D37" s="163" t="s">
        <v>73</v>
      </c>
      <c r="E37" s="163">
        <v>4</v>
      </c>
      <c r="F37" s="163" t="s">
        <v>775</v>
      </c>
      <c r="G37" s="163" t="s">
        <v>847</v>
      </c>
      <c r="H37" s="183" t="s">
        <v>848</v>
      </c>
    </row>
    <row r="38" spans="1:8">
      <c r="A38" s="163" t="s">
        <v>766</v>
      </c>
      <c r="B38" s="163">
        <v>1</v>
      </c>
      <c r="C38" s="163">
        <v>5</v>
      </c>
      <c r="D38" s="163" t="s">
        <v>780</v>
      </c>
      <c r="E38" s="163">
        <v>5</v>
      </c>
      <c r="F38" s="163" t="s">
        <v>781</v>
      </c>
      <c r="G38" s="163" t="s">
        <v>849</v>
      </c>
      <c r="H38" s="183" t="s">
        <v>850</v>
      </c>
    </row>
    <row r="39" spans="1:8">
      <c r="A39" s="163" t="s">
        <v>766</v>
      </c>
      <c r="B39" s="163">
        <v>1</v>
      </c>
      <c r="C39" s="163">
        <v>6</v>
      </c>
      <c r="D39" s="163" t="s">
        <v>75</v>
      </c>
      <c r="E39" s="163">
        <v>6</v>
      </c>
      <c r="F39" s="163" t="s">
        <v>768</v>
      </c>
      <c r="G39" s="163" t="s">
        <v>851</v>
      </c>
      <c r="H39" s="183" t="s">
        <v>852</v>
      </c>
    </row>
    <row r="40" spans="1:8">
      <c r="A40" s="163" t="s">
        <v>766</v>
      </c>
      <c r="B40" s="163">
        <v>1</v>
      </c>
      <c r="C40" s="163">
        <v>7</v>
      </c>
      <c r="D40" s="163" t="s">
        <v>77</v>
      </c>
      <c r="E40" s="163">
        <v>7</v>
      </c>
      <c r="F40" s="163" t="s">
        <v>775</v>
      </c>
      <c r="G40" s="163" t="s">
        <v>853</v>
      </c>
      <c r="H40" s="183" t="s">
        <v>854</v>
      </c>
    </row>
    <row r="41" spans="1:8">
      <c r="A41" s="163" t="s">
        <v>766</v>
      </c>
      <c r="B41" s="163">
        <v>1</v>
      </c>
      <c r="C41" s="163">
        <v>8</v>
      </c>
      <c r="D41" s="163" t="s">
        <v>79</v>
      </c>
      <c r="E41" s="163">
        <v>8</v>
      </c>
      <c r="F41" s="163" t="s">
        <v>789</v>
      </c>
      <c r="G41" s="163" t="s">
        <v>855</v>
      </c>
      <c r="H41" s="183" t="s">
        <v>856</v>
      </c>
    </row>
    <row r="42" spans="1:8">
      <c r="A42" s="163" t="s">
        <v>766</v>
      </c>
      <c r="B42" s="163">
        <v>1</v>
      </c>
      <c r="C42" s="163">
        <v>9</v>
      </c>
      <c r="D42" s="163" t="s">
        <v>80</v>
      </c>
      <c r="E42" s="163">
        <v>9</v>
      </c>
      <c r="F42" s="163" t="s">
        <v>775</v>
      </c>
      <c r="G42" s="163" t="s">
        <v>792</v>
      </c>
      <c r="H42" s="183" t="s">
        <v>793</v>
      </c>
    </row>
    <row r="43" spans="1:8">
      <c r="A43" s="163" t="s">
        <v>766</v>
      </c>
      <c r="B43" s="163">
        <v>1</v>
      </c>
      <c r="C43" s="163">
        <v>10</v>
      </c>
      <c r="D43" s="163" t="s">
        <v>81</v>
      </c>
      <c r="E43" s="163">
        <v>10</v>
      </c>
      <c r="F43" s="163" t="s">
        <v>775</v>
      </c>
      <c r="G43" s="163" t="s">
        <v>857</v>
      </c>
      <c r="H43" s="183" t="s">
        <v>858</v>
      </c>
    </row>
    <row r="44" spans="1:8">
      <c r="A44" s="163" t="s">
        <v>766</v>
      </c>
      <c r="B44" s="163">
        <v>1</v>
      </c>
      <c r="C44" s="163">
        <v>11</v>
      </c>
      <c r="D44" s="163" t="s">
        <v>82</v>
      </c>
      <c r="E44" s="163">
        <v>11</v>
      </c>
      <c r="F44" s="163" t="s">
        <v>775</v>
      </c>
      <c r="G44" s="163" t="s">
        <v>859</v>
      </c>
      <c r="H44" s="183" t="s">
        <v>860</v>
      </c>
    </row>
    <row r="45" spans="1:8">
      <c r="A45" s="163" t="s">
        <v>766</v>
      </c>
      <c r="B45" s="163">
        <v>1</v>
      </c>
      <c r="C45" s="163">
        <v>12</v>
      </c>
      <c r="D45" s="163" t="s">
        <v>83</v>
      </c>
      <c r="E45" s="163">
        <v>12</v>
      </c>
      <c r="F45" s="163" t="s">
        <v>781</v>
      </c>
      <c r="G45" s="163" t="s">
        <v>798</v>
      </c>
      <c r="H45" s="183" t="s">
        <v>799</v>
      </c>
    </row>
    <row r="46" spans="1:8">
      <c r="A46" s="163" t="s">
        <v>766</v>
      </c>
      <c r="B46" s="163">
        <v>1</v>
      </c>
      <c r="C46" s="163">
        <v>13</v>
      </c>
      <c r="D46" s="163" t="s">
        <v>84</v>
      </c>
      <c r="E46" s="163">
        <v>13</v>
      </c>
      <c r="F46" s="163" t="s">
        <v>781</v>
      </c>
      <c r="G46" s="163" t="s">
        <v>861</v>
      </c>
      <c r="H46" s="183" t="s">
        <v>862</v>
      </c>
    </row>
    <row r="47" spans="1:8">
      <c r="A47" s="163" t="s">
        <v>766</v>
      </c>
      <c r="B47" s="163">
        <v>1</v>
      </c>
      <c r="C47" s="163">
        <v>14</v>
      </c>
      <c r="D47" s="163" t="s">
        <v>85</v>
      </c>
      <c r="E47" s="163">
        <v>14</v>
      </c>
      <c r="F47" s="163" t="s">
        <v>775</v>
      </c>
      <c r="G47" s="163" t="s">
        <v>863</v>
      </c>
      <c r="H47" s="183" t="s">
        <v>864</v>
      </c>
    </row>
    <row r="48" spans="1:8">
      <c r="A48" s="163" t="s">
        <v>766</v>
      </c>
      <c r="B48" s="163">
        <v>1</v>
      </c>
      <c r="C48" s="163">
        <v>15</v>
      </c>
      <c r="D48" s="163" t="s">
        <v>86</v>
      </c>
      <c r="E48" s="163">
        <v>15</v>
      </c>
      <c r="F48" s="163" t="s">
        <v>804</v>
      </c>
      <c r="G48" s="163" t="s">
        <v>865</v>
      </c>
      <c r="H48" s="183" t="s">
        <v>866</v>
      </c>
    </row>
    <row r="49" spans="1:8">
      <c r="A49" s="163" t="s">
        <v>766</v>
      </c>
      <c r="B49" s="163">
        <v>1</v>
      </c>
      <c r="C49" s="163">
        <v>16</v>
      </c>
      <c r="D49" s="163" t="s">
        <v>89</v>
      </c>
      <c r="E49" s="163">
        <v>16</v>
      </c>
      <c r="F49" s="163" t="s">
        <v>768</v>
      </c>
      <c r="G49" s="163" t="s">
        <v>867</v>
      </c>
      <c r="H49" s="183" t="s">
        <v>868</v>
      </c>
    </row>
    <row r="50" spans="1:8">
      <c r="A50" s="163" t="s">
        <v>766</v>
      </c>
      <c r="B50" s="163">
        <v>1</v>
      </c>
      <c r="C50" s="163">
        <v>17</v>
      </c>
      <c r="D50" s="163" t="s">
        <v>90</v>
      </c>
      <c r="E50" s="163">
        <v>17</v>
      </c>
      <c r="F50" s="163" t="s">
        <v>775</v>
      </c>
      <c r="G50" s="163" t="s">
        <v>869</v>
      </c>
      <c r="H50" s="183" t="s">
        <v>870</v>
      </c>
    </row>
    <row r="51" spans="1:8">
      <c r="A51" s="163" t="s">
        <v>766</v>
      </c>
      <c r="B51" s="163">
        <v>1</v>
      </c>
      <c r="C51" s="163">
        <v>18</v>
      </c>
      <c r="D51" s="163" t="s">
        <v>91</v>
      </c>
      <c r="E51" s="163">
        <v>18</v>
      </c>
      <c r="F51" s="163" t="s">
        <v>775</v>
      </c>
      <c r="G51" s="163" t="s">
        <v>871</v>
      </c>
      <c r="H51" s="183" t="s">
        <v>872</v>
      </c>
    </row>
    <row r="52" spans="1:8">
      <c r="A52" s="163" t="s">
        <v>766</v>
      </c>
      <c r="B52" s="163">
        <v>1</v>
      </c>
      <c r="C52" s="163">
        <v>19</v>
      </c>
      <c r="D52" s="163" t="s">
        <v>92</v>
      </c>
      <c r="E52" s="163">
        <v>19</v>
      </c>
      <c r="F52" s="163" t="s">
        <v>873</v>
      </c>
      <c r="G52" s="163" t="s">
        <v>815</v>
      </c>
      <c r="H52" s="183" t="s">
        <v>874</v>
      </c>
    </row>
    <row r="53" spans="1:8">
      <c r="A53" s="163" t="s">
        <v>766</v>
      </c>
      <c r="B53" s="163">
        <v>1</v>
      </c>
      <c r="C53" s="163">
        <v>20</v>
      </c>
      <c r="D53" s="163" t="s">
        <v>93</v>
      </c>
      <c r="E53" s="163">
        <v>20</v>
      </c>
      <c r="F53" s="163" t="s">
        <v>781</v>
      </c>
      <c r="G53" s="163" t="s">
        <v>875</v>
      </c>
      <c r="H53" s="183" t="s">
        <v>876</v>
      </c>
    </row>
    <row r="54" spans="1:8">
      <c r="A54" s="163" t="s">
        <v>766</v>
      </c>
      <c r="B54" s="163">
        <v>1</v>
      </c>
      <c r="C54" s="163">
        <v>21</v>
      </c>
      <c r="D54" s="163" t="s">
        <v>94</v>
      </c>
      <c r="E54" s="163">
        <v>21</v>
      </c>
      <c r="F54" s="163" t="s">
        <v>781</v>
      </c>
      <c r="G54" s="163" t="s">
        <v>877</v>
      </c>
      <c r="H54" s="183" t="s">
        <v>878</v>
      </c>
    </row>
    <row r="55" spans="1:8">
      <c r="A55" s="163" t="s">
        <v>766</v>
      </c>
      <c r="B55" s="163">
        <v>1</v>
      </c>
      <c r="C55" s="163">
        <v>22</v>
      </c>
      <c r="D55" s="163" t="s">
        <v>95</v>
      </c>
      <c r="E55" s="163">
        <v>22</v>
      </c>
      <c r="F55" s="163" t="s">
        <v>768</v>
      </c>
      <c r="G55" s="163" t="s">
        <v>879</v>
      </c>
      <c r="H55" s="183" t="s">
        <v>880</v>
      </c>
    </row>
    <row r="56" spans="1:8">
      <c r="A56" s="163" t="s">
        <v>766</v>
      </c>
      <c r="B56" s="163">
        <v>1</v>
      </c>
      <c r="C56" s="163">
        <v>23</v>
      </c>
      <c r="D56" s="163" t="s">
        <v>97</v>
      </c>
      <c r="E56" s="163">
        <v>23</v>
      </c>
      <c r="F56" s="163" t="s">
        <v>775</v>
      </c>
      <c r="G56" s="163" t="s">
        <v>881</v>
      </c>
      <c r="H56" s="183" t="s">
        <v>882</v>
      </c>
    </row>
    <row r="57" spans="1:8">
      <c r="A57" s="163" t="s">
        <v>766</v>
      </c>
      <c r="B57" s="163">
        <v>1</v>
      </c>
      <c r="C57" s="163">
        <v>24</v>
      </c>
      <c r="D57" s="163" t="s">
        <v>98</v>
      </c>
      <c r="E57" s="163">
        <v>24</v>
      </c>
      <c r="F57" s="163" t="s">
        <v>781</v>
      </c>
      <c r="G57" s="163" t="s">
        <v>883</v>
      </c>
      <c r="H57" s="183" t="s">
        <v>884</v>
      </c>
    </row>
    <row r="58" spans="1:8">
      <c r="A58" s="163" t="s">
        <v>766</v>
      </c>
      <c r="B58" s="163">
        <v>1</v>
      </c>
      <c r="C58" s="163">
        <v>25</v>
      </c>
      <c r="D58" s="163" t="s">
        <v>99</v>
      </c>
      <c r="E58" s="163">
        <v>25</v>
      </c>
      <c r="F58" s="163" t="s">
        <v>775</v>
      </c>
      <c r="G58" s="163" t="s">
        <v>885</v>
      </c>
      <c r="H58" s="183" t="s">
        <v>886</v>
      </c>
    </row>
    <row r="59" spans="1:8">
      <c r="A59" s="163" t="s">
        <v>766</v>
      </c>
      <c r="B59" s="163">
        <v>1</v>
      </c>
      <c r="C59" s="163">
        <v>26</v>
      </c>
      <c r="D59" s="163" t="s">
        <v>826</v>
      </c>
      <c r="E59" s="163">
        <v>26</v>
      </c>
      <c r="F59" s="163" t="s">
        <v>781</v>
      </c>
      <c r="G59" s="163" t="s">
        <v>887</v>
      </c>
      <c r="H59" s="183" t="s">
        <v>888</v>
      </c>
    </row>
    <row r="60" spans="1:8">
      <c r="A60" s="163" t="s">
        <v>766</v>
      </c>
      <c r="B60" s="163">
        <v>1</v>
      </c>
      <c r="C60" s="163">
        <v>27</v>
      </c>
      <c r="D60" s="163" t="s">
        <v>101</v>
      </c>
      <c r="E60" s="163">
        <v>27</v>
      </c>
      <c r="F60" s="163" t="s">
        <v>775</v>
      </c>
      <c r="G60" s="163" t="s">
        <v>889</v>
      </c>
      <c r="H60" s="183" t="s">
        <v>890</v>
      </c>
    </row>
    <row r="61" spans="1:8">
      <c r="A61" s="163" t="s">
        <v>766</v>
      </c>
      <c r="B61" s="163">
        <v>1</v>
      </c>
      <c r="C61" s="163">
        <v>28</v>
      </c>
      <c r="D61" s="163" t="s">
        <v>102</v>
      </c>
      <c r="E61" s="163">
        <v>28</v>
      </c>
      <c r="F61" s="163" t="s">
        <v>768</v>
      </c>
      <c r="G61" s="163" t="s">
        <v>891</v>
      </c>
      <c r="H61" s="183" t="s">
        <v>892</v>
      </c>
    </row>
    <row r="62" spans="1:8">
      <c r="A62" s="163" t="s">
        <v>766</v>
      </c>
      <c r="B62" s="163">
        <v>1</v>
      </c>
      <c r="C62" s="163">
        <v>29</v>
      </c>
      <c r="D62" s="163" t="s">
        <v>104</v>
      </c>
      <c r="E62" s="163">
        <v>29</v>
      </c>
      <c r="F62" s="163" t="s">
        <v>784</v>
      </c>
      <c r="G62" s="163" t="s">
        <v>893</v>
      </c>
      <c r="H62" s="183" t="s">
        <v>894</v>
      </c>
    </row>
    <row r="63" spans="1:8">
      <c r="A63" s="163" t="s">
        <v>766</v>
      </c>
      <c r="B63" s="163">
        <v>1</v>
      </c>
      <c r="C63" s="163">
        <v>30</v>
      </c>
      <c r="D63" s="163" t="s">
        <v>105</v>
      </c>
      <c r="E63" s="163">
        <v>30</v>
      </c>
      <c r="F63" s="163" t="s">
        <v>784</v>
      </c>
      <c r="G63" s="163" t="s">
        <v>895</v>
      </c>
      <c r="H63" s="183" t="s">
        <v>896</v>
      </c>
    </row>
    <row r="64" spans="1:8">
      <c r="A64" s="163" t="s">
        <v>766</v>
      </c>
      <c r="B64" s="163">
        <v>1</v>
      </c>
      <c r="C64" s="163">
        <v>31</v>
      </c>
      <c r="D64" s="163" t="s">
        <v>106</v>
      </c>
      <c r="E64" s="163">
        <v>31</v>
      </c>
      <c r="F64" s="163" t="s">
        <v>768</v>
      </c>
      <c r="G64" s="163" t="s">
        <v>897</v>
      </c>
      <c r="H64" s="183" t="s">
        <v>898</v>
      </c>
    </row>
    <row r="65" spans="1:8">
      <c r="A65" s="163" t="s">
        <v>766</v>
      </c>
      <c r="B65" s="163">
        <v>1</v>
      </c>
      <c r="C65" s="163">
        <v>32</v>
      </c>
      <c r="D65" s="163" t="s">
        <v>107</v>
      </c>
      <c r="E65" s="163">
        <v>32</v>
      </c>
      <c r="F65" s="163" t="s">
        <v>804</v>
      </c>
      <c r="G65" s="163" t="s">
        <v>865</v>
      </c>
      <c r="H65" s="183" t="s">
        <v>866</v>
      </c>
    </row>
    <row r="66" spans="1:8">
      <c r="A66" s="162" t="s">
        <v>766</v>
      </c>
      <c r="B66" s="162">
        <v>2</v>
      </c>
      <c r="C66" s="162">
        <v>0</v>
      </c>
      <c r="D66" s="162" t="s">
        <v>767</v>
      </c>
      <c r="E66" s="162">
        <v>0</v>
      </c>
      <c r="F66" s="162" t="s">
        <v>768</v>
      </c>
      <c r="G66" s="162" t="s">
        <v>899</v>
      </c>
      <c r="H66" s="181" t="s">
        <v>900</v>
      </c>
    </row>
    <row r="67" spans="1:8">
      <c r="A67" s="162" t="s">
        <v>766</v>
      </c>
      <c r="B67" s="162">
        <v>2</v>
      </c>
      <c r="C67" s="162">
        <v>1</v>
      </c>
      <c r="D67" s="162" t="s">
        <v>70</v>
      </c>
      <c r="E67" s="162">
        <v>1</v>
      </c>
      <c r="F67" s="162" t="s">
        <v>771</v>
      </c>
      <c r="G67" s="162" t="s">
        <v>901</v>
      </c>
      <c r="H67" s="181" t="s">
        <v>902</v>
      </c>
    </row>
    <row r="68" spans="1:8">
      <c r="A68" s="162" t="s">
        <v>766</v>
      </c>
      <c r="B68" s="162">
        <v>2</v>
      </c>
      <c r="C68" s="162">
        <v>2</v>
      </c>
      <c r="D68" s="162" t="s">
        <v>71</v>
      </c>
      <c r="E68" s="162">
        <v>2</v>
      </c>
      <c r="F68" s="162" t="s">
        <v>771</v>
      </c>
      <c r="G68" s="162" t="s">
        <v>903</v>
      </c>
      <c r="H68" s="181" t="s">
        <v>904</v>
      </c>
    </row>
    <row r="69" spans="1:8">
      <c r="A69" s="162" t="s">
        <v>766</v>
      </c>
      <c r="B69" s="162">
        <v>2</v>
      </c>
      <c r="C69" s="162">
        <v>3</v>
      </c>
      <c r="D69" s="162" t="s">
        <v>72</v>
      </c>
      <c r="E69" s="162">
        <v>3</v>
      </c>
      <c r="F69" s="162" t="s">
        <v>768</v>
      </c>
      <c r="G69" s="162" t="s">
        <v>905</v>
      </c>
      <c r="H69" s="181" t="s">
        <v>906</v>
      </c>
    </row>
    <row r="70" spans="1:8">
      <c r="A70" s="162" t="s">
        <v>766</v>
      </c>
      <c r="B70" s="162">
        <v>2</v>
      </c>
      <c r="C70" s="162">
        <v>4</v>
      </c>
      <c r="D70" s="162" t="s">
        <v>73</v>
      </c>
      <c r="E70" s="162">
        <v>4</v>
      </c>
      <c r="F70" s="162" t="s">
        <v>768</v>
      </c>
      <c r="G70" s="162" t="s">
        <v>907</v>
      </c>
      <c r="H70" s="181" t="s">
        <v>908</v>
      </c>
    </row>
    <row r="71" spans="1:8">
      <c r="A71" s="162" t="s">
        <v>766</v>
      </c>
      <c r="B71" s="162">
        <v>2</v>
      </c>
      <c r="C71" s="162">
        <v>5</v>
      </c>
      <c r="D71" s="162" t="s">
        <v>780</v>
      </c>
      <c r="E71" s="162">
        <v>5</v>
      </c>
      <c r="F71" s="162" t="s">
        <v>775</v>
      </c>
      <c r="G71" s="162" t="s">
        <v>909</v>
      </c>
      <c r="H71" s="181" t="s">
        <v>910</v>
      </c>
    </row>
    <row r="72" spans="1:8">
      <c r="A72" s="162" t="s">
        <v>766</v>
      </c>
      <c r="B72" s="162">
        <v>2</v>
      </c>
      <c r="C72" s="162">
        <v>6</v>
      </c>
      <c r="D72" s="162" t="s">
        <v>75</v>
      </c>
      <c r="E72" s="162">
        <v>6</v>
      </c>
      <c r="F72" s="162" t="s">
        <v>768</v>
      </c>
      <c r="G72" s="162" t="s">
        <v>911</v>
      </c>
      <c r="H72" s="181" t="s">
        <v>912</v>
      </c>
    </row>
    <row r="73" spans="1:8">
      <c r="A73" s="162" t="s">
        <v>766</v>
      </c>
      <c r="B73" s="162">
        <v>2</v>
      </c>
      <c r="C73" s="162">
        <v>7</v>
      </c>
      <c r="D73" s="162" t="s">
        <v>77</v>
      </c>
      <c r="E73" s="162">
        <v>7</v>
      </c>
      <c r="F73" s="162" t="s">
        <v>775</v>
      </c>
      <c r="G73" s="162" t="s">
        <v>913</v>
      </c>
      <c r="H73" s="181" t="s">
        <v>914</v>
      </c>
    </row>
    <row r="74" spans="1:8">
      <c r="A74" s="162" t="s">
        <v>766</v>
      </c>
      <c r="B74" s="162">
        <v>2</v>
      </c>
      <c r="C74" s="162">
        <v>8</v>
      </c>
      <c r="D74" s="162" t="s">
        <v>79</v>
      </c>
      <c r="E74" s="162">
        <v>8</v>
      </c>
      <c r="F74" s="162" t="s">
        <v>789</v>
      </c>
      <c r="G74" s="162" t="s">
        <v>915</v>
      </c>
      <c r="H74" s="181" t="s">
        <v>916</v>
      </c>
    </row>
    <row r="75" spans="1:8">
      <c r="A75" s="162" t="s">
        <v>766</v>
      </c>
      <c r="B75" s="162">
        <v>2</v>
      </c>
      <c r="C75" s="162">
        <v>9</v>
      </c>
      <c r="D75" s="162" t="s">
        <v>80</v>
      </c>
      <c r="E75" s="162">
        <v>9</v>
      </c>
      <c r="F75" s="162" t="s">
        <v>775</v>
      </c>
      <c r="G75" s="162" t="s">
        <v>792</v>
      </c>
      <c r="H75" s="181" t="s">
        <v>793</v>
      </c>
    </row>
    <row r="76" spans="1:8">
      <c r="A76" s="162" t="s">
        <v>766</v>
      </c>
      <c r="B76" s="162">
        <v>2</v>
      </c>
      <c r="C76" s="162">
        <v>10</v>
      </c>
      <c r="D76" s="162" t="s">
        <v>81</v>
      </c>
      <c r="E76" s="162">
        <v>10</v>
      </c>
      <c r="F76" s="162" t="s">
        <v>775</v>
      </c>
      <c r="G76" s="162" t="s">
        <v>917</v>
      </c>
      <c r="H76" s="181" t="s">
        <v>918</v>
      </c>
    </row>
    <row r="77" spans="1:8">
      <c r="A77" s="162" t="s">
        <v>766</v>
      </c>
      <c r="B77" s="162">
        <v>2</v>
      </c>
      <c r="C77" s="162">
        <v>11</v>
      </c>
      <c r="D77" s="162" t="s">
        <v>82</v>
      </c>
      <c r="E77" s="162">
        <v>11</v>
      </c>
      <c r="F77" s="162" t="s">
        <v>775</v>
      </c>
      <c r="G77" s="162" t="s">
        <v>919</v>
      </c>
      <c r="H77" s="181" t="s">
        <v>920</v>
      </c>
    </row>
    <row r="78" spans="1:8">
      <c r="A78" s="162" t="s">
        <v>766</v>
      </c>
      <c r="B78" s="162">
        <v>2</v>
      </c>
      <c r="C78" s="162">
        <v>12</v>
      </c>
      <c r="D78" s="162" t="s">
        <v>83</v>
      </c>
      <c r="E78" s="162">
        <v>12</v>
      </c>
      <c r="F78" s="162" t="s">
        <v>781</v>
      </c>
      <c r="G78" s="162" t="s">
        <v>798</v>
      </c>
      <c r="H78" s="181" t="s">
        <v>799</v>
      </c>
    </row>
    <row r="79" spans="1:8">
      <c r="A79" s="162" t="s">
        <v>766</v>
      </c>
      <c r="B79" s="162">
        <v>2</v>
      </c>
      <c r="C79" s="162">
        <v>13</v>
      </c>
      <c r="D79" s="162" t="s">
        <v>84</v>
      </c>
      <c r="E79" s="162">
        <v>13</v>
      </c>
      <c r="F79" s="162" t="s">
        <v>781</v>
      </c>
      <c r="G79" s="162" t="s">
        <v>921</v>
      </c>
      <c r="H79" s="181" t="s">
        <v>922</v>
      </c>
    </row>
    <row r="80" spans="1:8">
      <c r="A80" s="162" t="s">
        <v>766</v>
      </c>
      <c r="B80" s="162">
        <v>2</v>
      </c>
      <c r="C80" s="162">
        <v>14</v>
      </c>
      <c r="D80" s="162" t="s">
        <v>85</v>
      </c>
      <c r="E80" s="162">
        <v>14</v>
      </c>
      <c r="F80" s="162" t="s">
        <v>775</v>
      </c>
      <c r="G80" s="162" t="s">
        <v>923</v>
      </c>
      <c r="H80" s="181" t="s">
        <v>924</v>
      </c>
    </row>
    <row r="81" spans="1:8">
      <c r="A81" s="162" t="s">
        <v>766</v>
      </c>
      <c r="B81" s="162">
        <v>2</v>
      </c>
      <c r="C81" s="162">
        <v>15</v>
      </c>
      <c r="D81" s="162" t="s">
        <v>86</v>
      </c>
      <c r="E81" s="162">
        <v>15</v>
      </c>
      <c r="F81" s="162" t="s">
        <v>804</v>
      </c>
      <c r="G81" s="162" t="s">
        <v>925</v>
      </c>
      <c r="H81" s="181" t="s">
        <v>926</v>
      </c>
    </row>
    <row r="82" spans="1:8">
      <c r="A82" s="162" t="s">
        <v>766</v>
      </c>
      <c r="B82" s="162">
        <v>2</v>
      </c>
      <c r="C82" s="162">
        <v>16</v>
      </c>
      <c r="D82" s="162" t="s">
        <v>89</v>
      </c>
      <c r="E82" s="162">
        <v>16</v>
      </c>
      <c r="F82" s="162" t="s">
        <v>768</v>
      </c>
      <c r="G82" s="162" t="s">
        <v>927</v>
      </c>
      <c r="H82" s="181" t="s">
        <v>928</v>
      </c>
    </row>
    <row r="83" spans="1:8">
      <c r="A83" s="162" t="s">
        <v>766</v>
      </c>
      <c r="B83" s="162">
        <v>2</v>
      </c>
      <c r="C83" s="162">
        <v>17</v>
      </c>
      <c r="D83" s="162" t="s">
        <v>90</v>
      </c>
      <c r="E83" s="162">
        <v>17</v>
      </c>
      <c r="F83" s="162" t="s">
        <v>768</v>
      </c>
      <c r="G83" s="162" t="s">
        <v>929</v>
      </c>
      <c r="H83" s="181" t="s">
        <v>930</v>
      </c>
    </row>
    <row r="84" spans="1:8">
      <c r="A84" s="162" t="s">
        <v>766</v>
      </c>
      <c r="B84" s="162">
        <v>2</v>
      </c>
      <c r="C84" s="162">
        <v>18</v>
      </c>
      <c r="D84" s="162" t="s">
        <v>91</v>
      </c>
      <c r="E84" s="162">
        <v>18</v>
      </c>
      <c r="F84" s="162" t="s">
        <v>768</v>
      </c>
      <c r="G84" s="162" t="s">
        <v>931</v>
      </c>
      <c r="H84" s="181" t="s">
        <v>932</v>
      </c>
    </row>
    <row r="85" spans="1:8">
      <c r="A85" s="162" t="s">
        <v>766</v>
      </c>
      <c r="B85" s="162">
        <v>2</v>
      </c>
      <c r="C85" s="162">
        <v>19</v>
      </c>
      <c r="D85" s="162" t="s">
        <v>92</v>
      </c>
      <c r="E85" s="162">
        <v>19</v>
      </c>
      <c r="F85" s="162" t="s">
        <v>873</v>
      </c>
      <c r="G85" s="162" t="s">
        <v>815</v>
      </c>
      <c r="H85" s="181" t="s">
        <v>874</v>
      </c>
    </row>
    <row r="86" spans="1:8">
      <c r="A86" s="162" t="s">
        <v>766</v>
      </c>
      <c r="B86" s="162">
        <v>2</v>
      </c>
      <c r="C86" s="162">
        <v>20</v>
      </c>
      <c r="D86" s="162" t="s">
        <v>93</v>
      </c>
      <c r="E86" s="162">
        <v>20</v>
      </c>
      <c r="F86" s="162" t="s">
        <v>775</v>
      </c>
      <c r="G86" s="162" t="s">
        <v>933</v>
      </c>
      <c r="H86" s="181" t="s">
        <v>934</v>
      </c>
    </row>
    <row r="87" spans="1:8">
      <c r="A87" s="162" t="s">
        <v>766</v>
      </c>
      <c r="B87" s="162">
        <v>2</v>
      </c>
      <c r="C87" s="162">
        <v>21</v>
      </c>
      <c r="D87" s="162" t="s">
        <v>94</v>
      </c>
      <c r="E87" s="162">
        <v>21</v>
      </c>
      <c r="F87" s="162" t="s">
        <v>768</v>
      </c>
      <c r="G87" s="162" t="s">
        <v>935</v>
      </c>
      <c r="H87" s="181" t="s">
        <v>936</v>
      </c>
    </row>
    <row r="88" spans="1:8">
      <c r="A88" s="162" t="s">
        <v>766</v>
      </c>
      <c r="B88" s="162">
        <v>2</v>
      </c>
      <c r="C88" s="162">
        <v>22</v>
      </c>
      <c r="D88" s="162" t="s">
        <v>95</v>
      </c>
      <c r="E88" s="162">
        <v>22</v>
      </c>
      <c r="F88" s="162" t="s">
        <v>768</v>
      </c>
      <c r="G88" s="162" t="s">
        <v>937</v>
      </c>
      <c r="H88" s="181" t="s">
        <v>938</v>
      </c>
    </row>
    <row r="89" spans="1:8">
      <c r="A89" s="162" t="s">
        <v>766</v>
      </c>
      <c r="B89" s="162">
        <v>2</v>
      </c>
      <c r="C89" s="162">
        <v>23</v>
      </c>
      <c r="D89" s="162" t="s">
        <v>97</v>
      </c>
      <c r="E89" s="162">
        <v>23</v>
      </c>
      <c r="F89" s="162" t="s">
        <v>775</v>
      </c>
      <c r="G89" s="162" t="s">
        <v>939</v>
      </c>
      <c r="H89" s="181" t="s">
        <v>940</v>
      </c>
    </row>
    <row r="90" spans="1:8">
      <c r="A90" s="162" t="s">
        <v>766</v>
      </c>
      <c r="B90" s="162">
        <v>2</v>
      </c>
      <c r="C90" s="162">
        <v>24</v>
      </c>
      <c r="D90" s="162" t="s">
        <v>98</v>
      </c>
      <c r="E90" s="162">
        <v>24</v>
      </c>
      <c r="F90" s="162" t="s">
        <v>781</v>
      </c>
      <c r="G90" s="162" t="s">
        <v>941</v>
      </c>
      <c r="H90" s="181" t="s">
        <v>942</v>
      </c>
    </row>
    <row r="91" spans="1:8">
      <c r="A91" s="162" t="s">
        <v>766</v>
      </c>
      <c r="B91" s="162">
        <v>2</v>
      </c>
      <c r="C91" s="162">
        <v>25</v>
      </c>
      <c r="D91" s="162" t="s">
        <v>99</v>
      </c>
      <c r="E91" s="162">
        <v>25</v>
      </c>
      <c r="F91" s="162" t="s">
        <v>775</v>
      </c>
      <c r="G91" s="162" t="s">
        <v>943</v>
      </c>
      <c r="H91" s="181" t="s">
        <v>944</v>
      </c>
    </row>
    <row r="92" spans="1:8">
      <c r="A92" s="162" t="s">
        <v>766</v>
      </c>
      <c r="B92" s="162">
        <v>2</v>
      </c>
      <c r="C92" s="162">
        <v>26</v>
      </c>
      <c r="D92" s="162" t="s">
        <v>826</v>
      </c>
      <c r="E92" s="162">
        <v>26</v>
      </c>
      <c r="F92" s="162" t="s">
        <v>781</v>
      </c>
      <c r="G92" s="162" t="s">
        <v>945</v>
      </c>
      <c r="H92" s="181" t="s">
        <v>946</v>
      </c>
    </row>
    <row r="93" spans="1:8">
      <c r="A93" s="162" t="s">
        <v>766</v>
      </c>
      <c r="B93" s="162">
        <v>2</v>
      </c>
      <c r="C93" s="162">
        <v>27</v>
      </c>
      <c r="D93" s="162" t="s">
        <v>101</v>
      </c>
      <c r="E93" s="162">
        <v>27</v>
      </c>
      <c r="F93" s="162" t="s">
        <v>775</v>
      </c>
      <c r="G93" s="162" t="s">
        <v>947</v>
      </c>
      <c r="H93" s="181" t="s">
        <v>948</v>
      </c>
    </row>
    <row r="94" spans="1:8">
      <c r="A94" s="162" t="s">
        <v>766</v>
      </c>
      <c r="B94" s="162">
        <v>2</v>
      </c>
      <c r="C94" s="162">
        <v>28</v>
      </c>
      <c r="D94" s="162" t="s">
        <v>102</v>
      </c>
      <c r="E94" s="162">
        <v>28</v>
      </c>
      <c r="F94" s="162" t="s">
        <v>768</v>
      </c>
      <c r="G94" s="162" t="s">
        <v>949</v>
      </c>
      <c r="H94" s="181" t="s">
        <v>950</v>
      </c>
    </row>
    <row r="95" spans="1:8">
      <c r="A95" s="162" t="s">
        <v>766</v>
      </c>
      <c r="B95" s="162">
        <v>2</v>
      </c>
      <c r="C95" s="162">
        <v>29</v>
      </c>
      <c r="D95" s="162" t="s">
        <v>104</v>
      </c>
      <c r="E95" s="162">
        <v>29</v>
      </c>
      <c r="F95" s="162" t="s">
        <v>784</v>
      </c>
      <c r="G95" s="162" t="s">
        <v>951</v>
      </c>
      <c r="H95" s="181" t="s">
        <v>952</v>
      </c>
    </row>
    <row r="96" spans="1:8">
      <c r="A96" s="162" t="s">
        <v>766</v>
      </c>
      <c r="B96" s="162">
        <v>2</v>
      </c>
      <c r="C96" s="162">
        <v>30</v>
      </c>
      <c r="D96" s="162" t="s">
        <v>105</v>
      </c>
      <c r="E96" s="162">
        <v>30</v>
      </c>
      <c r="F96" s="162" t="s">
        <v>784</v>
      </c>
      <c r="G96" s="162" t="s">
        <v>895</v>
      </c>
      <c r="H96" s="181" t="s">
        <v>896</v>
      </c>
    </row>
    <row r="97" spans="1:8">
      <c r="A97" s="162" t="s">
        <v>766</v>
      </c>
      <c r="B97" s="162">
        <v>2</v>
      </c>
      <c r="C97" s="162">
        <v>31</v>
      </c>
      <c r="D97" s="162" t="s">
        <v>106</v>
      </c>
      <c r="E97" s="162">
        <v>31</v>
      </c>
      <c r="F97" s="162" t="s">
        <v>768</v>
      </c>
      <c r="G97" s="162" t="s">
        <v>953</v>
      </c>
      <c r="H97" s="181" t="s">
        <v>954</v>
      </c>
    </row>
    <row r="98" spans="1:8">
      <c r="A98" s="162" t="s">
        <v>766</v>
      </c>
      <c r="B98" s="162">
        <v>2</v>
      </c>
      <c r="C98" s="162">
        <v>32</v>
      </c>
      <c r="D98" s="162" t="s">
        <v>107</v>
      </c>
      <c r="E98" s="162">
        <v>32</v>
      </c>
      <c r="F98" s="162" t="s">
        <v>804</v>
      </c>
      <c r="G98" s="162" t="s">
        <v>925</v>
      </c>
      <c r="H98" s="181" t="s">
        <v>926</v>
      </c>
    </row>
    <row r="99" spans="1:8">
      <c r="A99" s="163" t="s">
        <v>766</v>
      </c>
      <c r="B99" s="163">
        <v>3</v>
      </c>
      <c r="C99" s="163">
        <v>0</v>
      </c>
      <c r="D99" s="163" t="s">
        <v>767</v>
      </c>
      <c r="E99" s="163">
        <v>0</v>
      </c>
      <c r="F99" s="163" t="s">
        <v>768</v>
      </c>
      <c r="G99" s="163" t="s">
        <v>955</v>
      </c>
      <c r="H99" s="183" t="s">
        <v>956</v>
      </c>
    </row>
    <row r="100" spans="1:8">
      <c r="A100" s="163" t="s">
        <v>766</v>
      </c>
      <c r="B100" s="163">
        <v>3</v>
      </c>
      <c r="C100" s="163">
        <v>1</v>
      </c>
      <c r="D100" s="163" t="s">
        <v>70</v>
      </c>
      <c r="E100" s="163">
        <v>1</v>
      </c>
      <c r="F100" s="163" t="s">
        <v>957</v>
      </c>
      <c r="G100" s="163" t="s">
        <v>958</v>
      </c>
      <c r="H100" s="183" t="s">
        <v>959</v>
      </c>
    </row>
    <row r="101" spans="1:8">
      <c r="A101" s="163" t="s">
        <v>766</v>
      </c>
      <c r="B101" s="163">
        <v>3</v>
      </c>
      <c r="C101" s="163">
        <v>2</v>
      </c>
      <c r="D101" s="163" t="s">
        <v>71</v>
      </c>
      <c r="E101" s="163">
        <v>2</v>
      </c>
      <c r="F101" s="163" t="s">
        <v>957</v>
      </c>
      <c r="G101" s="163" t="s">
        <v>960</v>
      </c>
      <c r="H101" s="183" t="s">
        <v>961</v>
      </c>
    </row>
    <row r="102" spans="1:8">
      <c r="A102" s="163" t="s">
        <v>766</v>
      </c>
      <c r="B102" s="163">
        <v>3</v>
      </c>
      <c r="C102" s="163">
        <v>3</v>
      </c>
      <c r="D102" s="163" t="s">
        <v>72</v>
      </c>
      <c r="E102" s="163">
        <v>3</v>
      </c>
      <c r="F102" s="163" t="s">
        <v>962</v>
      </c>
      <c r="G102" s="163" t="s">
        <v>963</v>
      </c>
      <c r="H102" s="183" t="s">
        <v>964</v>
      </c>
    </row>
    <row r="103" spans="1:8">
      <c r="A103" s="163" t="s">
        <v>766</v>
      </c>
      <c r="B103" s="163">
        <v>3</v>
      </c>
      <c r="C103" s="163">
        <v>4</v>
      </c>
      <c r="D103" s="163" t="s">
        <v>73</v>
      </c>
      <c r="E103" s="163">
        <v>4</v>
      </c>
      <c r="F103" s="163" t="s">
        <v>962</v>
      </c>
      <c r="G103" s="163" t="s">
        <v>965</v>
      </c>
      <c r="H103" s="183" t="s">
        <v>966</v>
      </c>
    </row>
    <row r="104" spans="1:8">
      <c r="A104" s="163" t="s">
        <v>766</v>
      </c>
      <c r="B104" s="163">
        <v>3</v>
      </c>
      <c r="C104" s="163">
        <v>5</v>
      </c>
      <c r="D104" s="163" t="s">
        <v>780</v>
      </c>
      <c r="E104" s="163">
        <v>5</v>
      </c>
      <c r="F104" s="163" t="s">
        <v>775</v>
      </c>
      <c r="G104" s="163" t="s">
        <v>967</v>
      </c>
      <c r="H104" s="183" t="s">
        <v>968</v>
      </c>
    </row>
    <row r="105" spans="1:8">
      <c r="A105" s="163" t="s">
        <v>766</v>
      </c>
      <c r="B105" s="163">
        <v>3</v>
      </c>
      <c r="C105" s="163">
        <v>6</v>
      </c>
      <c r="D105" s="163" t="s">
        <v>75</v>
      </c>
      <c r="E105" s="163">
        <v>6</v>
      </c>
      <c r="F105" s="163" t="s">
        <v>768</v>
      </c>
      <c r="G105" s="163" t="s">
        <v>969</v>
      </c>
      <c r="H105" s="183" t="s">
        <v>970</v>
      </c>
    </row>
    <row r="106" spans="1:8">
      <c r="A106" s="163" t="s">
        <v>766</v>
      </c>
      <c r="B106" s="163">
        <v>3</v>
      </c>
      <c r="C106" s="163">
        <v>7</v>
      </c>
      <c r="D106" s="163" t="s">
        <v>77</v>
      </c>
      <c r="E106" s="163">
        <v>7</v>
      </c>
      <c r="F106" s="163" t="s">
        <v>775</v>
      </c>
      <c r="G106" s="163" t="s">
        <v>971</v>
      </c>
      <c r="H106" s="183" t="s">
        <v>972</v>
      </c>
    </row>
    <row r="107" spans="1:8">
      <c r="A107" s="163" t="s">
        <v>766</v>
      </c>
      <c r="B107" s="163">
        <v>3</v>
      </c>
      <c r="C107" s="163">
        <v>8</v>
      </c>
      <c r="D107" s="163" t="s">
        <v>79</v>
      </c>
      <c r="E107" s="163">
        <v>8</v>
      </c>
      <c r="F107" s="163" t="s">
        <v>789</v>
      </c>
      <c r="G107" s="163" t="s">
        <v>973</v>
      </c>
      <c r="H107" s="183" t="s">
        <v>974</v>
      </c>
    </row>
    <row r="108" spans="1:8">
      <c r="A108" s="163" t="s">
        <v>766</v>
      </c>
      <c r="B108" s="163">
        <v>3</v>
      </c>
      <c r="C108" s="163">
        <v>9</v>
      </c>
      <c r="D108" s="163" t="s">
        <v>80</v>
      </c>
      <c r="E108" s="163">
        <v>9</v>
      </c>
      <c r="F108" s="163" t="s">
        <v>775</v>
      </c>
      <c r="G108" s="163" t="s">
        <v>792</v>
      </c>
      <c r="H108" s="183" t="s">
        <v>793</v>
      </c>
    </row>
    <row r="109" spans="1:8">
      <c r="A109" s="163" t="s">
        <v>766</v>
      </c>
      <c r="B109" s="163">
        <v>3</v>
      </c>
      <c r="C109" s="163">
        <v>10</v>
      </c>
      <c r="D109" s="163" t="s">
        <v>81</v>
      </c>
      <c r="E109" s="163">
        <v>10</v>
      </c>
      <c r="F109" s="163" t="s">
        <v>775</v>
      </c>
      <c r="G109" s="163" t="s">
        <v>975</v>
      </c>
      <c r="H109" s="183" t="s">
        <v>976</v>
      </c>
    </row>
    <row r="110" spans="1:8">
      <c r="A110" s="163" t="s">
        <v>766</v>
      </c>
      <c r="B110" s="163">
        <v>3</v>
      </c>
      <c r="C110" s="163">
        <v>11</v>
      </c>
      <c r="D110" s="163" t="s">
        <v>82</v>
      </c>
      <c r="E110" s="163">
        <v>11</v>
      </c>
      <c r="F110" s="163" t="s">
        <v>775</v>
      </c>
      <c r="G110" s="163" t="s">
        <v>977</v>
      </c>
      <c r="H110" s="183" t="s">
        <v>978</v>
      </c>
    </row>
    <row r="111" spans="1:8">
      <c r="A111" s="163" t="s">
        <v>766</v>
      </c>
      <c r="B111" s="163">
        <v>3</v>
      </c>
      <c r="C111" s="163">
        <v>12</v>
      </c>
      <c r="D111" s="163" t="s">
        <v>83</v>
      </c>
      <c r="E111" s="163">
        <v>12</v>
      </c>
      <c r="F111" s="163" t="s">
        <v>781</v>
      </c>
      <c r="G111" s="163" t="s">
        <v>798</v>
      </c>
      <c r="H111" s="183" t="s">
        <v>799</v>
      </c>
    </row>
    <row r="112" spans="1:8">
      <c r="A112" s="163" t="s">
        <v>766</v>
      </c>
      <c r="B112" s="163">
        <v>3</v>
      </c>
      <c r="C112" s="163">
        <v>13</v>
      </c>
      <c r="D112" s="163" t="s">
        <v>84</v>
      </c>
      <c r="E112" s="163">
        <v>13</v>
      </c>
      <c r="F112" s="163" t="s">
        <v>781</v>
      </c>
      <c r="G112" s="163" t="s">
        <v>979</v>
      </c>
      <c r="H112" s="183" t="s">
        <v>980</v>
      </c>
    </row>
    <row r="113" spans="1:8">
      <c r="A113" s="163" t="s">
        <v>766</v>
      </c>
      <c r="B113" s="163">
        <v>3</v>
      </c>
      <c r="C113" s="163">
        <v>14</v>
      </c>
      <c r="D113" s="163" t="s">
        <v>85</v>
      </c>
      <c r="E113" s="163">
        <v>14</v>
      </c>
      <c r="F113" s="163" t="s">
        <v>775</v>
      </c>
      <c r="G113" s="163" t="s">
        <v>981</v>
      </c>
      <c r="H113" s="183" t="s">
        <v>982</v>
      </c>
    </row>
    <row r="114" spans="1:8">
      <c r="A114" s="163" t="s">
        <v>766</v>
      </c>
      <c r="B114" s="163">
        <v>3</v>
      </c>
      <c r="C114" s="163">
        <v>15</v>
      </c>
      <c r="D114" s="163" t="s">
        <v>86</v>
      </c>
      <c r="E114" s="163">
        <v>15</v>
      </c>
      <c r="F114" s="163" t="s">
        <v>957</v>
      </c>
      <c r="G114" s="163" t="s">
        <v>983</v>
      </c>
      <c r="H114" s="183" t="s">
        <v>984</v>
      </c>
    </row>
    <row r="115" spans="1:8">
      <c r="A115" s="163" t="s">
        <v>766</v>
      </c>
      <c r="B115" s="163">
        <v>3</v>
      </c>
      <c r="C115" s="163">
        <v>16</v>
      </c>
      <c r="D115" s="163" t="s">
        <v>89</v>
      </c>
      <c r="E115" s="163">
        <v>16</v>
      </c>
      <c r="F115" s="163" t="s">
        <v>962</v>
      </c>
      <c r="G115" s="163" t="s">
        <v>985</v>
      </c>
      <c r="H115" s="183" t="s">
        <v>986</v>
      </c>
    </row>
    <row r="116" spans="1:8">
      <c r="A116" s="163" t="s">
        <v>766</v>
      </c>
      <c r="B116" s="163">
        <v>3</v>
      </c>
      <c r="C116" s="163">
        <v>17</v>
      </c>
      <c r="D116" s="163" t="s">
        <v>90</v>
      </c>
      <c r="E116" s="163">
        <v>17</v>
      </c>
      <c r="F116" s="163" t="s">
        <v>962</v>
      </c>
      <c r="G116" s="163" t="s">
        <v>987</v>
      </c>
      <c r="H116" s="183" t="s">
        <v>988</v>
      </c>
    </row>
    <row r="117" spans="1:8">
      <c r="A117" s="163" t="s">
        <v>766</v>
      </c>
      <c r="B117" s="163">
        <v>3</v>
      </c>
      <c r="C117" s="163">
        <v>18</v>
      </c>
      <c r="D117" s="163" t="s">
        <v>91</v>
      </c>
      <c r="E117" s="163">
        <v>18</v>
      </c>
      <c r="F117" s="163" t="s">
        <v>962</v>
      </c>
      <c r="G117" s="163" t="s">
        <v>989</v>
      </c>
      <c r="H117" s="183" t="s">
        <v>990</v>
      </c>
    </row>
    <row r="118" spans="1:8">
      <c r="A118" s="163" t="s">
        <v>766</v>
      </c>
      <c r="B118" s="163">
        <v>3</v>
      </c>
      <c r="C118" s="163">
        <v>19</v>
      </c>
      <c r="D118" s="163" t="s">
        <v>92</v>
      </c>
      <c r="E118" s="163">
        <v>19</v>
      </c>
      <c r="F118" s="163" t="s">
        <v>873</v>
      </c>
      <c r="G118" s="163" t="s">
        <v>815</v>
      </c>
      <c r="H118" s="183" t="s">
        <v>874</v>
      </c>
    </row>
    <row r="119" spans="1:8">
      <c r="A119" s="163" t="s">
        <v>766</v>
      </c>
      <c r="B119" s="163">
        <v>3</v>
      </c>
      <c r="C119" s="163">
        <v>20</v>
      </c>
      <c r="D119" s="163" t="s">
        <v>93</v>
      </c>
      <c r="E119" s="163">
        <v>20</v>
      </c>
      <c r="F119" s="163" t="s">
        <v>991</v>
      </c>
      <c r="G119" s="163" t="s">
        <v>992</v>
      </c>
      <c r="H119" s="183" t="s">
        <v>993</v>
      </c>
    </row>
    <row r="120" spans="1:8">
      <c r="A120" s="163" t="s">
        <v>766</v>
      </c>
      <c r="B120" s="163">
        <v>3</v>
      </c>
      <c r="C120" s="163">
        <v>21</v>
      </c>
      <c r="D120" s="163" t="s">
        <v>94</v>
      </c>
      <c r="E120" s="163">
        <v>21</v>
      </c>
      <c r="F120" s="163" t="s">
        <v>962</v>
      </c>
      <c r="G120" s="163" t="s">
        <v>994</v>
      </c>
      <c r="H120" s="183" t="s">
        <v>995</v>
      </c>
    </row>
    <row r="121" spans="1:8">
      <c r="A121" s="163" t="s">
        <v>766</v>
      </c>
      <c r="B121" s="163">
        <v>3</v>
      </c>
      <c r="C121" s="163">
        <v>22</v>
      </c>
      <c r="D121" s="163" t="s">
        <v>95</v>
      </c>
      <c r="E121" s="163">
        <v>22</v>
      </c>
      <c r="F121" s="163" t="s">
        <v>768</v>
      </c>
      <c r="G121" s="163" t="s">
        <v>996</v>
      </c>
      <c r="H121" s="183" t="s">
        <v>997</v>
      </c>
    </row>
    <row r="122" spans="1:8">
      <c r="A122" s="163" t="s">
        <v>766</v>
      </c>
      <c r="B122" s="163">
        <v>3</v>
      </c>
      <c r="C122" s="163">
        <v>23</v>
      </c>
      <c r="D122" s="163" t="s">
        <v>97</v>
      </c>
      <c r="E122" s="163">
        <v>23</v>
      </c>
      <c r="F122" s="163" t="s">
        <v>781</v>
      </c>
      <c r="G122" s="163" t="s">
        <v>998</v>
      </c>
      <c r="H122" s="183" t="s">
        <v>999</v>
      </c>
    </row>
    <row r="123" spans="1:8">
      <c r="A123" s="163" t="s">
        <v>766</v>
      </c>
      <c r="B123" s="163">
        <v>3</v>
      </c>
      <c r="C123" s="163">
        <v>24</v>
      </c>
      <c r="D123" s="163" t="s">
        <v>98</v>
      </c>
      <c r="E123" s="163">
        <v>24</v>
      </c>
      <c r="F123" s="163" t="s">
        <v>781</v>
      </c>
      <c r="G123" s="163" t="s">
        <v>1000</v>
      </c>
      <c r="H123" s="183" t="s">
        <v>1001</v>
      </c>
    </row>
    <row r="124" spans="1:8">
      <c r="A124" s="163" t="s">
        <v>766</v>
      </c>
      <c r="B124" s="163">
        <v>3</v>
      </c>
      <c r="C124" s="163">
        <v>25</v>
      </c>
      <c r="D124" s="163" t="s">
        <v>99</v>
      </c>
      <c r="E124" s="163">
        <v>25</v>
      </c>
      <c r="F124" s="163" t="s">
        <v>775</v>
      </c>
      <c r="G124" s="163" t="s">
        <v>1002</v>
      </c>
      <c r="H124" s="183" t="s">
        <v>1003</v>
      </c>
    </row>
    <row r="125" spans="1:8">
      <c r="A125" s="163" t="s">
        <v>766</v>
      </c>
      <c r="B125" s="163">
        <v>3</v>
      </c>
      <c r="C125" s="163">
        <v>26</v>
      </c>
      <c r="D125" s="163" t="s">
        <v>826</v>
      </c>
      <c r="E125" s="163">
        <v>26</v>
      </c>
      <c r="F125" s="163" t="s">
        <v>781</v>
      </c>
      <c r="G125" s="163" t="s">
        <v>1004</v>
      </c>
      <c r="H125" s="183" t="s">
        <v>1005</v>
      </c>
    </row>
    <row r="126" spans="1:8">
      <c r="A126" s="163" t="s">
        <v>766</v>
      </c>
      <c r="B126" s="163">
        <v>3</v>
      </c>
      <c r="C126" s="163">
        <v>27</v>
      </c>
      <c r="D126" s="163" t="s">
        <v>101</v>
      </c>
      <c r="E126" s="163">
        <v>27</v>
      </c>
      <c r="F126" s="163" t="s">
        <v>775</v>
      </c>
      <c r="G126" s="163" t="s">
        <v>1006</v>
      </c>
      <c r="H126" s="183" t="s">
        <v>1007</v>
      </c>
    </row>
    <row r="127" spans="1:8">
      <c r="A127" s="163" t="s">
        <v>766</v>
      </c>
      <c r="B127" s="163">
        <v>3</v>
      </c>
      <c r="C127" s="163">
        <v>28</v>
      </c>
      <c r="D127" s="163" t="s">
        <v>102</v>
      </c>
      <c r="E127" s="163">
        <v>28</v>
      </c>
      <c r="F127" s="163" t="s">
        <v>768</v>
      </c>
      <c r="G127" s="163" t="s">
        <v>1008</v>
      </c>
      <c r="H127" s="183" t="s">
        <v>1009</v>
      </c>
    </row>
    <row r="128" spans="1:8">
      <c r="A128" s="163" t="s">
        <v>766</v>
      </c>
      <c r="B128" s="163">
        <v>3</v>
      </c>
      <c r="C128" s="163">
        <v>29</v>
      </c>
      <c r="D128" s="163" t="s">
        <v>104</v>
      </c>
      <c r="E128" s="163">
        <v>29</v>
      </c>
      <c r="F128" s="163" t="s">
        <v>784</v>
      </c>
      <c r="G128" s="163" t="s">
        <v>1010</v>
      </c>
      <c r="H128" s="183" t="s">
        <v>1011</v>
      </c>
    </row>
    <row r="129" spans="1:8">
      <c r="A129" s="163" t="s">
        <v>766</v>
      </c>
      <c r="B129" s="163">
        <v>3</v>
      </c>
      <c r="C129" s="163">
        <v>30</v>
      </c>
      <c r="D129" s="163" t="s">
        <v>105</v>
      </c>
      <c r="E129" s="163">
        <v>30</v>
      </c>
      <c r="F129" s="163" t="s">
        <v>784</v>
      </c>
      <c r="G129" s="163" t="s">
        <v>895</v>
      </c>
      <c r="H129" s="183" t="s">
        <v>896</v>
      </c>
    </row>
    <row r="130" spans="1:8">
      <c r="A130" s="163" t="s">
        <v>766</v>
      </c>
      <c r="B130" s="163">
        <v>3</v>
      </c>
      <c r="C130" s="163">
        <v>31</v>
      </c>
      <c r="D130" s="163" t="s">
        <v>106</v>
      </c>
      <c r="E130" s="163">
        <v>31</v>
      </c>
      <c r="F130" s="163" t="s">
        <v>768</v>
      </c>
      <c r="G130" s="163" t="s">
        <v>1012</v>
      </c>
      <c r="H130" s="183" t="s">
        <v>1013</v>
      </c>
    </row>
    <row r="131" spans="1:8">
      <c r="A131" s="163" t="s">
        <v>766</v>
      </c>
      <c r="B131" s="163">
        <v>3</v>
      </c>
      <c r="C131" s="163">
        <v>32</v>
      </c>
      <c r="D131" s="163" t="s">
        <v>107</v>
      </c>
      <c r="E131" s="163">
        <v>32</v>
      </c>
      <c r="F131" s="163" t="s">
        <v>957</v>
      </c>
      <c r="G131" s="163" t="s">
        <v>983</v>
      </c>
      <c r="H131" s="183" t="s">
        <v>984</v>
      </c>
    </row>
    <row r="132" spans="1:8">
      <c r="A132" s="162" t="s">
        <v>766</v>
      </c>
      <c r="B132" s="162">
        <v>4</v>
      </c>
      <c r="C132" s="162">
        <v>0</v>
      </c>
      <c r="D132" s="162" t="s">
        <v>767</v>
      </c>
      <c r="E132" s="162">
        <v>0</v>
      </c>
      <c r="F132" s="162" t="s">
        <v>768</v>
      </c>
      <c r="G132" s="162" t="s">
        <v>1014</v>
      </c>
      <c r="H132" s="181" t="s">
        <v>1015</v>
      </c>
    </row>
    <row r="133" spans="1:8">
      <c r="A133" s="162" t="s">
        <v>766</v>
      </c>
      <c r="B133" s="162">
        <v>4</v>
      </c>
      <c r="C133" s="162">
        <v>1</v>
      </c>
      <c r="D133" s="162" t="s">
        <v>70</v>
      </c>
      <c r="E133" s="162">
        <v>1</v>
      </c>
      <c r="F133" s="162" t="s">
        <v>957</v>
      </c>
      <c r="G133" s="162" t="s">
        <v>1016</v>
      </c>
      <c r="H133" s="181" t="s">
        <v>1017</v>
      </c>
    </row>
    <row r="134" spans="1:8">
      <c r="A134" s="162" t="s">
        <v>766</v>
      </c>
      <c r="B134" s="162">
        <v>4</v>
      </c>
      <c r="C134" s="162">
        <v>2</v>
      </c>
      <c r="D134" s="162" t="s">
        <v>71</v>
      </c>
      <c r="E134" s="162">
        <v>2</v>
      </c>
      <c r="F134" s="162" t="s">
        <v>957</v>
      </c>
      <c r="G134" s="162" t="s">
        <v>1018</v>
      </c>
      <c r="H134" s="181" t="s">
        <v>1019</v>
      </c>
    </row>
    <row r="135" spans="1:8">
      <c r="A135" s="162" t="s">
        <v>766</v>
      </c>
      <c r="B135" s="162">
        <v>4</v>
      </c>
      <c r="C135" s="162">
        <v>3</v>
      </c>
      <c r="D135" s="162" t="s">
        <v>72</v>
      </c>
      <c r="E135" s="162">
        <v>3</v>
      </c>
      <c r="F135" s="162" t="s">
        <v>962</v>
      </c>
      <c r="G135" s="162" t="s">
        <v>1020</v>
      </c>
      <c r="H135" s="181" t="s">
        <v>1021</v>
      </c>
    </row>
    <row r="136" spans="1:8">
      <c r="A136" s="162" t="s">
        <v>766</v>
      </c>
      <c r="B136" s="162">
        <v>4</v>
      </c>
      <c r="C136" s="162">
        <v>4</v>
      </c>
      <c r="D136" s="162" t="s">
        <v>73</v>
      </c>
      <c r="E136" s="162">
        <v>4</v>
      </c>
      <c r="F136" s="162" t="s">
        <v>962</v>
      </c>
      <c r="G136" s="162" t="s">
        <v>1022</v>
      </c>
      <c r="H136" s="181" t="s">
        <v>1023</v>
      </c>
    </row>
    <row r="137" spans="1:8">
      <c r="A137" s="162" t="s">
        <v>766</v>
      </c>
      <c r="B137" s="162">
        <v>4</v>
      </c>
      <c r="C137" s="162">
        <v>5</v>
      </c>
      <c r="D137" s="162" t="s">
        <v>780</v>
      </c>
      <c r="E137" s="162">
        <v>5</v>
      </c>
      <c r="F137" s="162" t="s">
        <v>775</v>
      </c>
      <c r="G137" s="162" t="s">
        <v>1024</v>
      </c>
      <c r="H137" s="181" t="s">
        <v>1025</v>
      </c>
    </row>
    <row r="138" spans="1:8">
      <c r="A138" s="162" t="s">
        <v>766</v>
      </c>
      <c r="B138" s="162">
        <v>4</v>
      </c>
      <c r="C138" s="162">
        <v>6</v>
      </c>
      <c r="D138" s="162" t="s">
        <v>75</v>
      </c>
      <c r="E138" s="162">
        <v>6</v>
      </c>
      <c r="F138" s="162" t="s">
        <v>768</v>
      </c>
      <c r="G138" s="162" t="s">
        <v>1026</v>
      </c>
      <c r="H138" s="181" t="s">
        <v>1027</v>
      </c>
    </row>
    <row r="139" spans="1:8">
      <c r="A139" s="162" t="s">
        <v>766</v>
      </c>
      <c r="B139" s="162">
        <v>4</v>
      </c>
      <c r="C139" s="162">
        <v>7</v>
      </c>
      <c r="D139" s="162" t="s">
        <v>77</v>
      </c>
      <c r="E139" s="162">
        <v>7</v>
      </c>
      <c r="F139" s="162" t="s">
        <v>775</v>
      </c>
      <c r="G139" s="162" t="s">
        <v>1028</v>
      </c>
      <c r="H139" s="181" t="s">
        <v>1029</v>
      </c>
    </row>
    <row r="140" spans="1:8">
      <c r="A140" s="162" t="s">
        <v>766</v>
      </c>
      <c r="B140" s="162">
        <v>4</v>
      </c>
      <c r="C140" s="162">
        <v>8</v>
      </c>
      <c r="D140" s="162" t="s">
        <v>79</v>
      </c>
      <c r="E140" s="162">
        <v>8</v>
      </c>
      <c r="F140" s="162" t="s">
        <v>789</v>
      </c>
      <c r="G140" s="162" t="s">
        <v>1030</v>
      </c>
      <c r="H140" s="181" t="s">
        <v>1031</v>
      </c>
    </row>
    <row r="141" spans="1:8">
      <c r="A141" s="162" t="s">
        <v>766</v>
      </c>
      <c r="B141" s="162">
        <v>4</v>
      </c>
      <c r="C141" s="162">
        <v>9</v>
      </c>
      <c r="D141" s="162" t="s">
        <v>80</v>
      </c>
      <c r="E141" s="162">
        <v>9</v>
      </c>
      <c r="F141" s="162" t="s">
        <v>775</v>
      </c>
      <c r="G141" s="162" t="s">
        <v>792</v>
      </c>
      <c r="H141" s="181" t="s">
        <v>793</v>
      </c>
    </row>
    <row r="142" spans="1:8">
      <c r="A142" s="162" t="s">
        <v>766</v>
      </c>
      <c r="B142" s="162">
        <v>4</v>
      </c>
      <c r="C142" s="162">
        <v>10</v>
      </c>
      <c r="D142" s="162" t="s">
        <v>81</v>
      </c>
      <c r="E142" s="162">
        <v>10</v>
      </c>
      <c r="F142" s="162" t="s">
        <v>775</v>
      </c>
      <c r="G142" s="162" t="s">
        <v>1032</v>
      </c>
      <c r="H142" s="181" t="s">
        <v>1033</v>
      </c>
    </row>
    <row r="143" spans="1:8">
      <c r="A143" s="162" t="s">
        <v>766</v>
      </c>
      <c r="B143" s="162">
        <v>4</v>
      </c>
      <c r="C143" s="162">
        <v>11</v>
      </c>
      <c r="D143" s="162" t="s">
        <v>82</v>
      </c>
      <c r="E143" s="162">
        <v>11</v>
      </c>
      <c r="F143" s="162" t="s">
        <v>775</v>
      </c>
      <c r="G143" s="162" t="s">
        <v>1034</v>
      </c>
      <c r="H143" s="181" t="s">
        <v>1035</v>
      </c>
    </row>
    <row r="144" spans="1:8">
      <c r="A144" s="162" t="s">
        <v>766</v>
      </c>
      <c r="B144" s="162">
        <v>4</v>
      </c>
      <c r="C144" s="162">
        <v>12</v>
      </c>
      <c r="D144" s="162" t="s">
        <v>83</v>
      </c>
      <c r="E144" s="162">
        <v>12</v>
      </c>
      <c r="F144" s="162" t="s">
        <v>775</v>
      </c>
      <c r="G144" s="162" t="s">
        <v>1036</v>
      </c>
      <c r="H144" s="181" t="s">
        <v>1037</v>
      </c>
    </row>
    <row r="145" spans="1:8">
      <c r="A145" s="162" t="s">
        <v>766</v>
      </c>
      <c r="B145" s="162">
        <v>4</v>
      </c>
      <c r="C145" s="162">
        <v>13</v>
      </c>
      <c r="D145" s="162" t="s">
        <v>84</v>
      </c>
      <c r="E145" s="162">
        <v>13</v>
      </c>
      <c r="F145" s="162" t="s">
        <v>781</v>
      </c>
      <c r="G145" s="162" t="s">
        <v>1038</v>
      </c>
      <c r="H145" s="181" t="s">
        <v>1039</v>
      </c>
    </row>
    <row r="146" spans="1:8">
      <c r="A146" s="162" t="s">
        <v>766</v>
      </c>
      <c r="B146" s="162">
        <v>4</v>
      </c>
      <c r="C146" s="162">
        <v>14</v>
      </c>
      <c r="D146" s="162" t="s">
        <v>85</v>
      </c>
      <c r="E146" s="162">
        <v>14</v>
      </c>
      <c r="F146" s="162" t="s">
        <v>775</v>
      </c>
      <c r="G146" s="162" t="s">
        <v>1040</v>
      </c>
      <c r="H146" s="181" t="s">
        <v>1041</v>
      </c>
    </row>
    <row r="147" spans="1:8">
      <c r="A147" s="162" t="s">
        <v>766</v>
      </c>
      <c r="B147" s="162">
        <v>4</v>
      </c>
      <c r="C147" s="162">
        <v>15</v>
      </c>
      <c r="D147" s="162" t="s">
        <v>86</v>
      </c>
      <c r="E147" s="162">
        <v>15</v>
      </c>
      <c r="F147" s="162" t="s">
        <v>957</v>
      </c>
      <c r="G147" s="162" t="s">
        <v>1042</v>
      </c>
      <c r="H147" s="181" t="s">
        <v>1043</v>
      </c>
    </row>
    <row r="148" spans="1:8">
      <c r="A148" s="162" t="s">
        <v>766</v>
      </c>
      <c r="B148" s="162">
        <v>4</v>
      </c>
      <c r="C148" s="162">
        <v>16</v>
      </c>
      <c r="D148" s="162" t="s">
        <v>89</v>
      </c>
      <c r="E148" s="162">
        <v>16</v>
      </c>
      <c r="F148" s="162" t="s">
        <v>962</v>
      </c>
      <c r="G148" s="162" t="s">
        <v>1044</v>
      </c>
      <c r="H148" s="181" t="s">
        <v>1045</v>
      </c>
    </row>
    <row r="149" spans="1:8">
      <c r="A149" s="162" t="s">
        <v>766</v>
      </c>
      <c r="B149" s="162">
        <v>4</v>
      </c>
      <c r="C149" s="162">
        <v>17</v>
      </c>
      <c r="D149" s="162" t="s">
        <v>90</v>
      </c>
      <c r="E149" s="162">
        <v>17</v>
      </c>
      <c r="F149" s="162" t="s">
        <v>962</v>
      </c>
      <c r="G149" s="162" t="s">
        <v>1046</v>
      </c>
      <c r="H149" s="181" t="s">
        <v>1047</v>
      </c>
    </row>
    <row r="150" spans="1:8">
      <c r="A150" s="162" t="s">
        <v>766</v>
      </c>
      <c r="B150" s="162">
        <v>4</v>
      </c>
      <c r="C150" s="162">
        <v>18</v>
      </c>
      <c r="D150" s="162" t="s">
        <v>91</v>
      </c>
      <c r="E150" s="162">
        <v>18</v>
      </c>
      <c r="F150" s="162" t="s">
        <v>962</v>
      </c>
      <c r="G150" s="162" t="s">
        <v>1048</v>
      </c>
      <c r="H150" s="181" t="s">
        <v>1049</v>
      </c>
    </row>
    <row r="151" spans="1:8">
      <c r="A151" s="162" t="s">
        <v>766</v>
      </c>
      <c r="B151" s="162">
        <v>4</v>
      </c>
      <c r="C151" s="162">
        <v>19</v>
      </c>
      <c r="D151" s="162" t="s">
        <v>92</v>
      </c>
      <c r="E151" s="162">
        <v>19</v>
      </c>
      <c r="F151" s="162" t="s">
        <v>873</v>
      </c>
      <c r="G151" s="162" t="s">
        <v>815</v>
      </c>
      <c r="H151" s="181" t="s">
        <v>874</v>
      </c>
    </row>
    <row r="152" spans="1:8">
      <c r="A152" s="162" t="s">
        <v>766</v>
      </c>
      <c r="B152" s="162">
        <v>4</v>
      </c>
      <c r="C152" s="162">
        <v>20</v>
      </c>
      <c r="D152" s="162" t="s">
        <v>93</v>
      </c>
      <c r="E152" s="162">
        <v>20</v>
      </c>
      <c r="F152" s="162" t="s">
        <v>991</v>
      </c>
      <c r="G152" s="162" t="s">
        <v>1050</v>
      </c>
      <c r="H152" s="181" t="s">
        <v>1051</v>
      </c>
    </row>
    <row r="153" spans="1:8">
      <c r="A153" s="162" t="s">
        <v>766</v>
      </c>
      <c r="B153" s="162">
        <v>4</v>
      </c>
      <c r="C153" s="162">
        <v>21</v>
      </c>
      <c r="D153" s="162" t="s">
        <v>94</v>
      </c>
      <c r="E153" s="162">
        <v>21</v>
      </c>
      <c r="F153" s="162" t="s">
        <v>962</v>
      </c>
      <c r="G153" s="162" t="s">
        <v>1052</v>
      </c>
      <c r="H153" s="181" t="s">
        <v>1053</v>
      </c>
    </row>
    <row r="154" spans="1:8">
      <c r="A154" s="162" t="s">
        <v>766</v>
      </c>
      <c r="B154" s="162">
        <v>4</v>
      </c>
      <c r="C154" s="162">
        <v>22</v>
      </c>
      <c r="D154" s="162" t="s">
        <v>95</v>
      </c>
      <c r="E154" s="162">
        <v>22</v>
      </c>
      <c r="F154" s="162" t="s">
        <v>768</v>
      </c>
      <c r="G154" s="162" t="s">
        <v>1054</v>
      </c>
      <c r="H154" s="181" t="s">
        <v>1055</v>
      </c>
    </row>
    <row r="155" spans="1:8">
      <c r="A155" s="162" t="s">
        <v>766</v>
      </c>
      <c r="B155" s="162">
        <v>4</v>
      </c>
      <c r="C155" s="162">
        <v>23</v>
      </c>
      <c r="D155" s="162" t="s">
        <v>97</v>
      </c>
      <c r="E155" s="162">
        <v>23</v>
      </c>
      <c r="F155" s="162" t="s">
        <v>873</v>
      </c>
      <c r="G155" s="162" t="s">
        <v>815</v>
      </c>
      <c r="H155" s="181" t="s">
        <v>874</v>
      </c>
    </row>
    <row r="156" spans="1:8">
      <c r="A156" s="162" t="s">
        <v>766</v>
      </c>
      <c r="B156" s="162">
        <v>4</v>
      </c>
      <c r="C156" s="162">
        <v>24</v>
      </c>
      <c r="D156" s="162" t="s">
        <v>98</v>
      </c>
      <c r="E156" s="162">
        <v>24</v>
      </c>
      <c r="F156" s="162" t="s">
        <v>781</v>
      </c>
      <c r="G156" s="162" t="s">
        <v>1056</v>
      </c>
      <c r="H156" s="181" t="s">
        <v>1057</v>
      </c>
    </row>
    <row r="157" spans="1:8">
      <c r="A157" s="162" t="s">
        <v>766</v>
      </c>
      <c r="B157" s="162">
        <v>4</v>
      </c>
      <c r="C157" s="162">
        <v>25</v>
      </c>
      <c r="D157" s="162" t="s">
        <v>99</v>
      </c>
      <c r="E157" s="162">
        <v>25</v>
      </c>
      <c r="F157" s="162" t="s">
        <v>775</v>
      </c>
      <c r="G157" s="162" t="s">
        <v>1058</v>
      </c>
      <c r="H157" s="181" t="s">
        <v>1059</v>
      </c>
    </row>
    <row r="158" spans="1:8">
      <c r="A158" s="162" t="s">
        <v>766</v>
      </c>
      <c r="B158" s="162">
        <v>4</v>
      </c>
      <c r="C158" s="162">
        <v>26</v>
      </c>
      <c r="D158" s="162" t="s">
        <v>826</v>
      </c>
      <c r="E158" s="162">
        <v>26</v>
      </c>
      <c r="F158" s="162" t="s">
        <v>781</v>
      </c>
      <c r="G158" s="162" t="s">
        <v>1060</v>
      </c>
      <c r="H158" s="181" t="s">
        <v>1061</v>
      </c>
    </row>
    <row r="159" spans="1:8">
      <c r="A159" s="162" t="s">
        <v>766</v>
      </c>
      <c r="B159" s="162">
        <v>4</v>
      </c>
      <c r="C159" s="162">
        <v>27</v>
      </c>
      <c r="D159" s="162" t="s">
        <v>101</v>
      </c>
      <c r="E159" s="162">
        <v>27</v>
      </c>
      <c r="F159" s="162" t="s">
        <v>775</v>
      </c>
      <c r="G159" s="162" t="s">
        <v>1062</v>
      </c>
      <c r="H159" s="181" t="s">
        <v>1063</v>
      </c>
    </row>
    <row r="160" spans="1:8">
      <c r="A160" s="162" t="s">
        <v>766</v>
      </c>
      <c r="B160" s="162">
        <v>4</v>
      </c>
      <c r="C160" s="162">
        <v>28</v>
      </c>
      <c r="D160" s="162" t="s">
        <v>102</v>
      </c>
      <c r="E160" s="162">
        <v>28</v>
      </c>
      <c r="F160" s="162" t="s">
        <v>768</v>
      </c>
      <c r="G160" s="162" t="s">
        <v>1064</v>
      </c>
      <c r="H160" s="181" t="s">
        <v>1065</v>
      </c>
    </row>
    <row r="161" spans="1:8">
      <c r="A161" s="162" t="s">
        <v>766</v>
      </c>
      <c r="B161" s="162">
        <v>4</v>
      </c>
      <c r="C161" s="162">
        <v>29</v>
      </c>
      <c r="D161" s="162" t="s">
        <v>104</v>
      </c>
      <c r="E161" s="162">
        <v>29</v>
      </c>
      <c r="F161" s="162" t="s">
        <v>784</v>
      </c>
      <c r="G161" s="162" t="s">
        <v>1066</v>
      </c>
      <c r="H161" s="181" t="s">
        <v>1067</v>
      </c>
    </row>
    <row r="162" spans="1:8">
      <c r="A162" s="162" t="s">
        <v>766</v>
      </c>
      <c r="B162" s="162">
        <v>4</v>
      </c>
      <c r="C162" s="162">
        <v>30</v>
      </c>
      <c r="D162" s="162" t="s">
        <v>105</v>
      </c>
      <c r="E162" s="162">
        <v>30</v>
      </c>
      <c r="F162" s="162" t="s">
        <v>784</v>
      </c>
      <c r="G162" s="162" t="s">
        <v>895</v>
      </c>
      <c r="H162" s="181" t="s">
        <v>896</v>
      </c>
    </row>
    <row r="163" spans="1:8">
      <c r="A163" s="162" t="s">
        <v>766</v>
      </c>
      <c r="B163" s="162">
        <v>4</v>
      </c>
      <c r="C163" s="162">
        <v>31</v>
      </c>
      <c r="D163" s="162" t="s">
        <v>106</v>
      </c>
      <c r="E163" s="162">
        <v>31</v>
      </c>
      <c r="F163" s="162" t="s">
        <v>768</v>
      </c>
      <c r="G163" s="162" t="s">
        <v>1068</v>
      </c>
      <c r="H163" s="181" t="s">
        <v>1069</v>
      </c>
    </row>
    <row r="164" spans="1:8">
      <c r="A164" s="162" t="s">
        <v>766</v>
      </c>
      <c r="B164" s="162">
        <v>4</v>
      </c>
      <c r="C164" s="162">
        <v>32</v>
      </c>
      <c r="D164" s="162" t="s">
        <v>107</v>
      </c>
      <c r="E164" s="162">
        <v>32</v>
      </c>
      <c r="F164" s="162" t="s">
        <v>957</v>
      </c>
      <c r="G164" s="162" t="s">
        <v>1042</v>
      </c>
      <c r="H164" s="181" t="s">
        <v>1043</v>
      </c>
    </row>
    <row r="165" spans="1:8">
      <c r="A165" s="163" t="s">
        <v>766</v>
      </c>
      <c r="B165" s="163">
        <v>5</v>
      </c>
      <c r="C165" s="163">
        <v>0</v>
      </c>
      <c r="D165" s="163" t="s">
        <v>767</v>
      </c>
      <c r="E165" s="163">
        <v>0</v>
      </c>
      <c r="F165" s="163" t="s">
        <v>771</v>
      </c>
      <c r="G165" s="163" t="s">
        <v>1070</v>
      </c>
      <c r="H165" s="183" t="s">
        <v>1071</v>
      </c>
    </row>
    <row r="166" spans="1:8">
      <c r="A166" s="163" t="s">
        <v>766</v>
      </c>
      <c r="B166" s="163">
        <v>5</v>
      </c>
      <c r="C166" s="163">
        <v>1</v>
      </c>
      <c r="D166" s="163" t="s">
        <v>70</v>
      </c>
      <c r="E166" s="163">
        <v>1</v>
      </c>
      <c r="F166" s="163" t="s">
        <v>957</v>
      </c>
      <c r="G166" s="163" t="s">
        <v>1072</v>
      </c>
      <c r="H166" s="183" t="s">
        <v>1073</v>
      </c>
    </row>
    <row r="167" spans="1:8">
      <c r="A167" s="163" t="s">
        <v>766</v>
      </c>
      <c r="B167" s="163">
        <v>5</v>
      </c>
      <c r="C167" s="163">
        <v>2</v>
      </c>
      <c r="D167" s="163" t="s">
        <v>71</v>
      </c>
      <c r="E167" s="163">
        <v>2</v>
      </c>
      <c r="F167" s="163" t="s">
        <v>957</v>
      </c>
      <c r="G167" s="163" t="s">
        <v>1074</v>
      </c>
      <c r="H167" s="183" t="s">
        <v>1075</v>
      </c>
    </row>
    <row r="168" spans="1:8">
      <c r="A168" s="163" t="s">
        <v>766</v>
      </c>
      <c r="B168" s="163">
        <v>5</v>
      </c>
      <c r="C168" s="163">
        <v>3</v>
      </c>
      <c r="D168" s="163" t="s">
        <v>72</v>
      </c>
      <c r="E168" s="163">
        <v>3</v>
      </c>
      <c r="F168" s="163" t="s">
        <v>962</v>
      </c>
      <c r="G168" s="163" t="s">
        <v>1076</v>
      </c>
      <c r="H168" s="183" t="s">
        <v>1077</v>
      </c>
    </row>
    <row r="169" spans="1:8">
      <c r="A169" s="163" t="s">
        <v>766</v>
      </c>
      <c r="B169" s="163">
        <v>5</v>
      </c>
      <c r="C169" s="163">
        <v>4</v>
      </c>
      <c r="D169" s="163" t="s">
        <v>73</v>
      </c>
      <c r="E169" s="163">
        <v>4</v>
      </c>
      <c r="F169" s="163" t="s">
        <v>962</v>
      </c>
      <c r="G169" s="163" t="s">
        <v>1078</v>
      </c>
      <c r="H169" s="183" t="s">
        <v>1079</v>
      </c>
    </row>
    <row r="170" spans="1:8">
      <c r="A170" s="163" t="s">
        <v>766</v>
      </c>
      <c r="B170" s="163">
        <v>5</v>
      </c>
      <c r="C170" s="163">
        <v>5</v>
      </c>
      <c r="D170" s="163" t="s">
        <v>780</v>
      </c>
      <c r="E170" s="163">
        <v>5</v>
      </c>
      <c r="F170" s="163" t="s">
        <v>775</v>
      </c>
      <c r="G170" s="163" t="s">
        <v>1080</v>
      </c>
      <c r="H170" s="183" t="s">
        <v>1081</v>
      </c>
    </row>
    <row r="171" spans="1:8">
      <c r="A171" s="163" t="s">
        <v>766</v>
      </c>
      <c r="B171" s="163">
        <v>5</v>
      </c>
      <c r="C171" s="163">
        <v>6</v>
      </c>
      <c r="D171" s="163" t="s">
        <v>75</v>
      </c>
      <c r="E171" s="163">
        <v>6</v>
      </c>
      <c r="F171" s="163" t="s">
        <v>784</v>
      </c>
      <c r="G171" s="163" t="s">
        <v>1082</v>
      </c>
      <c r="H171" s="183" t="s">
        <v>1083</v>
      </c>
    </row>
    <row r="172" spans="1:8">
      <c r="A172" s="163" t="s">
        <v>766</v>
      </c>
      <c r="B172" s="163">
        <v>5</v>
      </c>
      <c r="C172" s="163">
        <v>7</v>
      </c>
      <c r="D172" s="163" t="s">
        <v>77</v>
      </c>
      <c r="E172" s="163">
        <v>7</v>
      </c>
      <c r="F172" s="163" t="s">
        <v>775</v>
      </c>
      <c r="G172" s="163" t="s">
        <v>1084</v>
      </c>
      <c r="H172" s="183" t="s">
        <v>1085</v>
      </c>
    </row>
    <row r="173" spans="1:8">
      <c r="A173" s="163" t="s">
        <v>766</v>
      </c>
      <c r="B173" s="163">
        <v>5</v>
      </c>
      <c r="C173" s="163">
        <v>8</v>
      </c>
      <c r="D173" s="163" t="s">
        <v>79</v>
      </c>
      <c r="E173" s="163">
        <v>8</v>
      </c>
      <c r="F173" s="163" t="s">
        <v>789</v>
      </c>
      <c r="G173" s="163" t="s">
        <v>1086</v>
      </c>
      <c r="H173" s="183" t="s">
        <v>1087</v>
      </c>
    </row>
    <row r="174" spans="1:8">
      <c r="A174" s="163" t="s">
        <v>766</v>
      </c>
      <c r="B174" s="163">
        <v>5</v>
      </c>
      <c r="C174" s="163">
        <v>9</v>
      </c>
      <c r="D174" s="163" t="s">
        <v>80</v>
      </c>
      <c r="E174" s="163">
        <v>9</v>
      </c>
      <c r="F174" s="163" t="s">
        <v>775</v>
      </c>
      <c r="G174" s="163" t="s">
        <v>792</v>
      </c>
      <c r="H174" s="183" t="s">
        <v>793</v>
      </c>
    </row>
    <row r="175" spans="1:8">
      <c r="A175" s="163" t="s">
        <v>766</v>
      </c>
      <c r="B175" s="163">
        <v>5</v>
      </c>
      <c r="C175" s="163">
        <v>10</v>
      </c>
      <c r="D175" s="163" t="s">
        <v>81</v>
      </c>
      <c r="E175" s="163">
        <v>10</v>
      </c>
      <c r="F175" s="163" t="s">
        <v>775</v>
      </c>
      <c r="G175" s="163" t="s">
        <v>1088</v>
      </c>
      <c r="H175" s="183" t="s">
        <v>1089</v>
      </c>
    </row>
    <row r="176" spans="1:8">
      <c r="A176" s="163" t="s">
        <v>766</v>
      </c>
      <c r="B176" s="163">
        <v>5</v>
      </c>
      <c r="C176" s="163">
        <v>11</v>
      </c>
      <c r="D176" s="163" t="s">
        <v>82</v>
      </c>
      <c r="E176" s="163">
        <v>11</v>
      </c>
      <c r="F176" s="163" t="s">
        <v>775</v>
      </c>
      <c r="G176" s="163" t="s">
        <v>1090</v>
      </c>
      <c r="H176" s="183" t="s">
        <v>1091</v>
      </c>
    </row>
    <row r="177" spans="1:8">
      <c r="A177" s="163" t="s">
        <v>766</v>
      </c>
      <c r="B177" s="163">
        <v>5</v>
      </c>
      <c r="C177" s="163">
        <v>12</v>
      </c>
      <c r="D177" s="163" t="s">
        <v>83</v>
      </c>
      <c r="E177" s="163">
        <v>12</v>
      </c>
      <c r="F177" s="163" t="s">
        <v>775</v>
      </c>
      <c r="G177" s="163" t="s">
        <v>1036</v>
      </c>
      <c r="H177" s="183" t="s">
        <v>1037</v>
      </c>
    </row>
    <row r="178" spans="1:8">
      <c r="A178" s="163" t="s">
        <v>766</v>
      </c>
      <c r="B178" s="163">
        <v>5</v>
      </c>
      <c r="C178" s="163">
        <v>13</v>
      </c>
      <c r="D178" s="163" t="s">
        <v>84</v>
      </c>
      <c r="E178" s="163">
        <v>13</v>
      </c>
      <c r="F178" s="163" t="s">
        <v>781</v>
      </c>
      <c r="G178" s="163" t="s">
        <v>1092</v>
      </c>
      <c r="H178" s="183" t="s">
        <v>1093</v>
      </c>
    </row>
    <row r="179" spans="1:8">
      <c r="A179" s="163" t="s">
        <v>766</v>
      </c>
      <c r="B179" s="163">
        <v>5</v>
      </c>
      <c r="C179" s="163">
        <v>14</v>
      </c>
      <c r="D179" s="163" t="s">
        <v>85</v>
      </c>
      <c r="E179" s="163">
        <v>14</v>
      </c>
      <c r="F179" s="163" t="s">
        <v>775</v>
      </c>
      <c r="G179" s="163" t="s">
        <v>1094</v>
      </c>
      <c r="H179" s="183" t="s">
        <v>1095</v>
      </c>
    </row>
    <row r="180" spans="1:8">
      <c r="A180" s="163" t="s">
        <v>766</v>
      </c>
      <c r="B180" s="163">
        <v>5</v>
      </c>
      <c r="C180" s="163">
        <v>15</v>
      </c>
      <c r="D180" s="163" t="s">
        <v>86</v>
      </c>
      <c r="E180" s="163">
        <v>15</v>
      </c>
      <c r="F180" s="163" t="s">
        <v>1096</v>
      </c>
      <c r="G180" s="163" t="s">
        <v>1097</v>
      </c>
      <c r="H180" s="183" t="s">
        <v>1098</v>
      </c>
    </row>
    <row r="181" spans="1:8">
      <c r="A181" s="163" t="s">
        <v>766</v>
      </c>
      <c r="B181" s="163">
        <v>5</v>
      </c>
      <c r="C181" s="163">
        <v>16</v>
      </c>
      <c r="D181" s="163" t="s">
        <v>89</v>
      </c>
      <c r="E181" s="163">
        <v>16</v>
      </c>
      <c r="F181" s="163" t="s">
        <v>962</v>
      </c>
      <c r="G181" s="163" t="s">
        <v>1099</v>
      </c>
      <c r="H181" s="183" t="s">
        <v>1100</v>
      </c>
    </row>
    <row r="182" spans="1:8">
      <c r="A182" s="163" t="s">
        <v>766</v>
      </c>
      <c r="B182" s="163">
        <v>5</v>
      </c>
      <c r="C182" s="163">
        <v>17</v>
      </c>
      <c r="D182" s="163" t="s">
        <v>90</v>
      </c>
      <c r="E182" s="163">
        <v>17</v>
      </c>
      <c r="F182" s="163" t="s">
        <v>962</v>
      </c>
      <c r="G182" s="163" t="s">
        <v>1101</v>
      </c>
      <c r="H182" s="183" t="s">
        <v>1102</v>
      </c>
    </row>
    <row r="183" spans="1:8">
      <c r="A183" s="163" t="s">
        <v>766</v>
      </c>
      <c r="B183" s="163">
        <v>5</v>
      </c>
      <c r="C183" s="163">
        <v>18</v>
      </c>
      <c r="D183" s="163" t="s">
        <v>91</v>
      </c>
      <c r="E183" s="163">
        <v>18</v>
      </c>
      <c r="F183" s="163" t="s">
        <v>962</v>
      </c>
      <c r="G183" s="163" t="s">
        <v>1103</v>
      </c>
      <c r="H183" s="183" t="s">
        <v>1104</v>
      </c>
    </row>
    <row r="184" spans="1:8">
      <c r="A184" s="163" t="s">
        <v>766</v>
      </c>
      <c r="B184" s="163">
        <v>5</v>
      </c>
      <c r="C184" s="163">
        <v>18</v>
      </c>
      <c r="D184" s="163" t="s">
        <v>91</v>
      </c>
      <c r="E184" s="163">
        <v>18</v>
      </c>
      <c r="F184" s="163" t="s">
        <v>962</v>
      </c>
      <c r="G184" s="163" t="s">
        <v>1103</v>
      </c>
      <c r="H184" s="183" t="s">
        <v>1104</v>
      </c>
    </row>
    <row r="185" spans="1:8">
      <c r="A185" s="163" t="s">
        <v>766</v>
      </c>
      <c r="B185" s="163">
        <v>5</v>
      </c>
      <c r="C185" s="163">
        <v>19</v>
      </c>
      <c r="D185" s="163" t="s">
        <v>92</v>
      </c>
      <c r="E185" s="163">
        <v>19</v>
      </c>
      <c r="F185" s="163" t="s">
        <v>873</v>
      </c>
      <c r="G185" s="163" t="s">
        <v>815</v>
      </c>
      <c r="H185" s="183" t="s">
        <v>874</v>
      </c>
    </row>
    <row r="186" spans="1:8">
      <c r="A186" s="163" t="s">
        <v>766</v>
      </c>
      <c r="B186" s="163">
        <v>5</v>
      </c>
      <c r="C186" s="163">
        <v>20</v>
      </c>
      <c r="D186" s="163" t="s">
        <v>93</v>
      </c>
      <c r="E186" s="163">
        <v>20</v>
      </c>
      <c r="F186" s="163" t="s">
        <v>991</v>
      </c>
      <c r="G186" s="163" t="s">
        <v>1105</v>
      </c>
      <c r="H186" s="183" t="s">
        <v>1106</v>
      </c>
    </row>
    <row r="187" spans="1:8">
      <c r="A187" s="163" t="s">
        <v>766</v>
      </c>
      <c r="B187" s="163">
        <v>5</v>
      </c>
      <c r="C187" s="163">
        <v>21</v>
      </c>
      <c r="D187" s="163" t="s">
        <v>94</v>
      </c>
      <c r="E187" s="163">
        <v>21</v>
      </c>
      <c r="F187" s="163" t="s">
        <v>962</v>
      </c>
      <c r="G187" s="163" t="s">
        <v>1107</v>
      </c>
      <c r="H187" s="183" t="s">
        <v>1108</v>
      </c>
    </row>
    <row r="188" spans="1:8">
      <c r="A188" s="163" t="s">
        <v>766</v>
      </c>
      <c r="B188" s="163">
        <v>5</v>
      </c>
      <c r="C188" s="163">
        <v>22</v>
      </c>
      <c r="D188" s="163" t="s">
        <v>95</v>
      </c>
      <c r="E188" s="163">
        <v>22</v>
      </c>
      <c r="F188" s="163" t="s">
        <v>768</v>
      </c>
      <c r="G188" s="163" t="s">
        <v>1109</v>
      </c>
      <c r="H188" s="183" t="s">
        <v>1110</v>
      </c>
    </row>
    <row r="189" spans="1:8">
      <c r="A189" s="163" t="s">
        <v>766</v>
      </c>
      <c r="B189" s="163">
        <v>5</v>
      </c>
      <c r="C189" s="163">
        <v>23</v>
      </c>
      <c r="D189" s="163" t="s">
        <v>97</v>
      </c>
      <c r="E189" s="163">
        <v>23</v>
      </c>
      <c r="F189" s="163" t="s">
        <v>873</v>
      </c>
      <c r="G189" s="163" t="s">
        <v>815</v>
      </c>
      <c r="H189" s="183" t="s">
        <v>874</v>
      </c>
    </row>
    <row r="190" spans="1:8">
      <c r="A190" s="163" t="s">
        <v>766</v>
      </c>
      <c r="B190" s="163">
        <v>5</v>
      </c>
      <c r="C190" s="163">
        <v>24</v>
      </c>
      <c r="D190" s="163" t="s">
        <v>98</v>
      </c>
      <c r="E190" s="163">
        <v>24</v>
      </c>
      <c r="F190" s="163" t="s">
        <v>775</v>
      </c>
      <c r="G190" s="163" t="s">
        <v>1111</v>
      </c>
      <c r="H190" s="183" t="s">
        <v>1112</v>
      </c>
    </row>
    <row r="191" spans="1:8">
      <c r="A191" s="163" t="s">
        <v>766</v>
      </c>
      <c r="B191" s="163">
        <v>5</v>
      </c>
      <c r="C191" s="163">
        <v>25</v>
      </c>
      <c r="D191" s="163" t="s">
        <v>99</v>
      </c>
      <c r="E191" s="163">
        <v>25</v>
      </c>
      <c r="F191" s="163" t="s">
        <v>775</v>
      </c>
      <c r="G191" s="163" t="s">
        <v>1113</v>
      </c>
      <c r="H191" s="183" t="s">
        <v>1114</v>
      </c>
    </row>
    <row r="192" spans="1:8">
      <c r="A192" s="163" t="s">
        <v>766</v>
      </c>
      <c r="B192" s="163">
        <v>5</v>
      </c>
      <c r="C192" s="163">
        <v>26</v>
      </c>
      <c r="D192" s="163" t="s">
        <v>826</v>
      </c>
      <c r="E192" s="163">
        <v>26</v>
      </c>
      <c r="F192" s="163" t="s">
        <v>781</v>
      </c>
      <c r="G192" s="163" t="s">
        <v>1115</v>
      </c>
      <c r="H192" s="183" t="s">
        <v>1116</v>
      </c>
    </row>
    <row r="193" spans="1:8">
      <c r="A193" s="163" t="s">
        <v>766</v>
      </c>
      <c r="B193" s="163">
        <v>5</v>
      </c>
      <c r="C193" s="163">
        <v>27</v>
      </c>
      <c r="D193" s="163" t="s">
        <v>101</v>
      </c>
      <c r="E193" s="163">
        <v>27</v>
      </c>
      <c r="F193" s="163" t="s">
        <v>775</v>
      </c>
      <c r="G193" s="163" t="s">
        <v>1117</v>
      </c>
      <c r="H193" s="183" t="s">
        <v>1118</v>
      </c>
    </row>
    <row r="194" spans="1:8">
      <c r="A194" s="163" t="s">
        <v>766</v>
      </c>
      <c r="B194" s="163">
        <v>5</v>
      </c>
      <c r="C194" s="163">
        <v>28</v>
      </c>
      <c r="D194" s="163" t="s">
        <v>102</v>
      </c>
      <c r="E194" s="163">
        <v>28</v>
      </c>
      <c r="F194" s="163" t="s">
        <v>768</v>
      </c>
      <c r="G194" s="163" t="s">
        <v>1119</v>
      </c>
      <c r="H194" s="183" t="s">
        <v>1120</v>
      </c>
    </row>
    <row r="195" spans="1:8">
      <c r="A195" s="163" t="s">
        <v>766</v>
      </c>
      <c r="B195" s="163">
        <v>5</v>
      </c>
      <c r="C195" s="163">
        <v>29</v>
      </c>
      <c r="D195" s="163" t="s">
        <v>104</v>
      </c>
      <c r="E195" s="163">
        <v>29</v>
      </c>
      <c r="F195" s="163" t="s">
        <v>784</v>
      </c>
      <c r="G195" s="163" t="s">
        <v>1121</v>
      </c>
      <c r="H195" s="183" t="s">
        <v>1122</v>
      </c>
    </row>
    <row r="196" spans="1:8">
      <c r="A196" s="163" t="s">
        <v>766</v>
      </c>
      <c r="B196" s="163">
        <v>5</v>
      </c>
      <c r="C196" s="163">
        <v>30</v>
      </c>
      <c r="D196" s="163" t="s">
        <v>105</v>
      </c>
      <c r="E196" s="163">
        <v>30</v>
      </c>
      <c r="F196" s="163" t="s">
        <v>784</v>
      </c>
      <c r="G196" s="163" t="s">
        <v>1123</v>
      </c>
      <c r="H196" s="183" t="s">
        <v>1124</v>
      </c>
    </row>
    <row r="197" spans="1:8">
      <c r="A197" s="163" t="s">
        <v>766</v>
      </c>
      <c r="B197" s="163">
        <v>5</v>
      </c>
      <c r="C197" s="163">
        <v>31</v>
      </c>
      <c r="D197" s="163" t="s">
        <v>106</v>
      </c>
      <c r="E197" s="163">
        <v>31</v>
      </c>
      <c r="F197" s="163" t="s">
        <v>784</v>
      </c>
      <c r="G197" s="163" t="s">
        <v>1125</v>
      </c>
      <c r="H197" s="183" t="s">
        <v>1126</v>
      </c>
    </row>
    <row r="198" spans="1:8">
      <c r="A198" s="163" t="s">
        <v>766</v>
      </c>
      <c r="B198" s="163">
        <v>5</v>
      </c>
      <c r="C198" s="163">
        <v>32</v>
      </c>
      <c r="D198" s="163" t="s">
        <v>107</v>
      </c>
      <c r="E198" s="163">
        <v>32</v>
      </c>
      <c r="F198" s="163" t="s">
        <v>1096</v>
      </c>
      <c r="G198" s="163" t="s">
        <v>1097</v>
      </c>
      <c r="H198" s="183" t="s">
        <v>1098</v>
      </c>
    </row>
    <row r="199" spans="1:8">
      <c r="A199" s="162" t="s">
        <v>766</v>
      </c>
      <c r="B199" s="162">
        <v>6</v>
      </c>
      <c r="C199" s="162">
        <v>0</v>
      </c>
      <c r="D199" s="162" t="s">
        <v>767</v>
      </c>
      <c r="E199" s="162">
        <v>0</v>
      </c>
      <c r="F199" s="162" t="s">
        <v>768</v>
      </c>
      <c r="G199" s="162" t="s">
        <v>1127</v>
      </c>
      <c r="H199" s="181" t="s">
        <v>1128</v>
      </c>
    </row>
    <row r="200" spans="1:8">
      <c r="A200" s="162" t="s">
        <v>766</v>
      </c>
      <c r="B200" s="162">
        <v>6</v>
      </c>
      <c r="C200" s="162">
        <v>1</v>
      </c>
      <c r="D200" s="162" t="s">
        <v>70</v>
      </c>
      <c r="E200" s="162">
        <v>1</v>
      </c>
      <c r="F200" s="162" t="s">
        <v>957</v>
      </c>
      <c r="G200" s="162" t="s">
        <v>1129</v>
      </c>
      <c r="H200" s="181" t="s">
        <v>1130</v>
      </c>
    </row>
    <row r="201" spans="1:8">
      <c r="A201" s="162" t="s">
        <v>766</v>
      </c>
      <c r="B201" s="162">
        <v>6</v>
      </c>
      <c r="C201" s="162">
        <v>2</v>
      </c>
      <c r="D201" s="162" t="s">
        <v>71</v>
      </c>
      <c r="E201" s="162">
        <v>2</v>
      </c>
      <c r="F201" s="162" t="s">
        <v>957</v>
      </c>
      <c r="G201" s="162" t="s">
        <v>1131</v>
      </c>
      <c r="H201" s="181" t="s">
        <v>1132</v>
      </c>
    </row>
    <row r="202" spans="1:8">
      <c r="A202" s="162" t="s">
        <v>766</v>
      </c>
      <c r="B202" s="162">
        <v>6</v>
      </c>
      <c r="C202" s="162">
        <v>3</v>
      </c>
      <c r="D202" s="162" t="s">
        <v>72</v>
      </c>
      <c r="E202" s="162">
        <v>3</v>
      </c>
      <c r="F202" s="162" t="s">
        <v>962</v>
      </c>
      <c r="G202" s="162" t="s">
        <v>1133</v>
      </c>
      <c r="H202" s="181" t="s">
        <v>1134</v>
      </c>
    </row>
    <row r="203" spans="1:8">
      <c r="A203" s="162" t="s">
        <v>766</v>
      </c>
      <c r="B203" s="162">
        <v>6</v>
      </c>
      <c r="C203" s="162">
        <v>4</v>
      </c>
      <c r="D203" s="162" t="s">
        <v>73</v>
      </c>
      <c r="E203" s="162">
        <v>4</v>
      </c>
      <c r="F203" s="162" t="s">
        <v>962</v>
      </c>
      <c r="G203" s="162" t="s">
        <v>1135</v>
      </c>
      <c r="H203" s="181" t="s">
        <v>1136</v>
      </c>
    </row>
    <row r="204" spans="1:8">
      <c r="A204" s="162" t="s">
        <v>766</v>
      </c>
      <c r="B204" s="162">
        <v>6</v>
      </c>
      <c r="C204" s="162">
        <v>5</v>
      </c>
      <c r="D204" s="162" t="s">
        <v>780</v>
      </c>
      <c r="E204" s="162">
        <v>5</v>
      </c>
      <c r="F204" s="162" t="s">
        <v>775</v>
      </c>
      <c r="G204" s="162" t="s">
        <v>1137</v>
      </c>
      <c r="H204" s="181" t="s">
        <v>1138</v>
      </c>
    </row>
    <row r="205" spans="1:8">
      <c r="A205" s="162" t="s">
        <v>766</v>
      </c>
      <c r="B205" s="162">
        <v>6</v>
      </c>
      <c r="C205" s="162">
        <v>6</v>
      </c>
      <c r="D205" s="162" t="s">
        <v>75</v>
      </c>
      <c r="E205" s="162">
        <v>6</v>
      </c>
      <c r="F205" s="162" t="s">
        <v>784</v>
      </c>
      <c r="G205" s="162" t="s">
        <v>1139</v>
      </c>
      <c r="H205" s="181" t="s">
        <v>1140</v>
      </c>
    </row>
    <row r="206" spans="1:8">
      <c r="A206" s="162" t="s">
        <v>766</v>
      </c>
      <c r="B206" s="162">
        <v>6</v>
      </c>
      <c r="C206" s="162">
        <v>7</v>
      </c>
      <c r="D206" s="162" t="s">
        <v>77</v>
      </c>
      <c r="E206" s="162">
        <v>7</v>
      </c>
      <c r="F206" s="162" t="s">
        <v>768</v>
      </c>
      <c r="G206" s="162" t="s">
        <v>1141</v>
      </c>
      <c r="H206" s="181" t="s">
        <v>1142</v>
      </c>
    </row>
    <row r="207" spans="1:8">
      <c r="A207" s="162" t="s">
        <v>766</v>
      </c>
      <c r="B207" s="162">
        <v>6</v>
      </c>
      <c r="C207" s="162">
        <v>8</v>
      </c>
      <c r="D207" s="162" t="s">
        <v>79</v>
      </c>
      <c r="E207" s="162">
        <v>8</v>
      </c>
      <c r="F207" s="162" t="s">
        <v>789</v>
      </c>
      <c r="G207" s="162" t="s">
        <v>1143</v>
      </c>
      <c r="H207" s="181" t="s">
        <v>1144</v>
      </c>
    </row>
    <row r="208" spans="1:8">
      <c r="A208" s="162" t="s">
        <v>766</v>
      </c>
      <c r="B208" s="162">
        <v>6</v>
      </c>
      <c r="C208" s="162">
        <v>9</v>
      </c>
      <c r="D208" s="162" t="s">
        <v>80</v>
      </c>
      <c r="E208" s="162">
        <v>9</v>
      </c>
      <c r="F208" s="162" t="s">
        <v>775</v>
      </c>
      <c r="G208" s="162" t="s">
        <v>792</v>
      </c>
      <c r="H208" s="181" t="s">
        <v>793</v>
      </c>
    </row>
    <row r="209" spans="1:8">
      <c r="A209" s="162" t="s">
        <v>766</v>
      </c>
      <c r="B209" s="162">
        <v>6</v>
      </c>
      <c r="C209" s="162">
        <v>10</v>
      </c>
      <c r="D209" s="162" t="s">
        <v>81</v>
      </c>
      <c r="E209" s="162">
        <v>10</v>
      </c>
      <c r="F209" s="162" t="s">
        <v>775</v>
      </c>
      <c r="G209" s="162" t="s">
        <v>1145</v>
      </c>
      <c r="H209" s="181" t="s">
        <v>1146</v>
      </c>
    </row>
    <row r="210" spans="1:8">
      <c r="A210" s="162" t="s">
        <v>766</v>
      </c>
      <c r="B210" s="162">
        <v>6</v>
      </c>
      <c r="C210" s="162">
        <v>11</v>
      </c>
      <c r="D210" s="162" t="s">
        <v>82</v>
      </c>
      <c r="E210" s="162">
        <v>11</v>
      </c>
      <c r="F210" s="162" t="s">
        <v>775</v>
      </c>
      <c r="G210" s="162" t="s">
        <v>1147</v>
      </c>
      <c r="H210" s="181" t="s">
        <v>1148</v>
      </c>
    </row>
    <row r="211" spans="1:8">
      <c r="A211" s="162" t="s">
        <v>766</v>
      </c>
      <c r="B211" s="162">
        <v>6</v>
      </c>
      <c r="C211" s="162">
        <v>12</v>
      </c>
      <c r="D211" s="162" t="s">
        <v>83</v>
      </c>
      <c r="E211" s="162">
        <v>12</v>
      </c>
      <c r="F211" s="162" t="s">
        <v>775</v>
      </c>
      <c r="G211" s="162" t="s">
        <v>1036</v>
      </c>
      <c r="H211" s="181" t="s">
        <v>1037</v>
      </c>
    </row>
    <row r="212" spans="1:8">
      <c r="A212" s="162" t="s">
        <v>766</v>
      </c>
      <c r="B212" s="162">
        <v>6</v>
      </c>
      <c r="C212" s="162">
        <v>13</v>
      </c>
      <c r="D212" s="162" t="s">
        <v>84</v>
      </c>
      <c r="E212" s="162">
        <v>13</v>
      </c>
      <c r="F212" s="162" t="s">
        <v>781</v>
      </c>
      <c r="G212" s="162" t="s">
        <v>1092</v>
      </c>
      <c r="H212" s="181" t="s">
        <v>1093</v>
      </c>
    </row>
    <row r="213" spans="1:8">
      <c r="A213" s="162" t="s">
        <v>766</v>
      </c>
      <c r="B213" s="162">
        <v>6</v>
      </c>
      <c r="C213" s="162">
        <v>14</v>
      </c>
      <c r="D213" s="162" t="s">
        <v>85</v>
      </c>
      <c r="E213" s="162">
        <v>14</v>
      </c>
      <c r="F213" s="162" t="s">
        <v>768</v>
      </c>
      <c r="G213" s="162" t="s">
        <v>1149</v>
      </c>
      <c r="H213" s="181" t="s">
        <v>1150</v>
      </c>
    </row>
    <row r="214" spans="1:8">
      <c r="A214" s="162" t="s">
        <v>766</v>
      </c>
      <c r="B214" s="162">
        <v>6</v>
      </c>
      <c r="C214" s="162">
        <v>15</v>
      </c>
      <c r="D214" s="162" t="s">
        <v>86</v>
      </c>
      <c r="E214" s="162">
        <v>15</v>
      </c>
      <c r="F214" s="162" t="s">
        <v>1096</v>
      </c>
      <c r="G214" s="162" t="s">
        <v>1151</v>
      </c>
      <c r="H214" s="181" t="s">
        <v>1152</v>
      </c>
    </row>
    <row r="215" spans="1:8">
      <c r="A215" s="162" t="s">
        <v>766</v>
      </c>
      <c r="B215" s="162">
        <v>6</v>
      </c>
      <c r="C215" s="162">
        <v>16</v>
      </c>
      <c r="D215" s="162" t="s">
        <v>89</v>
      </c>
      <c r="E215" s="162">
        <v>16</v>
      </c>
      <c r="F215" s="162" t="s">
        <v>962</v>
      </c>
      <c r="G215" s="162" t="s">
        <v>1153</v>
      </c>
      <c r="H215" s="181" t="s">
        <v>1154</v>
      </c>
    </row>
    <row r="216" spans="1:8">
      <c r="A216" s="162" t="s">
        <v>766</v>
      </c>
      <c r="B216" s="162">
        <v>6</v>
      </c>
      <c r="C216" s="162">
        <v>17</v>
      </c>
      <c r="D216" s="162" t="s">
        <v>90</v>
      </c>
      <c r="E216" s="162">
        <v>17</v>
      </c>
      <c r="F216" s="162" t="s">
        <v>962</v>
      </c>
      <c r="G216" s="162" t="s">
        <v>1155</v>
      </c>
      <c r="H216" s="181" t="s">
        <v>1156</v>
      </c>
    </row>
    <row r="217" spans="1:8">
      <c r="A217" s="162" t="s">
        <v>766</v>
      </c>
      <c r="B217" s="162">
        <v>6</v>
      </c>
      <c r="C217" s="162">
        <v>18</v>
      </c>
      <c r="D217" s="162" t="s">
        <v>91</v>
      </c>
      <c r="E217" s="162">
        <v>18</v>
      </c>
      <c r="F217" s="162" t="s">
        <v>962</v>
      </c>
      <c r="G217" s="162" t="s">
        <v>1157</v>
      </c>
      <c r="H217" s="181" t="s">
        <v>1158</v>
      </c>
    </row>
    <row r="218" spans="1:8">
      <c r="A218" s="162" t="s">
        <v>766</v>
      </c>
      <c r="B218" s="162">
        <v>6</v>
      </c>
      <c r="C218" s="162">
        <v>19</v>
      </c>
      <c r="D218" s="162" t="s">
        <v>92</v>
      </c>
      <c r="E218" s="162">
        <v>19</v>
      </c>
      <c r="F218" s="162" t="s">
        <v>873</v>
      </c>
      <c r="G218" s="162" t="s">
        <v>815</v>
      </c>
      <c r="H218" s="181" t="s">
        <v>874</v>
      </c>
    </row>
    <row r="219" spans="1:8">
      <c r="A219" s="162" t="s">
        <v>766</v>
      </c>
      <c r="B219" s="162">
        <v>6</v>
      </c>
      <c r="C219" s="162">
        <v>20</v>
      </c>
      <c r="D219" s="162" t="s">
        <v>93</v>
      </c>
      <c r="E219" s="162">
        <v>20</v>
      </c>
      <c r="F219" s="162" t="s">
        <v>991</v>
      </c>
      <c r="G219" s="162" t="s">
        <v>1159</v>
      </c>
      <c r="H219" s="181" t="s">
        <v>1160</v>
      </c>
    </row>
    <row r="220" spans="1:8">
      <c r="A220" s="162" t="s">
        <v>766</v>
      </c>
      <c r="B220" s="162">
        <v>6</v>
      </c>
      <c r="C220" s="162">
        <v>21</v>
      </c>
      <c r="D220" s="162" t="s">
        <v>94</v>
      </c>
      <c r="E220" s="162">
        <v>21</v>
      </c>
      <c r="F220" s="162" t="s">
        <v>962</v>
      </c>
      <c r="G220" s="162" t="s">
        <v>1161</v>
      </c>
      <c r="H220" s="181" t="s">
        <v>1162</v>
      </c>
    </row>
    <row r="221" spans="1:8">
      <c r="A221" s="162" t="s">
        <v>766</v>
      </c>
      <c r="B221" s="162">
        <v>6</v>
      </c>
      <c r="C221" s="162">
        <v>22</v>
      </c>
      <c r="D221" s="162" t="s">
        <v>95</v>
      </c>
      <c r="E221" s="162">
        <v>22</v>
      </c>
      <c r="F221" s="162" t="s">
        <v>768</v>
      </c>
      <c r="G221" s="162" t="s">
        <v>1163</v>
      </c>
      <c r="H221" s="181" t="s">
        <v>1164</v>
      </c>
    </row>
    <row r="222" spans="1:8">
      <c r="A222" s="162" t="s">
        <v>766</v>
      </c>
      <c r="B222" s="162">
        <v>6</v>
      </c>
      <c r="C222" s="162">
        <v>23</v>
      </c>
      <c r="D222" s="162" t="s">
        <v>97</v>
      </c>
      <c r="E222" s="162">
        <v>23</v>
      </c>
      <c r="F222" s="162" t="s">
        <v>873</v>
      </c>
      <c r="G222" s="162" t="s">
        <v>874</v>
      </c>
      <c r="H222" s="181" t="s">
        <v>874</v>
      </c>
    </row>
    <row r="223" spans="1:8">
      <c r="A223" s="162" t="s">
        <v>766</v>
      </c>
      <c r="B223" s="162">
        <v>6</v>
      </c>
      <c r="C223" s="162">
        <v>24</v>
      </c>
      <c r="D223" s="162" t="s">
        <v>98</v>
      </c>
      <c r="E223" s="162">
        <v>24</v>
      </c>
      <c r="F223" s="162" t="s">
        <v>775</v>
      </c>
      <c r="G223" s="162" t="s">
        <v>1165</v>
      </c>
      <c r="H223" s="181" t="s">
        <v>1165</v>
      </c>
    </row>
    <row r="224" spans="1:8">
      <c r="A224" s="162" t="s">
        <v>766</v>
      </c>
      <c r="B224" s="162">
        <v>6</v>
      </c>
      <c r="C224" s="162">
        <v>25</v>
      </c>
      <c r="D224" s="162" t="s">
        <v>99</v>
      </c>
      <c r="E224" s="162">
        <v>25</v>
      </c>
      <c r="F224" s="162" t="s">
        <v>775</v>
      </c>
      <c r="G224" s="162" t="s">
        <v>1166</v>
      </c>
      <c r="H224" s="181" t="s">
        <v>1166</v>
      </c>
    </row>
    <row r="225" spans="1:8">
      <c r="A225" s="162" t="s">
        <v>766</v>
      </c>
      <c r="B225" s="162">
        <v>6</v>
      </c>
      <c r="C225" s="162">
        <v>26</v>
      </c>
      <c r="D225" s="162" t="s">
        <v>826</v>
      </c>
      <c r="E225" s="162">
        <v>26</v>
      </c>
      <c r="F225" s="162" t="s">
        <v>781</v>
      </c>
      <c r="G225" s="162" t="s">
        <v>1167</v>
      </c>
      <c r="H225" s="181" t="s">
        <v>1167</v>
      </c>
    </row>
    <row r="226" spans="1:8">
      <c r="A226" s="162" t="s">
        <v>766</v>
      </c>
      <c r="B226" s="162">
        <v>6</v>
      </c>
      <c r="C226" s="162">
        <v>27</v>
      </c>
      <c r="D226" s="162" t="s">
        <v>101</v>
      </c>
      <c r="E226" s="162">
        <v>27</v>
      </c>
      <c r="F226" s="162" t="s">
        <v>775</v>
      </c>
      <c r="G226" s="162" t="s">
        <v>1168</v>
      </c>
      <c r="H226" s="181" t="s">
        <v>1168</v>
      </c>
    </row>
    <row r="227" spans="1:8">
      <c r="A227" s="162" t="s">
        <v>766</v>
      </c>
      <c r="B227" s="162">
        <v>6</v>
      </c>
      <c r="C227" s="162">
        <v>28</v>
      </c>
      <c r="D227" s="162" t="s">
        <v>102</v>
      </c>
      <c r="E227" s="162">
        <v>28</v>
      </c>
      <c r="F227" s="162" t="s">
        <v>768</v>
      </c>
      <c r="G227" s="162" t="s">
        <v>1169</v>
      </c>
      <c r="H227" s="181" t="s">
        <v>1169</v>
      </c>
    </row>
    <row r="228" spans="1:8">
      <c r="A228" s="162" t="s">
        <v>766</v>
      </c>
      <c r="B228" s="162">
        <v>6</v>
      </c>
      <c r="C228" s="162">
        <v>29</v>
      </c>
      <c r="D228" s="162" t="s">
        <v>104</v>
      </c>
      <c r="E228" s="162">
        <v>29</v>
      </c>
      <c r="F228" s="162" t="s">
        <v>1170</v>
      </c>
      <c r="G228" s="162" t="s">
        <v>1171</v>
      </c>
      <c r="H228" s="181" t="s">
        <v>1171</v>
      </c>
    </row>
    <row r="229" spans="1:8">
      <c r="A229" s="162" t="s">
        <v>766</v>
      </c>
      <c r="B229" s="162">
        <v>6</v>
      </c>
      <c r="C229" s="162">
        <v>30</v>
      </c>
      <c r="D229" s="162" t="s">
        <v>105</v>
      </c>
      <c r="E229" s="162">
        <v>30</v>
      </c>
      <c r="F229" s="162" t="s">
        <v>784</v>
      </c>
      <c r="G229" s="162" t="s">
        <v>1124</v>
      </c>
      <c r="H229" s="181" t="s">
        <v>1124</v>
      </c>
    </row>
    <row r="230" spans="1:8">
      <c r="A230" s="162" t="s">
        <v>766</v>
      </c>
      <c r="B230" s="162">
        <v>6</v>
      </c>
      <c r="C230" s="162">
        <v>31</v>
      </c>
      <c r="D230" s="162" t="s">
        <v>106</v>
      </c>
      <c r="E230" s="162">
        <v>31</v>
      </c>
      <c r="F230" s="162" t="s">
        <v>784</v>
      </c>
      <c r="G230" s="162" t="s">
        <v>1172</v>
      </c>
      <c r="H230" s="181" t="s">
        <v>1172</v>
      </c>
    </row>
    <row r="231" spans="1:8">
      <c r="A231" s="162" t="s">
        <v>766</v>
      </c>
      <c r="B231" s="162">
        <v>6</v>
      </c>
      <c r="C231" s="162">
        <v>32</v>
      </c>
      <c r="D231" s="162" t="s">
        <v>107</v>
      </c>
      <c r="E231" s="162">
        <v>32</v>
      </c>
      <c r="F231" s="162" t="s">
        <v>1096</v>
      </c>
      <c r="G231" s="162" t="s">
        <v>1173</v>
      </c>
      <c r="H231" s="181" t="s">
        <v>1152</v>
      </c>
    </row>
  </sheetData>
  <hyperlinks>
    <hyperlink ref="H1:H231" r:id="rId1" display="9/30/20" xr:uid="{0BB1B5EB-A649-47E0-AE08-A4C43F2EB4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J19"/>
  <sheetViews>
    <sheetView showGridLines="0" zoomScale="80" zoomScaleNormal="80" workbookViewId="0">
      <selection activeCell="C9" sqref="C9"/>
    </sheetView>
  </sheetViews>
  <sheetFormatPr defaultColWidth="0" defaultRowHeight="16.2" zeroHeight="1"/>
  <cols>
    <col min="1" max="1" width="9.23046875" style="50" customWidth="1"/>
    <col min="2" max="2" width="58.61328125" style="50" bestFit="1" customWidth="1"/>
    <col min="3" max="3" width="9.84375" style="50" customWidth="1"/>
    <col min="4" max="4" width="9.23046875" style="50" customWidth="1"/>
    <col min="5" max="10" width="0" style="50" hidden="1" customWidth="1"/>
    <col min="11" max="11" width="9.23046875" style="50" hidden="1" customWidth="1"/>
    <col min="12" max="16384" width="9.23046875" style="50" hidden="1"/>
  </cols>
  <sheetData>
    <row r="1" spans="1:4" ht="19.8" customHeight="1">
      <c r="A1" s="15" t="s">
        <v>6</v>
      </c>
      <c r="B1" s="16"/>
      <c r="C1" s="16"/>
      <c r="D1" s="16"/>
    </row>
    <row r="2" spans="1:4" ht="25.05" customHeight="1"/>
    <row r="3" spans="1:4">
      <c r="B3" s="76" t="s">
        <v>1</v>
      </c>
    </row>
    <row r="4" spans="1:4">
      <c r="B4" s="77" t="s">
        <v>7</v>
      </c>
    </row>
    <row r="5" spans="1:4"/>
    <row r="7" spans="1:4" ht="16.8" customHeight="1" thickBot="1">
      <c r="B7" s="20" t="s">
        <v>8</v>
      </c>
      <c r="C7" s="20" t="s">
        <v>6</v>
      </c>
    </row>
    <row r="8" spans="1:4">
      <c r="B8" s="50" t="s">
        <v>9</v>
      </c>
      <c r="C8" s="25" t="str">
        <f>IF(AND(General!C2="",General!C4="",General!D7="",General!D8="",General!D9="",General!D10="",General!D11="",General!C15=""),"OK","ERROR")</f>
        <v>OK</v>
      </c>
      <c r="D8" s="26">
        <f t="shared" ref="D8:D15" si="0">IF(C8="OK",0,1)</f>
        <v>0</v>
      </c>
    </row>
    <row r="9" spans="1:4">
      <c r="B9" s="50" t="s">
        <v>10</v>
      </c>
      <c r="C9" s="25" t="str">
        <f>IF(AND(BS!A3="",BS!A8="",BS!A21="",BS!A35="",BS!A48="",BS!A73="",BS!A86="",BS!C99="",BS!A122="",BS!E137="",BS!F137="",BS!G137="",BS!H137="",BS!I137="",BS!J137="",BS!K137="",BS!L137="",BS!M137="",BS!N137="",BS!O137="",BS!P137="",BS!Q137="",BS!R137="",BS!S137="",BS!T137="",BS!U137="",BS!V137="",BS!W137="",BS!X137="",BS!Y137="",BS!Z137="",BS!AA137="",BS!AB137="",BS!AC137="",BS!AD137="",BS!E137="",AF138=""),"OK","ERROR")</f>
        <v>OK</v>
      </c>
      <c r="D9" s="26">
        <f t="shared" si="0"/>
        <v>0</v>
      </c>
    </row>
    <row r="10" spans="1:4">
      <c r="B10" s="50" t="s">
        <v>11</v>
      </c>
      <c r="C10" s="25" t="str">
        <f>IF(AND(IS!A22="",IS!A30="",IS!A42="",IS!AF32="",IS!AF33="",IS!AF34="",IS!AF35="",IS!AF36=""),"OK","ERROR")</f>
        <v>OK</v>
      </c>
      <c r="D10" s="26">
        <f t="shared" si="0"/>
        <v>0</v>
      </c>
    </row>
    <row r="11" spans="1:4">
      <c r="B11" s="50" t="s">
        <v>12</v>
      </c>
      <c r="C11" s="25" t="str">
        <f>IF(AND('Dep-Capex'!E44="",'Dep-Capex'!E45="",'Dep-Capex'!E46="",'Dep-Capex'!E47="",'Dep-Capex'!E48="",'Dep-Capex'!E49="",'Dep-Capex'!E50="",'Dep-Capex'!E51="",'Dep-Capex'!E63="",'Dep-Capex'!F74="",'Dep-Capex'!E87="",'Dep-Capex'!E90="",'Dep-Capex'!E91="",'Dep-Capex'!E92="",'Dep-Capex'!E93="",'Dep-Capex'!E94="",'Dep-Capex'!E95="",'Dep-Capex'!E96="",'Dep-Capex'!E97=""),"OK","ERROR")</f>
        <v>OK</v>
      </c>
      <c r="D11" s="26">
        <f t="shared" si="0"/>
        <v>0</v>
      </c>
    </row>
    <row r="12" spans="1:4">
      <c r="B12" s="50" t="s">
        <v>13</v>
      </c>
      <c r="C12" s="28" t="str">
        <f>IF(AND(Amortization!A2="",Amortization!J4="",Amortization!J5="",Amortization!J6="",Amortization!J7="",Amortization!J8="",Amortization!J9="",Amortization!J10="",Amortization!J11="",Amortization!J12="",Amortization!J13="",Amortization!C16="",Amortization!A18=""),"OK","ERROR")</f>
        <v>OK</v>
      </c>
      <c r="D12" s="26">
        <f t="shared" si="0"/>
        <v>0</v>
      </c>
    </row>
    <row r="13" spans="1:4">
      <c r="B13" s="50" t="s">
        <v>14</v>
      </c>
      <c r="C13" s="25" t="str">
        <f>IF(AND(NOLs!I4="",NOLs!I5="",NOLs!I6="",NOLs!I7="",NOLs!I8="",NOLs!I9="",NOLs!I10="",NOLs!I11="",NOLs!I12="",NOLs!I13="",NOLs!I3="",NOLs!L4="",NOLs!L5="",NOLs!L6="",NOLs!L7="",NOLs!L8="",NOLs!L9="",NOLs!L10="",NOLs!L11="",NOLs!L12="",NOLs!L13=""),"OK","ERROR")</f>
        <v>OK</v>
      </c>
      <c r="D13" s="26">
        <f t="shared" si="0"/>
        <v>0</v>
      </c>
    </row>
    <row r="14" spans="1:4">
      <c r="B14" s="50" t="s">
        <v>15</v>
      </c>
      <c r="C14" s="25" t="str">
        <f>IF(AND('Geographic Mix'!A7="",'Geographic Mix'!A20="",'Geographic Mix'!C20:G20=""),"OK","ERROR")</f>
        <v>OK</v>
      </c>
      <c r="D14" s="26">
        <f t="shared" si="0"/>
        <v>0</v>
      </c>
    </row>
    <row r="15" spans="1:4">
      <c r="B15" s="50" t="s">
        <v>16</v>
      </c>
      <c r="C15" s="25" t="str">
        <f>IF(AND(
'Rev-R&amp;D'!A7="",
'Rev-R&amp;D'!A113="",
'Rev-R&amp;D'!A137="",
'Rev-R&amp;D'!A163="",
'Rev-R&amp;D'!A187="",
'Rev-R&amp;D'!A213="",
'Rev-R&amp;D'!A237="",
'Rev-R&amp;D'!A263="",
'Rev-R&amp;D'!A287="",
'Rev-R&amp;D'!A313="",
'Rev-R&amp;D'!A337="",
'Rev-R&amp;D'!A363="",
'Rev-R&amp;D'!A387="",
'Rev-R&amp;D'!A413="",
'Rev-R&amp;D'!A437="",
'Rev-R&amp;D'!A463="",
'Rev-R&amp;D'!A487="",
'Rev-R&amp;D'!A513="",
'Rev-R&amp;D'!A537="",
'Rev-R&amp;D'!A563="",
'Rev-R&amp;D'!A587="",
'Rev-R&amp;D'!A613="",
'Rev-R&amp;D'!A637="",
'Rev-R&amp;D'!A663="",
'Rev-R&amp;D'!A687="",
'Rev-R&amp;D'!A713="",
'Rev-R&amp;D'!A737="",
'Rev-R&amp;D'!A763="",
'Rev-R&amp;D'!A787="",
'Rev-R&amp;D'!A813="",
'Rev-R&amp;D'!A837="",
'Rev-R&amp;D'!A863="",
'Rev-R&amp;D'!A887="",
'Rev-R&amp;D'!A913="",
'Rev-R&amp;D'!A937="",
'Rev-R&amp;D'!A963="",
'Rev-R&amp;D'!A987="",
'Rev-R&amp;D'!A1013="",
'Rev-R&amp;D'!A1037="",
'Rev-R&amp;D'!A1063="",
'Rev-R&amp;D'!A1087="",
'Rev-R&amp;D'!A1113="",
'Rev-R&amp;D'!A1137="",
'Rev-R&amp;D'!A1163="",
'Rev-R&amp;D'!A1187="",
'Rev-R&amp;D'!A1213="",
'Rev-R&amp;D'!A1237="",
'Rev-R&amp;D'!A1263="",
'Rev-R&amp;D'!A1287="",
'Rev-R&amp;D'!A1313="",
'Rev-R&amp;D'!A1337="",
'Rev-R&amp;D'!A1363="",
'Rev-R&amp;D'!A1387="",
'Rev-R&amp;D'!A1413="",
'Rev-R&amp;D'!A1437="",
'Rev-R&amp;D'!A1463="",
'Rev-R&amp;D'!A1487="",
'Rev-R&amp;D'!A1513="",
'Rev-R&amp;D'!A1537="",
'Rev-R&amp;D'!A1563="",
'Rev-R&amp;D'!A1587="",
'Rev-R&amp;D'!A1613="",
'Rev-R&amp;D'!A1637="",
'Rev-R&amp;D'!A1663="",
'Rev-R&amp;D'!A1687="",
'Rev-R&amp;D'!A1713="",
'Rev-R&amp;D'!A1737="",
'Rev-R&amp;D'!A1763="",
'Rev-R&amp;D'!A1787="",
'Rev-R&amp;D'!A1813="",
'Rev-R&amp;D'!A1837="",
'Rev-R&amp;D'!A1863="",
'Rev-R&amp;D'!A1887="",
'Rev-R&amp;D'!A1913="",
'Rev-R&amp;D'!A1937="",
'Rev-R&amp;D'!A1963="",
'Rev-R&amp;D'!A1987="",
'Rev-R&amp;D'!A2013="",
'Rev-R&amp;D'!A2037="",
'Rev-R&amp;D'!A2063="",
'Rev-R&amp;D'!A2087="",
'Rev-R&amp;D'!A2113="",
'Rev-R&amp;D'!A2137="",
'Rev-R&amp;D'!A2163="",
'Rev-R&amp;D'!A2187="",
'Rev-R&amp;D'!A2213="",
'Rev-R&amp;D'!A2237="",
'Rev-R&amp;D'!A2263="",
'Rev-R&amp;D'!A2287="",
'Rev-R&amp;D'!A2313="",
'Rev-R&amp;D'!A2337="",
'Rev-R&amp;D'!A2363="",
'Rev-R&amp;D'!A2387="",
'Rev-R&amp;D'!A2413="",
'Rev-R&amp;D'!A2437="",
'Rev-R&amp;D'!A2463="",
'Rev-R&amp;D'!A2487="",
'Rev-R&amp;D'!A2513="",
'Rev-R&amp;D'!A2537="",
'Rev-R&amp;D'!A2563="",
'Rev-R&amp;D'!A2587=""),"OK","ERROR")</f>
        <v>OK</v>
      </c>
      <c r="D15" s="26">
        <f t="shared" si="0"/>
        <v>0</v>
      </c>
    </row>
    <row r="16" spans="1:4">
      <c r="B16" s="50" t="s">
        <v>17</v>
      </c>
      <c r="C16" s="25" t="str">
        <f>IF(AND(Trademark!A7="",Trademark!A59=""),"OK","ERROR")</f>
        <v>OK</v>
      </c>
    </row>
    <row r="17" spans="2:3">
      <c r="B17" s="50" t="s">
        <v>18</v>
      </c>
      <c r="C17" s="25" t="str">
        <f>IF(AND('Complex-Securities'!A2="",'Complex-Securities'!A56="",'Complex-Securities'!A110="",'Complex-Securities'!A164=""),"OK","ERROR")</f>
        <v>OK</v>
      </c>
    </row>
    <row r="19" spans="2:3">
      <c r="B19" s="27" t="s">
        <v>19</v>
      </c>
      <c r="C19" s="32" t="str">
        <f>IF(SUM(D8:D16)=0,"OK","ERROR")</f>
        <v>OK</v>
      </c>
    </row>
  </sheetData>
  <conditionalFormatting sqref="C8">
    <cfRule type="cellIs" dxfId="2912" priority="9" operator="equal">
      <formula>"ERROR"</formula>
    </cfRule>
    <cfRule type="cellIs" dxfId="2911" priority="10" operator="equal">
      <formula>"OK"</formula>
    </cfRule>
  </conditionalFormatting>
  <conditionalFormatting sqref="C9:C15">
    <cfRule type="cellIs" dxfId="2910" priority="7" operator="equal">
      <formula>"ERROR"</formula>
    </cfRule>
    <cfRule type="cellIs" dxfId="2909" priority="8" operator="equal">
      <formula>"OK"</formula>
    </cfRule>
  </conditionalFormatting>
  <conditionalFormatting sqref="C19">
    <cfRule type="cellIs" dxfId="2908" priority="5" operator="equal">
      <formula>"ERROR"</formula>
    </cfRule>
    <cfRule type="cellIs" dxfId="2907" priority="6" operator="equal">
      <formula>"OK"</formula>
    </cfRule>
  </conditionalFormatting>
  <conditionalFormatting sqref="C16:C17">
    <cfRule type="cellIs" dxfId="2906" priority="1" operator="equal">
      <formula>"ERROR"</formula>
    </cfRule>
    <cfRule type="cellIs" dxfId="2905" priority="2" operator="equal">
      <formula>"OK"</formula>
    </cfRule>
  </conditionalFormatting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D09-6A03-D546-9F4D-67D325B51258}">
  <dimension ref="A1:H112"/>
  <sheetViews>
    <sheetView zoomScale="85" zoomScaleNormal="85" workbookViewId="0">
      <selection activeCell="K7" sqref="K7"/>
    </sheetView>
  </sheetViews>
  <sheetFormatPr defaultColWidth="11.07421875" defaultRowHeight="16.2"/>
  <cols>
    <col min="1" max="1" width="31.15234375" customWidth="1"/>
    <col min="2" max="2" width="0" hidden="1" customWidth="1"/>
    <col min="4" max="4" width="39.61328125" customWidth="1"/>
    <col min="5" max="5" width="24.15234375" customWidth="1"/>
    <col min="6" max="6" width="25.765625" hidden="1" customWidth="1"/>
    <col min="7" max="7" width="27.3828125" hidden="1" customWidth="1"/>
    <col min="8" max="8" width="32.4609375" customWidth="1"/>
  </cols>
  <sheetData>
    <row r="1" spans="1:8">
      <c r="A1" s="163" t="s">
        <v>1174</v>
      </c>
      <c r="B1" s="163">
        <v>0</v>
      </c>
      <c r="C1" s="163">
        <v>0</v>
      </c>
      <c r="D1" s="163" t="s">
        <v>1175</v>
      </c>
      <c r="E1" s="163">
        <v>0</v>
      </c>
      <c r="F1" s="163" t="s">
        <v>957</v>
      </c>
      <c r="G1" s="163" t="s">
        <v>1176</v>
      </c>
      <c r="H1" s="183" t="s">
        <v>1177</v>
      </c>
    </row>
    <row r="2" spans="1:8">
      <c r="A2" s="163" t="s">
        <v>1174</v>
      </c>
      <c r="B2" s="163">
        <v>0</v>
      </c>
      <c r="C2" s="163">
        <v>1</v>
      </c>
      <c r="D2" s="163" t="s">
        <v>1178</v>
      </c>
      <c r="E2" s="163">
        <v>1</v>
      </c>
      <c r="F2" s="163" t="s">
        <v>784</v>
      </c>
      <c r="G2" s="163" t="s">
        <v>1179</v>
      </c>
      <c r="H2" s="183" t="s">
        <v>1179</v>
      </c>
    </row>
    <row r="3" spans="1:8">
      <c r="A3" s="163" t="s">
        <v>1174</v>
      </c>
      <c r="B3" s="163">
        <v>0</v>
      </c>
      <c r="C3" s="163">
        <v>2</v>
      </c>
      <c r="D3" s="163" t="s">
        <v>1180</v>
      </c>
      <c r="E3" s="163">
        <v>2</v>
      </c>
      <c r="F3" s="163" t="s">
        <v>775</v>
      </c>
      <c r="G3" s="163" t="s">
        <v>1181</v>
      </c>
      <c r="H3" s="183" t="s">
        <v>1181</v>
      </c>
    </row>
    <row r="4" spans="1:8">
      <c r="A4" s="163" t="s">
        <v>1174</v>
      </c>
      <c r="B4" s="163">
        <v>0</v>
      </c>
      <c r="C4" s="163">
        <v>3</v>
      </c>
      <c r="D4" s="163" t="s">
        <v>1182</v>
      </c>
      <c r="E4" s="163">
        <v>3</v>
      </c>
      <c r="F4" s="163" t="s">
        <v>771</v>
      </c>
      <c r="G4" s="163" t="s">
        <v>1183</v>
      </c>
      <c r="H4" s="183" t="s">
        <v>1184</v>
      </c>
    </row>
    <row r="5" spans="1:8">
      <c r="A5" s="163" t="s">
        <v>1174</v>
      </c>
      <c r="B5" s="163">
        <v>0</v>
      </c>
      <c r="C5" s="163">
        <v>4</v>
      </c>
      <c r="D5" s="163" t="s">
        <v>1185</v>
      </c>
      <c r="E5" s="163">
        <v>4</v>
      </c>
      <c r="F5" s="163" t="s">
        <v>771</v>
      </c>
      <c r="G5" s="163" t="s">
        <v>1186</v>
      </c>
      <c r="H5" s="183" t="s">
        <v>1187</v>
      </c>
    </row>
    <row r="6" spans="1:8">
      <c r="A6" s="163" t="s">
        <v>1174</v>
      </c>
      <c r="B6" s="163">
        <v>0</v>
      </c>
      <c r="C6" s="163">
        <v>5</v>
      </c>
      <c r="D6" s="163" t="s">
        <v>1188</v>
      </c>
      <c r="E6" s="163">
        <v>5</v>
      </c>
      <c r="F6" s="163" t="s">
        <v>771</v>
      </c>
      <c r="G6" s="163" t="s">
        <v>1189</v>
      </c>
      <c r="H6" s="183" t="s">
        <v>1190</v>
      </c>
    </row>
    <row r="7" spans="1:8">
      <c r="A7" s="163" t="s">
        <v>1174</v>
      </c>
      <c r="B7" s="163">
        <v>0</v>
      </c>
      <c r="C7" s="163">
        <v>6</v>
      </c>
      <c r="D7" s="163" t="s">
        <v>1191</v>
      </c>
      <c r="E7" s="163">
        <v>6</v>
      </c>
      <c r="F7" s="163" t="s">
        <v>873</v>
      </c>
      <c r="G7" s="163" t="s">
        <v>874</v>
      </c>
      <c r="H7" s="183" t="s">
        <v>874</v>
      </c>
    </row>
    <row r="8" spans="1:8">
      <c r="A8" s="163" t="s">
        <v>1174</v>
      </c>
      <c r="B8" s="163">
        <v>0</v>
      </c>
      <c r="C8" s="163">
        <v>7</v>
      </c>
      <c r="D8" s="163" t="s">
        <v>1192</v>
      </c>
      <c r="E8" s="163">
        <v>7</v>
      </c>
      <c r="F8" s="163" t="s">
        <v>784</v>
      </c>
      <c r="G8" s="163" t="s">
        <v>1193</v>
      </c>
      <c r="H8" s="183" t="s">
        <v>1193</v>
      </c>
    </row>
    <row r="9" spans="1:8">
      <c r="A9" s="163" t="s">
        <v>1174</v>
      </c>
      <c r="B9" s="163">
        <v>0</v>
      </c>
      <c r="C9" s="163">
        <v>8</v>
      </c>
      <c r="D9" s="163" t="s">
        <v>1194</v>
      </c>
      <c r="E9" s="163">
        <v>8</v>
      </c>
      <c r="F9" s="163" t="s">
        <v>784</v>
      </c>
      <c r="G9" s="163" t="s">
        <v>1195</v>
      </c>
      <c r="H9" s="183" t="s">
        <v>1195</v>
      </c>
    </row>
    <row r="10" spans="1:8">
      <c r="A10" s="163" t="s">
        <v>1174</v>
      </c>
      <c r="B10" s="163">
        <v>0</v>
      </c>
      <c r="C10" s="163">
        <v>9</v>
      </c>
      <c r="D10" s="163" t="s">
        <v>1196</v>
      </c>
      <c r="E10" s="163">
        <v>9</v>
      </c>
      <c r="F10" s="163" t="s">
        <v>771</v>
      </c>
      <c r="G10" s="163" t="s">
        <v>1197</v>
      </c>
      <c r="H10" s="183" t="s">
        <v>1197</v>
      </c>
    </row>
    <row r="11" spans="1:8">
      <c r="A11" s="163" t="s">
        <v>1174</v>
      </c>
      <c r="B11" s="163">
        <v>0</v>
      </c>
      <c r="C11" s="163">
        <v>10</v>
      </c>
      <c r="D11" s="163" t="s">
        <v>1198</v>
      </c>
      <c r="E11" s="163">
        <v>10</v>
      </c>
      <c r="F11" s="163" t="s">
        <v>804</v>
      </c>
      <c r="G11" s="163" t="s">
        <v>1199</v>
      </c>
      <c r="H11" s="183" t="s">
        <v>1199</v>
      </c>
    </row>
    <row r="12" spans="1:8">
      <c r="A12" s="163" t="s">
        <v>1174</v>
      </c>
      <c r="B12" s="163">
        <v>0</v>
      </c>
      <c r="C12" s="163">
        <v>11</v>
      </c>
      <c r="D12" s="163" t="s">
        <v>1200</v>
      </c>
      <c r="E12" s="163">
        <v>11</v>
      </c>
      <c r="F12" s="163" t="s">
        <v>957</v>
      </c>
      <c r="G12" s="163" t="s">
        <v>1201</v>
      </c>
      <c r="H12" s="183" t="s">
        <v>1202</v>
      </c>
    </row>
    <row r="13" spans="1:8">
      <c r="A13" s="163" t="s">
        <v>1174</v>
      </c>
      <c r="B13" s="163">
        <v>0</v>
      </c>
      <c r="C13" s="163">
        <v>12</v>
      </c>
      <c r="D13" s="163" t="s">
        <v>1203</v>
      </c>
      <c r="E13" s="163">
        <v>12</v>
      </c>
      <c r="F13" s="163" t="s">
        <v>784</v>
      </c>
      <c r="G13" s="163" t="s">
        <v>1204</v>
      </c>
      <c r="H13" s="183" t="s">
        <v>1204</v>
      </c>
    </row>
    <row r="14" spans="1:8">
      <c r="A14" s="163" t="s">
        <v>1174</v>
      </c>
      <c r="B14" s="163">
        <v>0</v>
      </c>
      <c r="C14" s="163">
        <v>13</v>
      </c>
      <c r="D14" s="163" t="s">
        <v>1205</v>
      </c>
      <c r="E14" s="163">
        <v>13</v>
      </c>
      <c r="F14" s="163" t="s">
        <v>775</v>
      </c>
      <c r="G14" s="163" t="s">
        <v>1206</v>
      </c>
      <c r="H14" s="183" t="s">
        <v>1206</v>
      </c>
    </row>
    <row r="15" spans="1:8">
      <c r="A15" s="163" t="s">
        <v>1174</v>
      </c>
      <c r="B15" s="163">
        <v>0</v>
      </c>
      <c r="C15" s="163">
        <v>14</v>
      </c>
      <c r="D15" s="163" t="s">
        <v>1207</v>
      </c>
      <c r="E15" s="163">
        <v>14</v>
      </c>
      <c r="F15" s="163" t="s">
        <v>771</v>
      </c>
      <c r="G15" s="163" t="s">
        <v>1208</v>
      </c>
      <c r="H15" s="183" t="s">
        <v>1208</v>
      </c>
    </row>
    <row r="16" spans="1:8">
      <c r="A16" s="163" t="s">
        <v>1174</v>
      </c>
      <c r="B16" s="163">
        <v>0</v>
      </c>
      <c r="C16" s="163">
        <v>15</v>
      </c>
      <c r="D16" s="163" t="s">
        <v>1209</v>
      </c>
      <c r="E16" s="163">
        <v>15</v>
      </c>
      <c r="F16" s="163" t="s">
        <v>771</v>
      </c>
      <c r="G16" s="163" t="s">
        <v>1210</v>
      </c>
      <c r="H16" s="183" t="s">
        <v>1210</v>
      </c>
    </row>
    <row r="17" spans="1:8">
      <c r="A17" s="163" t="s">
        <v>1174</v>
      </c>
      <c r="B17" s="163">
        <v>0</v>
      </c>
      <c r="C17" s="163">
        <v>16</v>
      </c>
      <c r="D17" s="163" t="s">
        <v>1211</v>
      </c>
      <c r="E17" s="163">
        <v>16</v>
      </c>
      <c r="F17" s="163" t="s">
        <v>771</v>
      </c>
      <c r="G17" s="163" t="s">
        <v>1212</v>
      </c>
      <c r="H17" s="183" t="s">
        <v>1212</v>
      </c>
    </row>
    <row r="18" spans="1:8">
      <c r="A18" s="163" t="s">
        <v>1174</v>
      </c>
      <c r="B18" s="163">
        <v>0</v>
      </c>
      <c r="C18" s="163">
        <v>17</v>
      </c>
      <c r="D18" s="163" t="s">
        <v>1213</v>
      </c>
      <c r="E18" s="163">
        <v>17</v>
      </c>
      <c r="F18" s="163" t="s">
        <v>768</v>
      </c>
      <c r="G18" s="163" t="s">
        <v>1214</v>
      </c>
      <c r="H18" s="183" t="s">
        <v>1214</v>
      </c>
    </row>
    <row r="19" spans="1:8">
      <c r="A19" s="163" t="s">
        <v>1174</v>
      </c>
      <c r="B19" s="163">
        <v>0</v>
      </c>
      <c r="C19" s="163">
        <v>18</v>
      </c>
      <c r="D19" s="163" t="s">
        <v>1215</v>
      </c>
      <c r="E19" s="163">
        <v>18</v>
      </c>
      <c r="F19" s="163" t="s">
        <v>784</v>
      </c>
      <c r="G19" s="163" t="s">
        <v>1216</v>
      </c>
      <c r="H19" s="183" t="s">
        <v>1216</v>
      </c>
    </row>
    <row r="20" spans="1:8">
      <c r="A20" s="163" t="s">
        <v>1174</v>
      </c>
      <c r="B20" s="163">
        <v>0</v>
      </c>
      <c r="C20" s="163">
        <v>19</v>
      </c>
      <c r="D20" s="163" t="s">
        <v>1217</v>
      </c>
      <c r="E20" s="163">
        <v>19</v>
      </c>
      <c r="F20" s="163" t="s">
        <v>784</v>
      </c>
      <c r="G20" s="163" t="s">
        <v>1218</v>
      </c>
      <c r="H20" s="183" t="s">
        <v>1218</v>
      </c>
    </row>
    <row r="21" spans="1:8">
      <c r="A21" s="163" t="s">
        <v>1174</v>
      </c>
      <c r="B21" s="163">
        <v>0</v>
      </c>
      <c r="C21" s="163">
        <v>20</v>
      </c>
      <c r="D21" s="163" t="s">
        <v>1219</v>
      </c>
      <c r="E21" s="163">
        <v>20</v>
      </c>
      <c r="F21" s="163" t="s">
        <v>771</v>
      </c>
      <c r="G21" s="163" t="s">
        <v>1220</v>
      </c>
      <c r="H21" s="183" t="s">
        <v>1220</v>
      </c>
    </row>
    <row r="22" spans="1:8">
      <c r="A22" s="163" t="s">
        <v>1174</v>
      </c>
      <c r="B22" s="163">
        <v>0</v>
      </c>
      <c r="C22" s="163">
        <v>21</v>
      </c>
      <c r="D22" s="163" t="s">
        <v>1221</v>
      </c>
      <c r="E22" s="163">
        <v>21</v>
      </c>
      <c r="F22" s="163" t="s">
        <v>804</v>
      </c>
      <c r="G22" s="163" t="s">
        <v>1222</v>
      </c>
      <c r="H22" s="183" t="s">
        <v>1222</v>
      </c>
    </row>
    <row r="23" spans="1:8">
      <c r="A23" s="163" t="s">
        <v>1174</v>
      </c>
      <c r="B23" s="163">
        <v>0</v>
      </c>
      <c r="C23" s="163">
        <v>22</v>
      </c>
      <c r="D23" s="163" t="s">
        <v>1223</v>
      </c>
      <c r="E23" s="163">
        <v>22</v>
      </c>
      <c r="F23" s="163" t="s">
        <v>771</v>
      </c>
      <c r="G23" s="163" t="s">
        <v>1224</v>
      </c>
      <c r="H23" s="183" t="s">
        <v>1224</v>
      </c>
    </row>
    <row r="24" spans="1:8">
      <c r="A24" s="163" t="s">
        <v>1174</v>
      </c>
      <c r="B24" s="163">
        <v>0</v>
      </c>
      <c r="C24" s="163">
        <v>23</v>
      </c>
      <c r="D24" s="163" t="s">
        <v>1225</v>
      </c>
      <c r="E24" s="163">
        <v>23</v>
      </c>
      <c r="F24" s="163" t="s">
        <v>784</v>
      </c>
      <c r="G24" s="163" t="s">
        <v>1226</v>
      </c>
      <c r="H24" s="183" t="s">
        <v>1226</v>
      </c>
    </row>
    <row r="25" spans="1:8">
      <c r="A25" s="163" t="s">
        <v>1174</v>
      </c>
      <c r="B25" s="163">
        <v>0</v>
      </c>
      <c r="C25" s="163">
        <v>24</v>
      </c>
      <c r="D25" s="163" t="s">
        <v>1227</v>
      </c>
      <c r="E25" s="163">
        <v>24</v>
      </c>
      <c r="F25" s="163" t="s">
        <v>775</v>
      </c>
      <c r="G25" s="163" t="s">
        <v>1228</v>
      </c>
      <c r="H25" s="183" t="s">
        <v>1228</v>
      </c>
    </row>
    <row r="26" spans="1:8">
      <c r="A26" s="163" t="s">
        <v>1174</v>
      </c>
      <c r="B26" s="163">
        <v>0</v>
      </c>
      <c r="C26" s="163">
        <v>25</v>
      </c>
      <c r="D26" s="163" t="s">
        <v>1229</v>
      </c>
      <c r="E26" s="163">
        <v>25</v>
      </c>
      <c r="F26" s="163" t="s">
        <v>771</v>
      </c>
      <c r="G26" s="163" t="s">
        <v>1230</v>
      </c>
      <c r="H26" s="183" t="s">
        <v>1230</v>
      </c>
    </row>
    <row r="27" spans="1:8">
      <c r="A27" s="163" t="s">
        <v>1174</v>
      </c>
      <c r="B27" s="163">
        <v>0</v>
      </c>
      <c r="C27" s="163">
        <v>26</v>
      </c>
      <c r="D27" s="163" t="s">
        <v>1231</v>
      </c>
      <c r="E27" s="163">
        <v>26</v>
      </c>
      <c r="F27" s="163" t="s">
        <v>771</v>
      </c>
      <c r="G27" s="163" t="s">
        <v>1232</v>
      </c>
      <c r="H27" s="183" t="s">
        <v>1232</v>
      </c>
    </row>
    <row r="28" spans="1:8">
      <c r="A28" s="163" t="s">
        <v>1174</v>
      </c>
      <c r="B28" s="163">
        <v>0</v>
      </c>
      <c r="C28" s="163">
        <v>27</v>
      </c>
      <c r="D28" s="163" t="s">
        <v>1233</v>
      </c>
      <c r="E28" s="163">
        <v>27</v>
      </c>
      <c r="F28" s="163" t="s">
        <v>771</v>
      </c>
      <c r="G28" s="163" t="s">
        <v>1234</v>
      </c>
      <c r="H28" s="183" t="s">
        <v>1234</v>
      </c>
    </row>
    <row r="29" spans="1:8">
      <c r="A29" s="163" t="s">
        <v>1174</v>
      </c>
      <c r="B29" s="163">
        <v>0</v>
      </c>
      <c r="C29" s="163">
        <v>28</v>
      </c>
      <c r="D29" s="163" t="s">
        <v>1235</v>
      </c>
      <c r="E29" s="163">
        <v>28</v>
      </c>
      <c r="F29" s="163" t="s">
        <v>768</v>
      </c>
      <c r="G29" s="163" t="s">
        <v>1236</v>
      </c>
      <c r="H29" s="183" t="s">
        <v>1236</v>
      </c>
    </row>
    <row r="30" spans="1:8">
      <c r="A30" s="163" t="s">
        <v>1174</v>
      </c>
      <c r="B30" s="163">
        <v>0</v>
      </c>
      <c r="C30" s="163">
        <v>29</v>
      </c>
      <c r="D30" s="163" t="s">
        <v>1237</v>
      </c>
      <c r="E30" s="163">
        <v>29</v>
      </c>
      <c r="F30" s="163" t="s">
        <v>784</v>
      </c>
      <c r="G30" s="163" t="s">
        <v>1238</v>
      </c>
      <c r="H30" s="183" t="s">
        <v>1238</v>
      </c>
    </row>
    <row r="31" spans="1:8">
      <c r="A31" s="163" t="s">
        <v>1174</v>
      </c>
      <c r="B31" s="163">
        <v>0</v>
      </c>
      <c r="C31" s="163">
        <v>30</v>
      </c>
      <c r="D31" s="163" t="s">
        <v>1239</v>
      </c>
      <c r="E31" s="163">
        <v>30</v>
      </c>
      <c r="F31" s="163" t="s">
        <v>784</v>
      </c>
      <c r="G31" s="163" t="s">
        <v>1240</v>
      </c>
      <c r="H31" s="183" t="s">
        <v>1240</v>
      </c>
    </row>
    <row r="32" spans="1:8">
      <c r="A32" s="163" t="s">
        <v>1174</v>
      </c>
      <c r="B32" s="163">
        <v>0</v>
      </c>
      <c r="C32" s="163">
        <v>31</v>
      </c>
      <c r="D32" s="163" t="s">
        <v>1241</v>
      </c>
      <c r="E32" s="163">
        <v>31</v>
      </c>
      <c r="F32" s="163" t="s">
        <v>771</v>
      </c>
      <c r="G32" s="163" t="s">
        <v>1242</v>
      </c>
      <c r="H32" s="183" t="s">
        <v>1242</v>
      </c>
    </row>
    <row r="33" spans="1:8">
      <c r="A33" s="163" t="s">
        <v>1174</v>
      </c>
      <c r="B33" s="163">
        <v>0</v>
      </c>
      <c r="C33" s="163">
        <v>32</v>
      </c>
      <c r="D33" s="163" t="s">
        <v>1243</v>
      </c>
      <c r="E33" s="163">
        <v>32</v>
      </c>
      <c r="F33" s="163" t="s">
        <v>804</v>
      </c>
      <c r="G33" s="163" t="s">
        <v>1244</v>
      </c>
      <c r="H33" s="183" t="s">
        <v>1244</v>
      </c>
    </row>
    <row r="34" spans="1:8">
      <c r="A34" s="163" t="s">
        <v>1174</v>
      </c>
      <c r="B34" s="163">
        <v>0</v>
      </c>
      <c r="C34" s="163">
        <v>33</v>
      </c>
      <c r="D34" s="163" t="s">
        <v>1245</v>
      </c>
      <c r="E34" s="163">
        <v>33</v>
      </c>
      <c r="F34" s="163" t="s">
        <v>771</v>
      </c>
      <c r="G34" s="163" t="s">
        <v>1246</v>
      </c>
      <c r="H34" s="183" t="s">
        <v>1246</v>
      </c>
    </row>
    <row r="35" spans="1:8">
      <c r="A35" s="163" t="s">
        <v>1174</v>
      </c>
      <c r="B35" s="163">
        <v>0</v>
      </c>
      <c r="C35" s="163">
        <v>34</v>
      </c>
      <c r="D35" s="163" t="s">
        <v>1247</v>
      </c>
      <c r="E35" s="163">
        <v>34</v>
      </c>
      <c r="F35" s="163" t="s">
        <v>784</v>
      </c>
      <c r="G35" s="163" t="s">
        <v>1248</v>
      </c>
      <c r="H35" s="183" t="s">
        <v>1248</v>
      </c>
    </row>
    <row r="36" spans="1:8">
      <c r="A36" s="163" t="s">
        <v>1174</v>
      </c>
      <c r="B36" s="163">
        <v>0</v>
      </c>
      <c r="C36" s="163">
        <v>35</v>
      </c>
      <c r="D36" s="163" t="s">
        <v>1249</v>
      </c>
      <c r="E36" s="163">
        <v>35</v>
      </c>
      <c r="F36" s="163" t="s">
        <v>775</v>
      </c>
      <c r="G36" s="163" t="s">
        <v>1250</v>
      </c>
      <c r="H36" s="183" t="s">
        <v>1250</v>
      </c>
    </row>
    <row r="37" spans="1:8">
      <c r="A37" s="163" t="s">
        <v>1174</v>
      </c>
      <c r="B37" s="163">
        <v>0</v>
      </c>
      <c r="C37" s="163">
        <v>36</v>
      </c>
      <c r="D37" s="163" t="s">
        <v>1251</v>
      </c>
      <c r="E37" s="163">
        <v>36</v>
      </c>
      <c r="F37" s="163" t="s">
        <v>771</v>
      </c>
      <c r="G37" s="163" t="s">
        <v>1252</v>
      </c>
      <c r="H37" s="183" t="s">
        <v>1252</v>
      </c>
    </row>
    <row r="38" spans="1:8">
      <c r="A38" s="163" t="s">
        <v>1174</v>
      </c>
      <c r="B38" s="163">
        <v>0</v>
      </c>
      <c r="C38" s="163">
        <v>37</v>
      </c>
      <c r="D38" s="163" t="s">
        <v>1253</v>
      </c>
      <c r="E38" s="163">
        <v>37</v>
      </c>
      <c r="F38" s="163" t="s">
        <v>771</v>
      </c>
      <c r="G38" s="163" t="s">
        <v>1254</v>
      </c>
      <c r="H38" s="183" t="s">
        <v>1254</v>
      </c>
    </row>
    <row r="39" spans="1:8">
      <c r="A39" s="163" t="s">
        <v>1174</v>
      </c>
      <c r="B39" s="163">
        <v>0</v>
      </c>
      <c r="C39" s="163">
        <v>38</v>
      </c>
      <c r="D39" s="163" t="s">
        <v>1255</v>
      </c>
      <c r="E39" s="163">
        <v>38</v>
      </c>
      <c r="F39" s="163" t="s">
        <v>771</v>
      </c>
      <c r="G39" s="163" t="s">
        <v>1256</v>
      </c>
      <c r="H39" s="183" t="s">
        <v>1256</v>
      </c>
    </row>
    <row r="40" spans="1:8">
      <c r="A40" s="163" t="s">
        <v>1174</v>
      </c>
      <c r="B40" s="163">
        <v>0</v>
      </c>
      <c r="C40" s="163">
        <v>39</v>
      </c>
      <c r="D40" s="163" t="s">
        <v>1257</v>
      </c>
      <c r="E40" s="163">
        <v>39</v>
      </c>
      <c r="F40" s="163" t="s">
        <v>771</v>
      </c>
      <c r="G40" s="163" t="s">
        <v>1258</v>
      </c>
      <c r="H40" s="183" t="s">
        <v>1258</v>
      </c>
    </row>
    <row r="41" spans="1:8">
      <c r="A41" s="163" t="s">
        <v>1174</v>
      </c>
      <c r="B41" s="163">
        <v>0</v>
      </c>
      <c r="C41" s="163">
        <v>40</v>
      </c>
      <c r="D41" s="163" t="s">
        <v>1259</v>
      </c>
      <c r="E41" s="163">
        <v>40</v>
      </c>
      <c r="F41" s="163" t="s">
        <v>784</v>
      </c>
      <c r="G41" s="163" t="s">
        <v>1260</v>
      </c>
      <c r="H41" s="183" t="s">
        <v>1260</v>
      </c>
    </row>
    <row r="42" spans="1:8">
      <c r="A42" s="163" t="s">
        <v>1174</v>
      </c>
      <c r="B42" s="163">
        <v>0</v>
      </c>
      <c r="C42" s="163">
        <v>41</v>
      </c>
      <c r="D42" s="163" t="s">
        <v>1261</v>
      </c>
      <c r="E42" s="163">
        <v>41</v>
      </c>
      <c r="F42" s="163" t="s">
        <v>784</v>
      </c>
      <c r="G42" s="163" t="s">
        <v>1262</v>
      </c>
      <c r="H42" s="183" t="s">
        <v>1262</v>
      </c>
    </row>
    <row r="43" spans="1:8">
      <c r="A43" s="163" t="s">
        <v>1174</v>
      </c>
      <c r="B43" s="163">
        <v>0</v>
      </c>
      <c r="C43" s="163">
        <v>42</v>
      </c>
      <c r="D43" s="163" t="s">
        <v>1263</v>
      </c>
      <c r="E43" s="163">
        <v>42</v>
      </c>
      <c r="F43" s="163" t="s">
        <v>771</v>
      </c>
      <c r="G43" s="163" t="s">
        <v>1264</v>
      </c>
      <c r="H43" s="183" t="s">
        <v>1264</v>
      </c>
    </row>
    <row r="44" spans="1:8">
      <c r="A44" s="163" t="s">
        <v>1174</v>
      </c>
      <c r="B44" s="163">
        <v>0</v>
      </c>
      <c r="C44" s="163">
        <v>43</v>
      </c>
      <c r="D44" s="163" t="s">
        <v>1265</v>
      </c>
      <c r="E44" s="163">
        <v>43</v>
      </c>
      <c r="F44" s="163" t="s">
        <v>784</v>
      </c>
      <c r="G44" s="163" t="s">
        <v>1266</v>
      </c>
      <c r="H44" s="183" t="s">
        <v>1266</v>
      </c>
    </row>
    <row r="45" spans="1:8">
      <c r="A45" s="163" t="s">
        <v>1174</v>
      </c>
      <c r="B45" s="163">
        <v>0</v>
      </c>
      <c r="C45" s="163">
        <v>44</v>
      </c>
      <c r="D45" s="163" t="s">
        <v>1267</v>
      </c>
      <c r="E45" s="163">
        <v>44</v>
      </c>
      <c r="F45" s="163" t="s">
        <v>771</v>
      </c>
      <c r="G45" s="163" t="s">
        <v>1268</v>
      </c>
      <c r="H45" s="183" t="s">
        <v>1268</v>
      </c>
    </row>
    <row r="46" spans="1:8">
      <c r="A46" s="163" t="s">
        <v>1174</v>
      </c>
      <c r="B46" s="163">
        <v>0</v>
      </c>
      <c r="C46" s="163">
        <v>45</v>
      </c>
      <c r="D46" s="163" t="s">
        <v>1269</v>
      </c>
      <c r="E46" s="163">
        <v>45</v>
      </c>
      <c r="F46" s="163" t="s">
        <v>784</v>
      </c>
      <c r="G46" s="163" t="s">
        <v>1270</v>
      </c>
      <c r="H46" s="183" t="s">
        <v>1270</v>
      </c>
    </row>
    <row r="47" spans="1:8">
      <c r="A47" s="163" t="s">
        <v>1174</v>
      </c>
      <c r="B47" s="163">
        <v>0</v>
      </c>
      <c r="C47" s="163">
        <v>46</v>
      </c>
      <c r="D47" s="163" t="s">
        <v>1271</v>
      </c>
      <c r="E47" s="163">
        <v>46</v>
      </c>
      <c r="F47" s="163" t="s">
        <v>775</v>
      </c>
      <c r="G47" s="163" t="s">
        <v>1272</v>
      </c>
      <c r="H47" s="183" t="s">
        <v>1272</v>
      </c>
    </row>
    <row r="48" spans="1:8">
      <c r="A48" s="163" t="s">
        <v>1174</v>
      </c>
      <c r="B48" s="163">
        <v>0</v>
      </c>
      <c r="C48" s="163">
        <v>47</v>
      </c>
      <c r="D48" s="163" t="s">
        <v>1273</v>
      </c>
      <c r="E48" s="163">
        <v>47</v>
      </c>
      <c r="F48" s="163" t="s">
        <v>771</v>
      </c>
      <c r="G48" s="163" t="s">
        <v>1274</v>
      </c>
      <c r="H48" s="183" t="s">
        <v>1274</v>
      </c>
    </row>
    <row r="49" spans="1:8">
      <c r="A49" s="163" t="s">
        <v>1174</v>
      </c>
      <c r="B49" s="163">
        <v>0</v>
      </c>
      <c r="C49" s="163">
        <v>48</v>
      </c>
      <c r="D49" s="163" t="s">
        <v>1275</v>
      </c>
      <c r="E49" s="163">
        <v>48</v>
      </c>
      <c r="F49" s="163" t="s">
        <v>784</v>
      </c>
      <c r="G49" s="163" t="s">
        <v>1276</v>
      </c>
      <c r="H49" s="183" t="s">
        <v>1276</v>
      </c>
    </row>
    <row r="50" spans="1:8">
      <c r="A50" s="163" t="s">
        <v>1174</v>
      </c>
      <c r="B50" s="163">
        <v>0</v>
      </c>
      <c r="C50" s="163">
        <v>49</v>
      </c>
      <c r="D50" s="163" t="s">
        <v>1277</v>
      </c>
      <c r="E50" s="163">
        <v>49</v>
      </c>
      <c r="F50" s="163" t="s">
        <v>784</v>
      </c>
      <c r="G50" s="163" t="s">
        <v>1278</v>
      </c>
      <c r="H50" s="183" t="s">
        <v>1278</v>
      </c>
    </row>
    <row r="51" spans="1:8">
      <c r="A51" s="163" t="s">
        <v>1174</v>
      </c>
      <c r="B51" s="163">
        <v>0</v>
      </c>
      <c r="C51" s="163">
        <v>50</v>
      </c>
      <c r="D51" s="163" t="s">
        <v>1279</v>
      </c>
      <c r="E51" s="163">
        <v>50</v>
      </c>
      <c r="F51" s="163" t="s">
        <v>771</v>
      </c>
      <c r="G51" s="163" t="s">
        <v>1280</v>
      </c>
      <c r="H51" s="183" t="s">
        <v>1280</v>
      </c>
    </row>
    <row r="52" spans="1:8">
      <c r="A52" s="163" t="s">
        <v>1174</v>
      </c>
      <c r="B52" s="163">
        <v>0</v>
      </c>
      <c r="C52" s="163">
        <v>51</v>
      </c>
      <c r="D52" s="163" t="s">
        <v>1281</v>
      </c>
      <c r="E52" s="163">
        <v>51</v>
      </c>
      <c r="F52" s="163" t="s">
        <v>784</v>
      </c>
      <c r="G52" s="163" t="s">
        <v>1282</v>
      </c>
      <c r="H52" s="183" t="s">
        <v>1282</v>
      </c>
    </row>
    <row r="53" spans="1:8">
      <c r="A53" s="163" t="s">
        <v>1174</v>
      </c>
      <c r="B53" s="163">
        <v>0</v>
      </c>
      <c r="C53" s="163">
        <v>52</v>
      </c>
      <c r="D53" s="163" t="s">
        <v>1283</v>
      </c>
      <c r="E53" s="163">
        <v>52</v>
      </c>
      <c r="F53" s="163" t="s">
        <v>784</v>
      </c>
      <c r="G53" s="163" t="s">
        <v>1284</v>
      </c>
      <c r="H53" s="183" t="s">
        <v>1284</v>
      </c>
    </row>
    <row r="54" spans="1:8">
      <c r="A54" s="163" t="s">
        <v>1174</v>
      </c>
      <c r="B54" s="163">
        <v>0</v>
      </c>
      <c r="C54" s="163">
        <v>53</v>
      </c>
      <c r="D54" s="163" t="s">
        <v>1285</v>
      </c>
      <c r="E54" s="163">
        <v>53</v>
      </c>
      <c r="F54" s="163" t="s">
        <v>771</v>
      </c>
      <c r="G54" s="163" t="s">
        <v>1286</v>
      </c>
      <c r="H54" s="183" t="s">
        <v>1286</v>
      </c>
    </row>
    <row r="55" spans="1:8">
      <c r="A55" s="163" t="s">
        <v>1174</v>
      </c>
      <c r="B55" s="163">
        <v>0</v>
      </c>
      <c r="C55" s="163">
        <v>54</v>
      </c>
      <c r="D55" s="163" t="s">
        <v>1287</v>
      </c>
      <c r="E55" s="163">
        <v>54</v>
      </c>
      <c r="F55" s="163" t="s">
        <v>784</v>
      </c>
      <c r="G55" s="163" t="s">
        <v>1288</v>
      </c>
      <c r="H55" s="183" t="s">
        <v>1288</v>
      </c>
    </row>
    <row r="56" spans="1:8">
      <c r="A56" s="163" t="s">
        <v>1174</v>
      </c>
      <c r="B56" s="163">
        <v>0</v>
      </c>
      <c r="C56" s="163">
        <v>55</v>
      </c>
      <c r="D56" s="163" t="s">
        <v>1289</v>
      </c>
      <c r="E56" s="163">
        <v>55</v>
      </c>
      <c r="F56" s="163" t="s">
        <v>957</v>
      </c>
      <c r="G56" s="163" t="s">
        <v>1290</v>
      </c>
      <c r="H56" s="183" t="s">
        <v>1291</v>
      </c>
    </row>
    <row r="57" spans="1:8">
      <c r="A57" s="163" t="s">
        <v>1174</v>
      </c>
      <c r="B57" s="163">
        <v>0</v>
      </c>
      <c r="C57" s="163">
        <v>56</v>
      </c>
      <c r="D57" s="163" t="s">
        <v>1292</v>
      </c>
      <c r="E57" s="163">
        <v>56</v>
      </c>
      <c r="F57" s="163" t="s">
        <v>784</v>
      </c>
      <c r="G57" s="163" t="s">
        <v>1293</v>
      </c>
      <c r="H57" s="183" t="s">
        <v>1293</v>
      </c>
    </row>
    <row r="58" spans="1:8">
      <c r="A58" s="163" t="s">
        <v>1174</v>
      </c>
      <c r="B58" s="163">
        <v>0</v>
      </c>
      <c r="C58" s="163">
        <v>57</v>
      </c>
      <c r="D58" s="163" t="s">
        <v>1294</v>
      </c>
      <c r="E58" s="163">
        <v>57</v>
      </c>
      <c r="F58" s="163" t="s">
        <v>775</v>
      </c>
      <c r="G58" s="163" t="s">
        <v>1295</v>
      </c>
      <c r="H58" s="183" t="s">
        <v>1295</v>
      </c>
    </row>
    <row r="59" spans="1:8">
      <c r="A59" s="163" t="s">
        <v>1174</v>
      </c>
      <c r="B59" s="163">
        <v>0</v>
      </c>
      <c r="C59" s="163">
        <v>58</v>
      </c>
      <c r="D59" s="163" t="s">
        <v>1296</v>
      </c>
      <c r="E59" s="163">
        <v>58</v>
      </c>
      <c r="F59" s="163" t="s">
        <v>771</v>
      </c>
      <c r="G59" s="163" t="s">
        <v>1297</v>
      </c>
      <c r="H59" s="183" t="s">
        <v>1297</v>
      </c>
    </row>
    <row r="60" spans="1:8">
      <c r="A60" s="163" t="s">
        <v>1174</v>
      </c>
      <c r="B60" s="163">
        <v>0</v>
      </c>
      <c r="C60" s="163">
        <v>59</v>
      </c>
      <c r="D60" s="163" t="s">
        <v>1298</v>
      </c>
      <c r="E60" s="163">
        <v>59</v>
      </c>
      <c r="F60" s="163" t="s">
        <v>784</v>
      </c>
      <c r="G60" s="163" t="s">
        <v>1299</v>
      </c>
      <c r="H60" s="183" t="s">
        <v>1299</v>
      </c>
    </row>
    <row r="61" spans="1:8">
      <c r="A61" s="163" t="s">
        <v>1174</v>
      </c>
      <c r="B61" s="163">
        <v>0</v>
      </c>
      <c r="C61" s="163">
        <v>60</v>
      </c>
      <c r="D61" s="163" t="s">
        <v>1300</v>
      </c>
      <c r="E61" s="163">
        <v>60</v>
      </c>
      <c r="F61" s="163" t="s">
        <v>784</v>
      </c>
      <c r="G61" s="163" t="s">
        <v>1301</v>
      </c>
      <c r="H61" s="183" t="s">
        <v>1301</v>
      </c>
    </row>
    <row r="62" spans="1:8">
      <c r="A62" s="163" t="s">
        <v>1174</v>
      </c>
      <c r="B62" s="163">
        <v>0</v>
      </c>
      <c r="C62" s="163">
        <v>61</v>
      </c>
      <c r="D62" s="163" t="s">
        <v>1302</v>
      </c>
      <c r="E62" s="163">
        <v>61</v>
      </c>
      <c r="F62" s="163" t="s">
        <v>771</v>
      </c>
      <c r="G62" s="163" t="s">
        <v>1303</v>
      </c>
      <c r="H62" s="183" t="s">
        <v>1303</v>
      </c>
    </row>
    <row r="63" spans="1:8">
      <c r="A63" s="163" t="s">
        <v>1174</v>
      </c>
      <c r="B63" s="163">
        <v>0</v>
      </c>
      <c r="C63" s="163">
        <v>62</v>
      </c>
      <c r="D63" s="163" t="s">
        <v>1304</v>
      </c>
      <c r="E63" s="163">
        <v>62</v>
      </c>
      <c r="F63" s="163" t="s">
        <v>784</v>
      </c>
      <c r="G63" s="163" t="s">
        <v>1305</v>
      </c>
      <c r="H63" s="183" t="s">
        <v>1305</v>
      </c>
    </row>
    <row r="64" spans="1:8">
      <c r="A64" s="163" t="s">
        <v>1174</v>
      </c>
      <c r="B64" s="163">
        <v>0</v>
      </c>
      <c r="C64" s="163">
        <v>63</v>
      </c>
      <c r="D64" s="163" t="s">
        <v>1306</v>
      </c>
      <c r="E64" s="163">
        <v>63</v>
      </c>
      <c r="F64" s="163" t="s">
        <v>784</v>
      </c>
      <c r="G64" s="163" t="s">
        <v>1307</v>
      </c>
      <c r="H64" s="183" t="s">
        <v>1307</v>
      </c>
    </row>
    <row r="65" spans="1:8">
      <c r="A65" s="163" t="s">
        <v>1174</v>
      </c>
      <c r="B65" s="163">
        <v>0</v>
      </c>
      <c r="C65" s="163">
        <v>64</v>
      </c>
      <c r="D65" s="163" t="s">
        <v>1308</v>
      </c>
      <c r="E65" s="163">
        <v>64</v>
      </c>
      <c r="F65" s="163" t="s">
        <v>771</v>
      </c>
      <c r="G65" s="163" t="s">
        <v>1309</v>
      </c>
      <c r="H65" s="183" t="s">
        <v>1309</v>
      </c>
    </row>
    <row r="66" spans="1:8">
      <c r="A66" s="163" t="s">
        <v>1174</v>
      </c>
      <c r="B66" s="163">
        <v>0</v>
      </c>
      <c r="C66" s="163">
        <v>65</v>
      </c>
      <c r="D66" s="163" t="s">
        <v>1310</v>
      </c>
      <c r="E66" s="163">
        <v>65</v>
      </c>
      <c r="F66" s="163" t="s">
        <v>784</v>
      </c>
      <c r="G66" s="163" t="s">
        <v>1311</v>
      </c>
      <c r="H66" s="183" t="s">
        <v>1311</v>
      </c>
    </row>
    <row r="67" spans="1:8">
      <c r="A67" s="163" t="s">
        <v>1174</v>
      </c>
      <c r="B67" s="163">
        <v>0</v>
      </c>
      <c r="C67" s="163">
        <v>66</v>
      </c>
      <c r="D67" s="163" t="s">
        <v>1312</v>
      </c>
      <c r="E67" s="163">
        <v>66</v>
      </c>
      <c r="F67" s="163" t="s">
        <v>957</v>
      </c>
      <c r="G67" s="163" t="s">
        <v>1313</v>
      </c>
      <c r="H67" s="183" t="s">
        <v>1314</v>
      </c>
    </row>
    <row r="68" spans="1:8">
      <c r="A68" s="163" t="s">
        <v>1174</v>
      </c>
      <c r="B68" s="163">
        <v>0</v>
      </c>
      <c r="C68" s="163">
        <v>67</v>
      </c>
      <c r="D68" s="163" t="s">
        <v>1315</v>
      </c>
      <c r="E68" s="163">
        <v>67</v>
      </c>
      <c r="F68" s="163" t="s">
        <v>784</v>
      </c>
      <c r="G68" s="163" t="s">
        <v>1316</v>
      </c>
      <c r="H68" s="183" t="s">
        <v>1316</v>
      </c>
    </row>
    <row r="69" spans="1:8">
      <c r="A69" s="163" t="s">
        <v>1174</v>
      </c>
      <c r="B69" s="163">
        <v>0</v>
      </c>
      <c r="C69" s="163">
        <v>68</v>
      </c>
      <c r="D69" s="163" t="s">
        <v>1317</v>
      </c>
      <c r="E69" s="163">
        <v>68</v>
      </c>
      <c r="F69" s="163" t="s">
        <v>775</v>
      </c>
      <c r="G69" s="163" t="s">
        <v>1318</v>
      </c>
      <c r="H69" s="183" t="s">
        <v>1318</v>
      </c>
    </row>
    <row r="70" spans="1:8">
      <c r="A70" s="163" t="s">
        <v>1174</v>
      </c>
      <c r="B70" s="163">
        <v>0</v>
      </c>
      <c r="C70" s="163">
        <v>69</v>
      </c>
      <c r="D70" s="163" t="s">
        <v>1319</v>
      </c>
      <c r="E70" s="163">
        <v>69</v>
      </c>
      <c r="F70" s="163" t="s">
        <v>771</v>
      </c>
      <c r="G70" s="163" t="s">
        <v>1320</v>
      </c>
      <c r="H70" s="183" t="s">
        <v>1320</v>
      </c>
    </row>
    <row r="71" spans="1:8">
      <c r="A71" s="163" t="s">
        <v>1174</v>
      </c>
      <c r="B71" s="163">
        <v>0</v>
      </c>
      <c r="C71" s="163">
        <v>70</v>
      </c>
      <c r="D71" s="163" t="s">
        <v>1321</v>
      </c>
      <c r="E71" s="163">
        <v>70</v>
      </c>
      <c r="F71" s="163" t="s">
        <v>784</v>
      </c>
      <c r="G71" s="163" t="s">
        <v>1322</v>
      </c>
      <c r="H71" s="183" t="s">
        <v>1322</v>
      </c>
    </row>
    <row r="72" spans="1:8">
      <c r="A72" s="163" t="s">
        <v>1174</v>
      </c>
      <c r="B72" s="163">
        <v>0</v>
      </c>
      <c r="C72" s="163">
        <v>71</v>
      </c>
      <c r="D72" s="163" t="s">
        <v>1323</v>
      </c>
      <c r="E72" s="163">
        <v>71</v>
      </c>
      <c r="F72" s="163" t="s">
        <v>784</v>
      </c>
      <c r="G72" s="163" t="s">
        <v>1324</v>
      </c>
      <c r="H72" s="183" t="s">
        <v>1324</v>
      </c>
    </row>
    <row r="73" spans="1:8">
      <c r="A73" s="163" t="s">
        <v>1174</v>
      </c>
      <c r="B73" s="163">
        <v>0</v>
      </c>
      <c r="C73" s="163">
        <v>72</v>
      </c>
      <c r="D73" s="163" t="s">
        <v>1325</v>
      </c>
      <c r="E73" s="163">
        <v>72</v>
      </c>
      <c r="F73" s="163" t="s">
        <v>771</v>
      </c>
      <c r="G73" s="163" t="s">
        <v>1303</v>
      </c>
      <c r="H73" s="183" t="s">
        <v>1303</v>
      </c>
    </row>
    <row r="74" spans="1:8">
      <c r="A74" s="163" t="s">
        <v>1174</v>
      </c>
      <c r="B74" s="163">
        <v>0</v>
      </c>
      <c r="C74" s="163">
        <v>73</v>
      </c>
      <c r="D74" s="163" t="s">
        <v>1326</v>
      </c>
      <c r="E74" s="163">
        <v>73</v>
      </c>
      <c r="F74" s="163" t="s">
        <v>784</v>
      </c>
      <c r="G74" s="163" t="s">
        <v>1327</v>
      </c>
      <c r="H74" s="183" t="s">
        <v>1327</v>
      </c>
    </row>
    <row r="75" spans="1:8">
      <c r="A75" s="163" t="s">
        <v>1174</v>
      </c>
      <c r="B75" s="163">
        <v>0</v>
      </c>
      <c r="C75" s="163">
        <v>74</v>
      </c>
      <c r="D75" s="163" t="s">
        <v>1328</v>
      </c>
      <c r="E75" s="163">
        <v>74</v>
      </c>
      <c r="F75" s="163" t="s">
        <v>784</v>
      </c>
      <c r="G75" s="163" t="s">
        <v>1329</v>
      </c>
      <c r="H75" s="183" t="s">
        <v>1329</v>
      </c>
    </row>
    <row r="76" spans="1:8">
      <c r="A76" s="163" t="s">
        <v>1174</v>
      </c>
      <c r="B76" s="163">
        <v>0</v>
      </c>
      <c r="C76" s="163">
        <v>75</v>
      </c>
      <c r="D76" s="163" t="s">
        <v>1330</v>
      </c>
      <c r="E76" s="163">
        <v>75</v>
      </c>
      <c r="F76" s="163" t="s">
        <v>771</v>
      </c>
      <c r="G76" s="163" t="s">
        <v>1331</v>
      </c>
      <c r="H76" s="183" t="s">
        <v>1331</v>
      </c>
    </row>
    <row r="77" spans="1:8">
      <c r="A77" s="163" t="s">
        <v>1174</v>
      </c>
      <c r="B77" s="163">
        <v>0</v>
      </c>
      <c r="C77" s="163">
        <v>76</v>
      </c>
      <c r="D77" s="163" t="s">
        <v>1332</v>
      </c>
      <c r="E77" s="163">
        <v>76</v>
      </c>
      <c r="F77" s="163" t="s">
        <v>784</v>
      </c>
      <c r="G77" s="163" t="s">
        <v>1333</v>
      </c>
      <c r="H77" s="183" t="s">
        <v>1333</v>
      </c>
    </row>
    <row r="78" spans="1:8">
      <c r="A78" s="163" t="s">
        <v>1174</v>
      </c>
      <c r="B78" s="163">
        <v>0</v>
      </c>
      <c r="C78" s="163">
        <v>77</v>
      </c>
      <c r="D78" s="163" t="s">
        <v>1334</v>
      </c>
      <c r="E78" s="163">
        <v>77</v>
      </c>
      <c r="F78" s="163" t="s">
        <v>771</v>
      </c>
      <c r="G78" s="163" t="s">
        <v>1335</v>
      </c>
      <c r="H78" s="183" t="s">
        <v>1335</v>
      </c>
    </row>
    <row r="79" spans="1:8">
      <c r="A79" s="163" t="s">
        <v>1174</v>
      </c>
      <c r="B79" s="163">
        <v>0</v>
      </c>
      <c r="C79" s="163">
        <v>78</v>
      </c>
      <c r="D79" s="163" t="s">
        <v>1336</v>
      </c>
      <c r="E79" s="163">
        <v>78</v>
      </c>
      <c r="F79" s="163" t="s">
        <v>784</v>
      </c>
      <c r="G79" s="163" t="s">
        <v>1337</v>
      </c>
      <c r="H79" s="183" t="s">
        <v>1337</v>
      </c>
    </row>
    <row r="80" spans="1:8">
      <c r="A80" s="163" t="s">
        <v>1174</v>
      </c>
      <c r="B80" s="163">
        <v>0</v>
      </c>
      <c r="C80" s="163">
        <v>79</v>
      </c>
      <c r="D80" s="163" t="s">
        <v>1338</v>
      </c>
      <c r="E80" s="163">
        <v>79</v>
      </c>
      <c r="F80" s="163" t="s">
        <v>775</v>
      </c>
      <c r="G80" s="163" t="s">
        <v>1339</v>
      </c>
      <c r="H80" s="183" t="s">
        <v>1339</v>
      </c>
    </row>
    <row r="81" spans="1:8">
      <c r="A81" s="163" t="s">
        <v>1174</v>
      </c>
      <c r="B81" s="163">
        <v>0</v>
      </c>
      <c r="C81" s="163">
        <v>80</v>
      </c>
      <c r="D81" s="163" t="s">
        <v>1340</v>
      </c>
      <c r="E81" s="163">
        <v>80</v>
      </c>
      <c r="F81" s="163" t="s">
        <v>784</v>
      </c>
      <c r="G81" s="163" t="s">
        <v>1341</v>
      </c>
      <c r="H81" s="183" t="s">
        <v>1341</v>
      </c>
    </row>
    <row r="82" spans="1:8">
      <c r="A82" s="163" t="s">
        <v>1174</v>
      </c>
      <c r="B82" s="163">
        <v>0</v>
      </c>
      <c r="C82" s="163">
        <v>81</v>
      </c>
      <c r="D82" s="163" t="s">
        <v>1342</v>
      </c>
      <c r="E82" s="163">
        <v>81</v>
      </c>
      <c r="F82" s="163" t="s">
        <v>775</v>
      </c>
      <c r="G82" s="163" t="s">
        <v>1343</v>
      </c>
      <c r="H82" s="183" t="s">
        <v>1343</v>
      </c>
    </row>
    <row r="83" spans="1:8">
      <c r="A83" s="163" t="s">
        <v>1174</v>
      </c>
      <c r="B83" s="163">
        <v>0</v>
      </c>
      <c r="C83" s="163">
        <v>82</v>
      </c>
      <c r="D83" s="163" t="s">
        <v>1344</v>
      </c>
      <c r="E83" s="163">
        <v>82</v>
      </c>
      <c r="F83" s="163" t="s">
        <v>784</v>
      </c>
      <c r="G83" s="163" t="s">
        <v>1345</v>
      </c>
      <c r="H83" s="183" t="s">
        <v>1345</v>
      </c>
    </row>
    <row r="84" spans="1:8">
      <c r="A84" s="163" t="s">
        <v>1174</v>
      </c>
      <c r="B84" s="163">
        <v>0</v>
      </c>
      <c r="C84" s="163">
        <v>83</v>
      </c>
      <c r="D84" s="163" t="s">
        <v>1346</v>
      </c>
      <c r="E84" s="163">
        <v>83</v>
      </c>
      <c r="F84" s="163" t="s">
        <v>784</v>
      </c>
      <c r="G84" s="163" t="s">
        <v>1347</v>
      </c>
      <c r="H84" s="183" t="s">
        <v>1347</v>
      </c>
    </row>
    <row r="85" spans="1:8">
      <c r="A85" s="163" t="s">
        <v>1174</v>
      </c>
      <c r="B85" s="163">
        <v>0</v>
      </c>
      <c r="C85" s="163">
        <v>84</v>
      </c>
      <c r="D85" s="163" t="s">
        <v>1348</v>
      </c>
      <c r="E85" s="163">
        <v>84</v>
      </c>
      <c r="F85" s="163" t="s">
        <v>771</v>
      </c>
      <c r="G85" s="163" t="s">
        <v>1349</v>
      </c>
      <c r="H85" s="183" t="s">
        <v>1349</v>
      </c>
    </row>
    <row r="86" spans="1:8">
      <c r="A86" s="163" t="s">
        <v>1174</v>
      </c>
      <c r="B86" s="163">
        <v>0</v>
      </c>
      <c r="C86" s="163">
        <v>85</v>
      </c>
      <c r="D86" s="163" t="s">
        <v>1350</v>
      </c>
      <c r="E86" s="163">
        <v>85</v>
      </c>
      <c r="F86" s="163" t="s">
        <v>784</v>
      </c>
      <c r="G86" s="163" t="s">
        <v>1351</v>
      </c>
      <c r="H86" s="183" t="s">
        <v>1351</v>
      </c>
    </row>
    <row r="87" spans="1:8">
      <c r="A87" s="163" t="s">
        <v>1174</v>
      </c>
      <c r="B87" s="163">
        <v>0</v>
      </c>
      <c r="C87" s="163">
        <v>86</v>
      </c>
      <c r="D87" s="163" t="s">
        <v>1352</v>
      </c>
      <c r="E87" s="163">
        <v>86</v>
      </c>
      <c r="F87" s="163" t="s">
        <v>775</v>
      </c>
      <c r="G87" s="163" t="s">
        <v>1353</v>
      </c>
      <c r="H87" s="183" t="s">
        <v>1353</v>
      </c>
    </row>
    <row r="88" spans="1:8">
      <c r="A88" s="163" t="s">
        <v>1174</v>
      </c>
      <c r="B88" s="163">
        <v>0</v>
      </c>
      <c r="C88" s="163">
        <v>87</v>
      </c>
      <c r="D88" s="163" t="s">
        <v>1354</v>
      </c>
      <c r="E88" s="163">
        <v>87</v>
      </c>
      <c r="F88" s="163" t="s">
        <v>784</v>
      </c>
      <c r="G88" s="163" t="s">
        <v>1355</v>
      </c>
      <c r="H88" s="183" t="s">
        <v>1355</v>
      </c>
    </row>
    <row r="89" spans="1:8">
      <c r="A89" s="163" t="s">
        <v>1174</v>
      </c>
      <c r="B89" s="163">
        <v>0</v>
      </c>
      <c r="C89" s="163">
        <v>88</v>
      </c>
      <c r="D89" s="163" t="s">
        <v>1356</v>
      </c>
      <c r="E89" s="163">
        <v>88</v>
      </c>
      <c r="F89" s="163" t="s">
        <v>775</v>
      </c>
      <c r="G89" s="163" t="s">
        <v>1357</v>
      </c>
      <c r="H89" s="183" t="s">
        <v>1357</v>
      </c>
    </row>
    <row r="90" spans="1:8">
      <c r="A90" s="163" t="s">
        <v>1174</v>
      </c>
      <c r="B90" s="163">
        <v>0</v>
      </c>
      <c r="C90" s="163">
        <v>89</v>
      </c>
      <c r="D90" s="163" t="s">
        <v>1358</v>
      </c>
      <c r="E90" s="163">
        <v>89</v>
      </c>
      <c r="F90" s="163" t="s">
        <v>784</v>
      </c>
      <c r="G90" s="163" t="s">
        <v>1359</v>
      </c>
      <c r="H90" s="183" t="s">
        <v>1359</v>
      </c>
    </row>
    <row r="91" spans="1:8">
      <c r="A91" s="163" t="s">
        <v>1174</v>
      </c>
      <c r="B91" s="163">
        <v>0</v>
      </c>
      <c r="C91" s="163">
        <v>90</v>
      </c>
      <c r="D91" s="163" t="s">
        <v>1360</v>
      </c>
      <c r="E91" s="163">
        <v>90</v>
      </c>
      <c r="F91" s="163" t="s">
        <v>784</v>
      </c>
      <c r="G91" s="163" t="s">
        <v>1361</v>
      </c>
      <c r="H91" s="183" t="s">
        <v>1361</v>
      </c>
    </row>
    <row r="92" spans="1:8">
      <c r="A92" s="163" t="s">
        <v>1174</v>
      </c>
      <c r="B92" s="163">
        <v>0</v>
      </c>
      <c r="C92" s="163">
        <v>91</v>
      </c>
      <c r="D92" s="163" t="s">
        <v>1362</v>
      </c>
      <c r="E92" s="163">
        <v>91</v>
      </c>
      <c r="F92" s="163" t="s">
        <v>771</v>
      </c>
      <c r="G92" s="163" t="s">
        <v>1363</v>
      </c>
      <c r="H92" s="183" t="s">
        <v>1363</v>
      </c>
    </row>
    <row r="93" spans="1:8">
      <c r="A93" s="163" t="s">
        <v>1174</v>
      </c>
      <c r="B93" s="163">
        <v>0</v>
      </c>
      <c r="C93" s="163">
        <v>92</v>
      </c>
      <c r="D93" s="163" t="s">
        <v>1364</v>
      </c>
      <c r="E93" s="163">
        <v>92</v>
      </c>
      <c r="F93" s="163" t="s">
        <v>784</v>
      </c>
      <c r="G93" s="163" t="s">
        <v>1365</v>
      </c>
      <c r="H93" s="183" t="s">
        <v>1365</v>
      </c>
    </row>
    <row r="94" spans="1:8">
      <c r="A94" s="163" t="s">
        <v>1174</v>
      </c>
      <c r="B94" s="163">
        <v>0</v>
      </c>
      <c r="C94" s="163">
        <v>93</v>
      </c>
      <c r="D94" s="163" t="s">
        <v>1366</v>
      </c>
      <c r="E94" s="163">
        <v>93</v>
      </c>
      <c r="F94" s="163" t="s">
        <v>768</v>
      </c>
      <c r="G94" s="163" t="s">
        <v>1367</v>
      </c>
      <c r="H94" s="183" t="s">
        <v>1367</v>
      </c>
    </row>
    <row r="95" spans="1:8">
      <c r="A95" s="163" t="s">
        <v>1174</v>
      </c>
      <c r="B95" s="163">
        <v>0</v>
      </c>
      <c r="C95" s="163">
        <v>94</v>
      </c>
      <c r="D95" s="163" t="s">
        <v>1368</v>
      </c>
      <c r="E95" s="163">
        <v>94</v>
      </c>
      <c r="F95" s="163" t="s">
        <v>784</v>
      </c>
      <c r="G95" s="163" t="s">
        <v>1369</v>
      </c>
      <c r="H95" s="183" t="s">
        <v>1369</v>
      </c>
    </row>
    <row r="96" spans="1:8">
      <c r="A96" s="163" t="s">
        <v>1174</v>
      </c>
      <c r="B96" s="163">
        <v>0</v>
      </c>
      <c r="C96" s="163">
        <v>95</v>
      </c>
      <c r="D96" s="163" t="s">
        <v>1370</v>
      </c>
      <c r="E96" s="163">
        <v>95</v>
      </c>
      <c r="F96" s="163" t="s">
        <v>775</v>
      </c>
      <c r="G96" s="163" t="s">
        <v>1371</v>
      </c>
      <c r="H96" s="183" t="s">
        <v>1371</v>
      </c>
    </row>
    <row r="97" spans="1:8">
      <c r="A97" s="163" t="s">
        <v>1174</v>
      </c>
      <c r="B97" s="163">
        <v>0</v>
      </c>
      <c r="C97" s="163">
        <v>96</v>
      </c>
      <c r="D97" s="163" t="s">
        <v>1372</v>
      </c>
      <c r="E97" s="163">
        <v>96</v>
      </c>
      <c r="F97" s="163" t="s">
        <v>784</v>
      </c>
      <c r="G97" s="163" t="s">
        <v>1373</v>
      </c>
      <c r="H97" s="183" t="s">
        <v>1373</v>
      </c>
    </row>
    <row r="98" spans="1:8">
      <c r="A98" s="163" t="s">
        <v>1174</v>
      </c>
      <c r="B98" s="163">
        <v>0</v>
      </c>
      <c r="C98" s="163">
        <v>97</v>
      </c>
      <c r="D98" s="163" t="s">
        <v>1374</v>
      </c>
      <c r="E98" s="163">
        <v>97</v>
      </c>
      <c r="F98" s="163" t="s">
        <v>784</v>
      </c>
      <c r="G98" s="163" t="s">
        <v>1375</v>
      </c>
      <c r="H98" s="183" t="s">
        <v>1375</v>
      </c>
    </row>
    <row r="99" spans="1:8">
      <c r="A99" s="163" t="s">
        <v>1174</v>
      </c>
      <c r="B99" s="163">
        <v>0</v>
      </c>
      <c r="C99" s="163">
        <v>98</v>
      </c>
      <c r="D99" s="163" t="s">
        <v>1376</v>
      </c>
      <c r="E99" s="163">
        <v>98</v>
      </c>
      <c r="F99" s="163" t="s">
        <v>771</v>
      </c>
      <c r="G99" s="163" t="s">
        <v>1377</v>
      </c>
      <c r="H99" s="183" t="s">
        <v>1377</v>
      </c>
    </row>
    <row r="100" spans="1:8">
      <c r="A100" s="163" t="s">
        <v>1174</v>
      </c>
      <c r="B100" s="163">
        <v>0</v>
      </c>
      <c r="C100" s="163">
        <v>99</v>
      </c>
      <c r="D100" s="163" t="s">
        <v>1378</v>
      </c>
      <c r="E100" s="163">
        <v>99</v>
      </c>
      <c r="F100" s="163" t="s">
        <v>784</v>
      </c>
      <c r="G100" s="163" t="s">
        <v>1379</v>
      </c>
      <c r="H100" s="183" t="s">
        <v>1379</v>
      </c>
    </row>
    <row r="101" spans="1:8">
      <c r="A101" s="163" t="s">
        <v>1174</v>
      </c>
      <c r="B101" s="163">
        <v>0</v>
      </c>
      <c r="C101" s="163">
        <v>100</v>
      </c>
      <c r="D101" s="163" t="s">
        <v>1380</v>
      </c>
      <c r="E101" s="163">
        <v>100</v>
      </c>
      <c r="F101" s="163" t="s">
        <v>768</v>
      </c>
      <c r="G101" s="163" t="s">
        <v>1381</v>
      </c>
      <c r="H101" s="183" t="s">
        <v>1381</v>
      </c>
    </row>
    <row r="102" spans="1:8">
      <c r="A102" s="163" t="s">
        <v>1174</v>
      </c>
      <c r="B102" s="163">
        <v>0</v>
      </c>
      <c r="C102" s="163">
        <v>101</v>
      </c>
      <c r="D102" s="163" t="s">
        <v>1382</v>
      </c>
      <c r="E102" s="163">
        <v>101</v>
      </c>
      <c r="F102" s="163" t="s">
        <v>784</v>
      </c>
      <c r="G102" s="163" t="s">
        <v>1383</v>
      </c>
      <c r="H102" s="183" t="s">
        <v>1383</v>
      </c>
    </row>
    <row r="103" spans="1:8">
      <c r="A103" s="163" t="s">
        <v>1174</v>
      </c>
      <c r="B103" s="163">
        <v>0</v>
      </c>
      <c r="C103" s="163">
        <v>102</v>
      </c>
      <c r="D103" s="163" t="s">
        <v>1384</v>
      </c>
      <c r="E103" s="163">
        <v>102</v>
      </c>
      <c r="F103" s="163" t="s">
        <v>768</v>
      </c>
      <c r="G103" s="163" t="s">
        <v>1385</v>
      </c>
      <c r="H103" s="183" t="s">
        <v>1385</v>
      </c>
    </row>
    <row r="104" spans="1:8">
      <c r="A104" s="163" t="s">
        <v>1174</v>
      </c>
      <c r="B104" s="163">
        <v>0</v>
      </c>
      <c r="C104" s="163">
        <v>103</v>
      </c>
      <c r="D104" s="163" t="s">
        <v>1386</v>
      </c>
      <c r="E104" s="163">
        <v>103</v>
      </c>
      <c r="F104" s="163" t="s">
        <v>784</v>
      </c>
      <c r="G104" s="163" t="s">
        <v>1387</v>
      </c>
      <c r="H104" s="183" t="s">
        <v>1387</v>
      </c>
    </row>
    <row r="105" spans="1:8">
      <c r="A105" s="163" t="s">
        <v>1174</v>
      </c>
      <c r="B105" s="163">
        <v>0</v>
      </c>
      <c r="C105" s="163">
        <v>104</v>
      </c>
      <c r="D105" s="163" t="s">
        <v>1388</v>
      </c>
      <c r="E105" s="163">
        <v>104</v>
      </c>
      <c r="F105" s="163" t="s">
        <v>771</v>
      </c>
      <c r="G105" s="163" t="s">
        <v>1389</v>
      </c>
      <c r="H105" s="183" t="s">
        <v>1389</v>
      </c>
    </row>
    <row r="106" spans="1:8">
      <c r="A106" s="163" t="s">
        <v>1174</v>
      </c>
      <c r="B106" s="163">
        <v>0</v>
      </c>
      <c r="C106" s="163">
        <v>105</v>
      </c>
      <c r="D106" s="163" t="s">
        <v>1390</v>
      </c>
      <c r="E106" s="163">
        <v>105</v>
      </c>
      <c r="F106" s="163" t="s">
        <v>804</v>
      </c>
      <c r="G106" s="163" t="s">
        <v>1391</v>
      </c>
      <c r="H106" s="183" t="s">
        <v>1391</v>
      </c>
    </row>
    <row r="107" spans="1:8">
      <c r="A107" s="163" t="s">
        <v>1174</v>
      </c>
      <c r="B107" s="163">
        <v>0</v>
      </c>
      <c r="C107" s="163">
        <v>106</v>
      </c>
      <c r="D107" s="163" t="s">
        <v>1392</v>
      </c>
      <c r="E107" s="163">
        <v>106</v>
      </c>
      <c r="F107" s="163" t="s">
        <v>784</v>
      </c>
      <c r="G107" s="163" t="s">
        <v>1393</v>
      </c>
      <c r="H107" s="183" t="s">
        <v>1393</v>
      </c>
    </row>
    <row r="108" spans="1:8">
      <c r="A108" s="163" t="s">
        <v>1174</v>
      </c>
      <c r="B108" s="163">
        <v>0</v>
      </c>
      <c r="C108" s="163">
        <v>107</v>
      </c>
      <c r="D108" s="163" t="s">
        <v>1394</v>
      </c>
      <c r="E108" s="163">
        <v>107</v>
      </c>
      <c r="F108" s="163" t="s">
        <v>768</v>
      </c>
      <c r="G108" s="163" t="s">
        <v>1395</v>
      </c>
      <c r="H108" s="183" t="s">
        <v>1395</v>
      </c>
    </row>
    <row r="109" spans="1:8">
      <c r="A109" s="163" t="s">
        <v>1174</v>
      </c>
      <c r="B109" s="163">
        <v>0</v>
      </c>
      <c r="C109" s="163">
        <v>108</v>
      </c>
      <c r="D109" s="163" t="s">
        <v>1396</v>
      </c>
      <c r="E109" s="163">
        <v>108</v>
      </c>
      <c r="F109" s="163" t="s">
        <v>784</v>
      </c>
      <c r="G109" s="163" t="s">
        <v>1397</v>
      </c>
      <c r="H109" s="183" t="s">
        <v>1397</v>
      </c>
    </row>
    <row r="110" spans="1:8">
      <c r="A110" s="163" t="s">
        <v>1174</v>
      </c>
      <c r="B110" s="163">
        <v>0</v>
      </c>
      <c r="C110" s="163">
        <v>109</v>
      </c>
      <c r="D110" s="163" t="s">
        <v>1398</v>
      </c>
      <c r="E110" s="163">
        <v>109</v>
      </c>
      <c r="F110" s="163" t="s">
        <v>768</v>
      </c>
      <c r="G110" s="163" t="s">
        <v>1399</v>
      </c>
      <c r="H110" s="183" t="s">
        <v>1399</v>
      </c>
    </row>
    <row r="111" spans="1:8">
      <c r="A111" s="163" t="s">
        <v>1174</v>
      </c>
      <c r="B111" s="163">
        <v>0</v>
      </c>
      <c r="C111" s="163">
        <v>110</v>
      </c>
      <c r="D111" s="163" t="s">
        <v>1400</v>
      </c>
      <c r="E111" s="163">
        <v>110</v>
      </c>
      <c r="F111" s="163" t="s">
        <v>784</v>
      </c>
      <c r="G111" s="163" t="s">
        <v>1401</v>
      </c>
      <c r="H111" s="183" t="s">
        <v>1401</v>
      </c>
    </row>
    <row r="112" spans="1:8">
      <c r="A112" s="163" t="s">
        <v>1174</v>
      </c>
      <c r="B112" s="163">
        <v>0</v>
      </c>
      <c r="C112" s="163">
        <v>111</v>
      </c>
      <c r="D112" s="163" t="s">
        <v>1402</v>
      </c>
      <c r="E112" s="163">
        <v>111</v>
      </c>
      <c r="F112" s="163" t="s">
        <v>781</v>
      </c>
      <c r="G112" s="163" t="s">
        <v>1403</v>
      </c>
      <c r="H112" s="183" t="s">
        <v>1403</v>
      </c>
    </row>
  </sheetData>
  <hyperlinks>
    <hyperlink ref="H1:H112" r:id="rId1" display="166,878" xr:uid="{8362B693-086F-4D5B-98BA-3DAB1BF7AA18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F249-F8D2-DD45-A787-E8360B21CBD4}">
  <dimension ref="A1:H102"/>
  <sheetViews>
    <sheetView tabSelected="1" workbookViewId="0">
      <selection activeCell="I12" sqref="I12"/>
    </sheetView>
  </sheetViews>
  <sheetFormatPr defaultColWidth="11.07421875" defaultRowHeight="16.2"/>
  <cols>
    <col min="1" max="1" width="38.84375" customWidth="1"/>
    <col min="2" max="3" width="0" hidden="1" customWidth="1"/>
    <col min="4" max="4" width="47.23046875" customWidth="1"/>
    <col min="5" max="5" width="15.61328125" customWidth="1"/>
    <col min="6" max="7" width="0" hidden="1" customWidth="1"/>
    <col min="8" max="8" width="35.3828125" customWidth="1"/>
  </cols>
  <sheetData>
    <row r="1" spans="1:8">
      <c r="A1" s="163" t="s">
        <v>1404</v>
      </c>
      <c r="B1" s="163">
        <v>0</v>
      </c>
      <c r="C1" s="163">
        <v>0</v>
      </c>
      <c r="D1" s="163" t="s">
        <v>227</v>
      </c>
      <c r="E1" s="163">
        <v>0</v>
      </c>
      <c r="F1" s="163" t="s">
        <v>1405</v>
      </c>
      <c r="G1" s="163" t="s">
        <v>1406</v>
      </c>
      <c r="H1" s="183" t="s">
        <v>1407</v>
      </c>
    </row>
    <row r="2" spans="1:8">
      <c r="A2" s="163" t="s">
        <v>1404</v>
      </c>
      <c r="B2" s="163">
        <v>0</v>
      </c>
      <c r="C2" s="163">
        <v>2</v>
      </c>
      <c r="D2" s="163" t="s">
        <v>1408</v>
      </c>
      <c r="E2" s="163">
        <v>1</v>
      </c>
      <c r="F2" s="163" t="s">
        <v>784</v>
      </c>
      <c r="G2" s="163" t="s">
        <v>1409</v>
      </c>
      <c r="H2" s="183" t="s">
        <v>1410</v>
      </c>
    </row>
    <row r="3" spans="1:8">
      <c r="A3" s="163" t="s">
        <v>1404</v>
      </c>
      <c r="B3" s="163">
        <v>0</v>
      </c>
      <c r="C3" s="163">
        <v>3</v>
      </c>
      <c r="D3" s="163" t="s">
        <v>230</v>
      </c>
      <c r="E3" s="163">
        <v>2</v>
      </c>
      <c r="F3" s="163" t="s">
        <v>768</v>
      </c>
      <c r="G3" s="163" t="s">
        <v>1411</v>
      </c>
      <c r="H3" s="183" t="s">
        <v>1412</v>
      </c>
    </row>
    <row r="4" spans="1:8">
      <c r="A4" s="163" t="s">
        <v>1404</v>
      </c>
      <c r="B4" s="163">
        <v>0</v>
      </c>
      <c r="C4" s="163">
        <v>6</v>
      </c>
      <c r="D4" s="163" t="s">
        <v>232</v>
      </c>
      <c r="E4" s="163">
        <v>3</v>
      </c>
      <c r="F4" s="163" t="s">
        <v>873</v>
      </c>
      <c r="G4" s="163" t="s">
        <v>1413</v>
      </c>
      <c r="H4" s="183" t="s">
        <v>1414</v>
      </c>
    </row>
    <row r="5" spans="1:8">
      <c r="A5" s="162" t="s">
        <v>1404</v>
      </c>
      <c r="B5" s="162">
        <v>1</v>
      </c>
      <c r="C5" s="162">
        <v>0</v>
      </c>
      <c r="D5" s="162" t="s">
        <v>227</v>
      </c>
      <c r="E5" s="162">
        <v>0</v>
      </c>
      <c r="F5" s="162" t="s">
        <v>813</v>
      </c>
      <c r="G5" s="162" t="s">
        <v>1415</v>
      </c>
      <c r="H5" s="181" t="s">
        <v>1416</v>
      </c>
    </row>
    <row r="6" spans="1:8">
      <c r="A6" s="162" t="s">
        <v>1404</v>
      </c>
      <c r="B6" s="162">
        <v>1</v>
      </c>
      <c r="C6" s="162">
        <v>2</v>
      </c>
      <c r="D6" s="162" t="s">
        <v>1408</v>
      </c>
      <c r="E6" s="162">
        <v>1</v>
      </c>
      <c r="F6" s="162" t="s">
        <v>784</v>
      </c>
      <c r="G6" s="162" t="s">
        <v>1417</v>
      </c>
      <c r="H6" s="181" t="s">
        <v>1418</v>
      </c>
    </row>
    <row r="7" spans="1:8">
      <c r="A7" s="162" t="s">
        <v>1404</v>
      </c>
      <c r="B7" s="162">
        <v>1</v>
      </c>
      <c r="C7" s="162">
        <v>3</v>
      </c>
      <c r="D7" s="162" t="s">
        <v>230</v>
      </c>
      <c r="E7" s="162">
        <v>2</v>
      </c>
      <c r="F7" s="162" t="s">
        <v>768</v>
      </c>
      <c r="G7" s="162" t="s">
        <v>1419</v>
      </c>
      <c r="H7" s="181" t="s">
        <v>1420</v>
      </c>
    </row>
    <row r="8" spans="1:8">
      <c r="A8" s="162" t="s">
        <v>1404</v>
      </c>
      <c r="B8" s="162">
        <v>1</v>
      </c>
      <c r="C8" s="162">
        <v>6</v>
      </c>
      <c r="D8" s="162" t="s">
        <v>232</v>
      </c>
      <c r="E8" s="162">
        <v>3</v>
      </c>
      <c r="F8" s="162" t="s">
        <v>873</v>
      </c>
      <c r="G8" s="162" t="s">
        <v>1413</v>
      </c>
      <c r="H8" s="181" t="s">
        <v>1414</v>
      </c>
    </row>
    <row r="9" spans="1:8">
      <c r="A9" s="163" t="s">
        <v>1404</v>
      </c>
      <c r="B9" s="163">
        <v>2</v>
      </c>
      <c r="C9" s="163">
        <v>0</v>
      </c>
      <c r="D9" s="163" t="s">
        <v>227</v>
      </c>
      <c r="E9" s="163">
        <v>0</v>
      </c>
      <c r="F9" s="163" t="s">
        <v>1405</v>
      </c>
      <c r="G9" s="163" t="s">
        <v>1421</v>
      </c>
      <c r="H9" s="183" t="s">
        <v>1422</v>
      </c>
    </row>
    <row r="10" spans="1:8">
      <c r="A10" s="163" t="s">
        <v>1404</v>
      </c>
      <c r="B10" s="163">
        <v>2</v>
      </c>
      <c r="C10" s="163">
        <v>2</v>
      </c>
      <c r="D10" s="163" t="s">
        <v>1408</v>
      </c>
      <c r="E10" s="163">
        <v>1</v>
      </c>
      <c r="F10" s="163" t="s">
        <v>804</v>
      </c>
      <c r="G10" s="163" t="s">
        <v>1423</v>
      </c>
      <c r="H10" s="183" t="s">
        <v>1424</v>
      </c>
    </row>
    <row r="11" spans="1:8">
      <c r="A11" s="163" t="s">
        <v>1404</v>
      </c>
      <c r="B11" s="163">
        <v>2</v>
      </c>
      <c r="C11" s="163">
        <v>3</v>
      </c>
      <c r="D11" s="163" t="s">
        <v>230</v>
      </c>
      <c r="E11" s="163">
        <v>2</v>
      </c>
      <c r="F11" s="163" t="s">
        <v>768</v>
      </c>
      <c r="G11" s="163" t="s">
        <v>1425</v>
      </c>
      <c r="H11" s="183" t="s">
        <v>1426</v>
      </c>
    </row>
    <row r="12" spans="1:8">
      <c r="A12" s="163" t="s">
        <v>1404</v>
      </c>
      <c r="B12" s="163">
        <v>2</v>
      </c>
      <c r="C12" s="163">
        <v>6</v>
      </c>
      <c r="D12" s="163" t="s">
        <v>232</v>
      </c>
      <c r="E12" s="163">
        <v>3</v>
      </c>
      <c r="F12" s="163" t="s">
        <v>873</v>
      </c>
      <c r="G12" s="163" t="s">
        <v>1413</v>
      </c>
      <c r="H12" s="183" t="s">
        <v>1414</v>
      </c>
    </row>
    <row r="13" spans="1:8">
      <c r="A13" s="162" t="s">
        <v>1404</v>
      </c>
      <c r="B13" s="162">
        <v>3</v>
      </c>
      <c r="C13" s="162">
        <v>0</v>
      </c>
      <c r="D13" s="162" t="s">
        <v>227</v>
      </c>
      <c r="E13" s="162">
        <v>0</v>
      </c>
      <c r="F13" s="162" t="s">
        <v>1405</v>
      </c>
      <c r="G13" s="162" t="s">
        <v>1427</v>
      </c>
      <c r="H13" s="181" t="s">
        <v>1428</v>
      </c>
    </row>
    <row r="14" spans="1:8">
      <c r="A14" s="162" t="s">
        <v>1404</v>
      </c>
      <c r="B14" s="162">
        <v>3</v>
      </c>
      <c r="C14" s="162">
        <v>2</v>
      </c>
      <c r="D14" s="162" t="s">
        <v>1408</v>
      </c>
      <c r="E14" s="162">
        <v>1</v>
      </c>
      <c r="F14" s="162" t="s">
        <v>804</v>
      </c>
      <c r="G14" s="162" t="s">
        <v>1429</v>
      </c>
      <c r="H14" s="181" t="s">
        <v>1430</v>
      </c>
    </row>
    <row r="15" spans="1:8">
      <c r="A15" s="162" t="s">
        <v>1404</v>
      </c>
      <c r="B15" s="162">
        <v>3</v>
      </c>
      <c r="C15" s="162">
        <v>3</v>
      </c>
      <c r="D15" s="162" t="s">
        <v>230</v>
      </c>
      <c r="E15" s="162">
        <v>2</v>
      </c>
      <c r="F15" s="162" t="s">
        <v>768</v>
      </c>
      <c r="G15" s="162" t="s">
        <v>1431</v>
      </c>
      <c r="H15" s="181" t="s">
        <v>1432</v>
      </c>
    </row>
    <row r="16" spans="1:8">
      <c r="A16" s="162" t="s">
        <v>1404</v>
      </c>
      <c r="B16" s="162">
        <v>3</v>
      </c>
      <c r="C16" s="162">
        <v>6</v>
      </c>
      <c r="D16" s="162" t="s">
        <v>232</v>
      </c>
      <c r="E16" s="162">
        <v>3</v>
      </c>
      <c r="F16" s="162" t="s">
        <v>873</v>
      </c>
      <c r="G16" s="162" t="s">
        <v>1413</v>
      </c>
      <c r="H16" s="181" t="s">
        <v>1414</v>
      </c>
    </row>
    <row r="17" spans="1:8">
      <c r="A17" s="163" t="s">
        <v>1404</v>
      </c>
      <c r="B17" s="163">
        <v>4</v>
      </c>
      <c r="C17" s="163">
        <v>0</v>
      </c>
      <c r="D17" s="163" t="s">
        <v>227</v>
      </c>
      <c r="E17" s="163">
        <v>0</v>
      </c>
      <c r="F17" s="163" t="s">
        <v>1405</v>
      </c>
      <c r="G17" s="163" t="s">
        <v>1433</v>
      </c>
      <c r="H17" s="183" t="s">
        <v>1434</v>
      </c>
    </row>
    <row r="18" spans="1:8">
      <c r="A18" s="163" t="s">
        <v>1404</v>
      </c>
      <c r="B18" s="163">
        <v>4</v>
      </c>
      <c r="C18" s="163">
        <v>2</v>
      </c>
      <c r="D18" s="163" t="s">
        <v>1408</v>
      </c>
      <c r="E18" s="163">
        <v>1</v>
      </c>
      <c r="F18" s="163" t="s">
        <v>804</v>
      </c>
      <c r="G18" s="163" t="s">
        <v>1435</v>
      </c>
      <c r="H18" s="183" t="s">
        <v>1436</v>
      </c>
    </row>
    <row r="19" spans="1:8">
      <c r="A19" s="163" t="s">
        <v>1404</v>
      </c>
      <c r="B19" s="163">
        <v>4</v>
      </c>
      <c r="C19" s="163">
        <v>3</v>
      </c>
      <c r="D19" s="163" t="s">
        <v>230</v>
      </c>
      <c r="E19" s="163">
        <v>2</v>
      </c>
      <c r="F19" s="163" t="s">
        <v>768</v>
      </c>
      <c r="G19" s="163" t="s">
        <v>1437</v>
      </c>
      <c r="H19" s="183" t="s">
        <v>1438</v>
      </c>
    </row>
    <row r="20" spans="1:8">
      <c r="A20" s="163" t="s">
        <v>1404</v>
      </c>
      <c r="B20" s="163">
        <v>4</v>
      </c>
      <c r="C20" s="163">
        <v>6</v>
      </c>
      <c r="D20" s="163" t="s">
        <v>232</v>
      </c>
      <c r="E20" s="163">
        <v>3</v>
      </c>
      <c r="F20" s="163" t="s">
        <v>873</v>
      </c>
      <c r="G20" s="163" t="s">
        <v>1413</v>
      </c>
      <c r="H20" s="183" t="s">
        <v>1414</v>
      </c>
    </row>
    <row r="21" spans="1:8">
      <c r="A21" s="162" t="s">
        <v>1404</v>
      </c>
      <c r="B21" s="162">
        <v>5</v>
      </c>
      <c r="C21" s="162">
        <v>0</v>
      </c>
      <c r="D21" s="162" t="s">
        <v>227</v>
      </c>
      <c r="E21" s="162">
        <v>0</v>
      </c>
      <c r="F21" s="162" t="s">
        <v>813</v>
      </c>
      <c r="G21" s="162" t="s">
        <v>1439</v>
      </c>
      <c r="H21" s="181" t="s">
        <v>1440</v>
      </c>
    </row>
    <row r="22" spans="1:8">
      <c r="A22" s="162" t="s">
        <v>1404</v>
      </c>
      <c r="B22" s="162">
        <v>5</v>
      </c>
      <c r="C22" s="162">
        <v>2</v>
      </c>
      <c r="D22" s="162" t="s">
        <v>1408</v>
      </c>
      <c r="E22" s="162">
        <v>1</v>
      </c>
      <c r="F22" s="162" t="s">
        <v>804</v>
      </c>
      <c r="G22" s="162" t="s">
        <v>1441</v>
      </c>
      <c r="H22" s="181" t="s">
        <v>1442</v>
      </c>
    </row>
    <row r="23" spans="1:8">
      <c r="A23" s="162" t="s">
        <v>1404</v>
      </c>
      <c r="B23" s="162">
        <v>5</v>
      </c>
      <c r="C23" s="162">
        <v>3</v>
      </c>
      <c r="D23" s="162" t="s">
        <v>230</v>
      </c>
      <c r="E23" s="162">
        <v>2</v>
      </c>
      <c r="F23" s="162" t="s">
        <v>771</v>
      </c>
      <c r="G23" s="162" t="s">
        <v>1443</v>
      </c>
      <c r="H23" s="181" t="s">
        <v>1444</v>
      </c>
    </row>
    <row r="24" spans="1:8">
      <c r="A24" s="162" t="s">
        <v>1404</v>
      </c>
      <c r="B24" s="162">
        <v>5</v>
      </c>
      <c r="C24" s="162">
        <v>6</v>
      </c>
      <c r="D24" s="162" t="s">
        <v>232</v>
      </c>
      <c r="E24" s="162">
        <v>3</v>
      </c>
      <c r="F24" s="162" t="s">
        <v>873</v>
      </c>
      <c r="G24" s="162" t="s">
        <v>1413</v>
      </c>
      <c r="H24" s="181" t="s">
        <v>1414</v>
      </c>
    </row>
    <row r="25" spans="1:8">
      <c r="A25" s="163" t="s">
        <v>1404</v>
      </c>
      <c r="B25" s="163">
        <v>6</v>
      </c>
      <c r="C25" s="163">
        <v>0</v>
      </c>
      <c r="D25" s="163" t="s">
        <v>227</v>
      </c>
      <c r="E25" s="163">
        <v>0</v>
      </c>
      <c r="F25" s="163" t="s">
        <v>813</v>
      </c>
      <c r="G25" s="163" t="s">
        <v>1445</v>
      </c>
      <c r="H25" s="183" t="s">
        <v>1446</v>
      </c>
    </row>
    <row r="26" spans="1:8">
      <c r="A26" s="163" t="s">
        <v>1404</v>
      </c>
      <c r="B26" s="163">
        <v>6</v>
      </c>
      <c r="C26" s="163">
        <v>2</v>
      </c>
      <c r="D26" s="163" t="s">
        <v>1408</v>
      </c>
      <c r="E26" s="163">
        <v>1</v>
      </c>
      <c r="F26" s="163" t="s">
        <v>784</v>
      </c>
      <c r="G26" s="163" t="s">
        <v>1447</v>
      </c>
      <c r="H26" s="183" t="s">
        <v>1448</v>
      </c>
    </row>
    <row r="27" spans="1:8">
      <c r="A27" s="163" t="s">
        <v>1404</v>
      </c>
      <c r="B27" s="163">
        <v>6</v>
      </c>
      <c r="C27" s="163">
        <v>3</v>
      </c>
      <c r="D27" s="163" t="s">
        <v>230</v>
      </c>
      <c r="E27" s="163">
        <v>2</v>
      </c>
      <c r="F27" s="163" t="s">
        <v>771</v>
      </c>
      <c r="G27" s="163" t="s">
        <v>1443</v>
      </c>
      <c r="H27" s="183" t="s">
        <v>1444</v>
      </c>
    </row>
    <row r="28" spans="1:8">
      <c r="A28" s="163" t="s">
        <v>1404</v>
      </c>
      <c r="B28" s="163">
        <v>6</v>
      </c>
      <c r="C28" s="163">
        <v>6</v>
      </c>
      <c r="D28" s="163" t="s">
        <v>232</v>
      </c>
      <c r="E28" s="163">
        <v>3</v>
      </c>
      <c r="F28" s="163" t="s">
        <v>873</v>
      </c>
      <c r="G28" s="163" t="s">
        <v>1413</v>
      </c>
      <c r="H28" s="183" t="s">
        <v>1414</v>
      </c>
    </row>
    <row r="29" spans="1:8">
      <c r="A29" s="162" t="s">
        <v>1404</v>
      </c>
      <c r="B29" s="162">
        <v>7</v>
      </c>
      <c r="C29" s="162">
        <v>0</v>
      </c>
      <c r="D29" s="162" t="s">
        <v>227</v>
      </c>
      <c r="E29" s="162">
        <v>0</v>
      </c>
      <c r="F29" s="162" t="s">
        <v>813</v>
      </c>
      <c r="G29" s="162" t="s">
        <v>1449</v>
      </c>
      <c r="H29" s="181" t="s">
        <v>1450</v>
      </c>
    </row>
    <row r="30" spans="1:8">
      <c r="A30" s="162" t="s">
        <v>1404</v>
      </c>
      <c r="B30" s="162">
        <v>7</v>
      </c>
      <c r="C30" s="162">
        <v>2</v>
      </c>
      <c r="D30" s="162" t="s">
        <v>1408</v>
      </c>
      <c r="E30" s="162">
        <v>1</v>
      </c>
      <c r="F30" s="162" t="s">
        <v>804</v>
      </c>
      <c r="G30" s="162" t="s">
        <v>1451</v>
      </c>
      <c r="H30" s="181" t="s">
        <v>1452</v>
      </c>
    </row>
    <row r="31" spans="1:8">
      <c r="A31" s="162" t="s">
        <v>1404</v>
      </c>
      <c r="B31" s="162">
        <v>7</v>
      </c>
      <c r="C31" s="162">
        <v>3</v>
      </c>
      <c r="D31" s="162" t="s">
        <v>230</v>
      </c>
      <c r="E31" s="162">
        <v>2</v>
      </c>
      <c r="F31" s="162" t="s">
        <v>771</v>
      </c>
      <c r="G31" s="162" t="s">
        <v>1453</v>
      </c>
      <c r="H31" s="181" t="s">
        <v>1454</v>
      </c>
    </row>
    <row r="32" spans="1:8">
      <c r="A32" s="162" t="s">
        <v>1404</v>
      </c>
      <c r="B32" s="162">
        <v>7</v>
      </c>
      <c r="C32" s="162">
        <v>6</v>
      </c>
      <c r="D32" s="162" t="s">
        <v>232</v>
      </c>
      <c r="E32" s="162">
        <v>3</v>
      </c>
      <c r="F32" s="162" t="s">
        <v>873</v>
      </c>
      <c r="G32" s="162" t="s">
        <v>1413</v>
      </c>
      <c r="H32" s="181" t="s">
        <v>1414</v>
      </c>
    </row>
    <row r="33" spans="1:8">
      <c r="A33" s="163" t="s">
        <v>1404</v>
      </c>
      <c r="B33" s="163">
        <v>8</v>
      </c>
      <c r="C33" s="163">
        <v>0</v>
      </c>
      <c r="D33" s="163" t="s">
        <v>227</v>
      </c>
      <c r="E33" s="163">
        <v>0</v>
      </c>
      <c r="F33" s="163" t="s">
        <v>813</v>
      </c>
      <c r="G33" s="163" t="s">
        <v>1455</v>
      </c>
      <c r="H33" s="183" t="s">
        <v>1456</v>
      </c>
    </row>
    <row r="34" spans="1:8">
      <c r="A34" s="163" t="s">
        <v>1404</v>
      </c>
      <c r="B34" s="163">
        <v>8</v>
      </c>
      <c r="C34" s="163">
        <v>2</v>
      </c>
      <c r="D34" s="163" t="s">
        <v>1408</v>
      </c>
      <c r="E34" s="163">
        <v>1</v>
      </c>
      <c r="F34" s="163" t="s">
        <v>784</v>
      </c>
      <c r="G34" s="163" t="s">
        <v>1457</v>
      </c>
      <c r="H34" s="183" t="s">
        <v>1458</v>
      </c>
    </row>
    <row r="35" spans="1:8">
      <c r="A35" s="163" t="s">
        <v>1404</v>
      </c>
      <c r="B35" s="163">
        <v>8</v>
      </c>
      <c r="C35" s="163">
        <v>3</v>
      </c>
      <c r="D35" s="163" t="s">
        <v>230</v>
      </c>
      <c r="E35" s="163">
        <v>2</v>
      </c>
      <c r="F35" s="163" t="s">
        <v>771</v>
      </c>
      <c r="G35" s="163" t="s">
        <v>1453</v>
      </c>
      <c r="H35" s="183" t="s">
        <v>1454</v>
      </c>
    </row>
    <row r="36" spans="1:8">
      <c r="A36" s="163" t="s">
        <v>1404</v>
      </c>
      <c r="B36" s="163">
        <v>8</v>
      </c>
      <c r="C36" s="163">
        <v>6</v>
      </c>
      <c r="D36" s="163" t="s">
        <v>232</v>
      </c>
      <c r="E36" s="163">
        <v>3</v>
      </c>
      <c r="F36" s="163" t="s">
        <v>873</v>
      </c>
      <c r="G36" s="163" t="s">
        <v>1413</v>
      </c>
      <c r="H36" s="183" t="s">
        <v>1414</v>
      </c>
    </row>
    <row r="37" spans="1:8">
      <c r="A37" s="162" t="s">
        <v>1404</v>
      </c>
      <c r="B37" s="162">
        <v>9</v>
      </c>
      <c r="C37" s="162">
        <v>0</v>
      </c>
      <c r="D37" s="162" t="s">
        <v>227</v>
      </c>
      <c r="E37" s="162">
        <v>0</v>
      </c>
      <c r="F37" s="162" t="s">
        <v>813</v>
      </c>
      <c r="G37" s="162" t="s">
        <v>1459</v>
      </c>
      <c r="H37" s="181" t="s">
        <v>1460</v>
      </c>
    </row>
    <row r="38" spans="1:8">
      <c r="A38" s="162" t="s">
        <v>1404</v>
      </c>
      <c r="B38" s="162">
        <v>9</v>
      </c>
      <c r="C38" s="162">
        <v>2</v>
      </c>
      <c r="D38" s="162" t="s">
        <v>1408</v>
      </c>
      <c r="E38" s="162">
        <v>1</v>
      </c>
      <c r="F38" s="162" t="s">
        <v>804</v>
      </c>
      <c r="G38" s="162" t="s">
        <v>1461</v>
      </c>
      <c r="H38" s="181" t="s">
        <v>1462</v>
      </c>
    </row>
    <row r="39" spans="1:8">
      <c r="A39" s="162" t="s">
        <v>1404</v>
      </c>
      <c r="B39" s="162">
        <v>9</v>
      </c>
      <c r="C39" s="162">
        <v>3</v>
      </c>
      <c r="D39" s="162" t="s">
        <v>230</v>
      </c>
      <c r="E39" s="162">
        <v>2</v>
      </c>
      <c r="F39" s="162" t="s">
        <v>771</v>
      </c>
      <c r="G39" s="162" t="s">
        <v>1463</v>
      </c>
      <c r="H39" s="181" t="s">
        <v>1464</v>
      </c>
    </row>
    <row r="40" spans="1:8">
      <c r="A40" s="162" t="s">
        <v>1404</v>
      </c>
      <c r="B40" s="162">
        <v>9</v>
      </c>
      <c r="C40" s="162">
        <v>6</v>
      </c>
      <c r="D40" s="162" t="s">
        <v>232</v>
      </c>
      <c r="E40" s="162">
        <v>3</v>
      </c>
      <c r="F40" s="162" t="s">
        <v>873</v>
      </c>
      <c r="G40" s="162" t="s">
        <v>1413</v>
      </c>
      <c r="H40" s="181" t="s">
        <v>1414</v>
      </c>
    </row>
    <row r="41" spans="1:8">
      <c r="A41" s="163" t="s">
        <v>1404</v>
      </c>
      <c r="B41" s="163">
        <v>10</v>
      </c>
      <c r="C41" s="163">
        <v>0</v>
      </c>
      <c r="D41" s="163" t="s">
        <v>227</v>
      </c>
      <c r="E41" s="163">
        <v>0</v>
      </c>
      <c r="F41" s="163" t="s">
        <v>813</v>
      </c>
      <c r="G41" s="163" t="s">
        <v>1465</v>
      </c>
      <c r="H41" s="183" t="s">
        <v>1466</v>
      </c>
    </row>
    <row r="42" spans="1:8">
      <c r="A42" s="163" t="s">
        <v>1404</v>
      </c>
      <c r="B42" s="163">
        <v>10</v>
      </c>
      <c r="C42" s="163">
        <v>2</v>
      </c>
      <c r="D42" s="163" t="s">
        <v>1408</v>
      </c>
      <c r="E42" s="163">
        <v>1</v>
      </c>
      <c r="F42" s="163" t="s">
        <v>768</v>
      </c>
      <c r="G42" s="163" t="s">
        <v>1467</v>
      </c>
      <c r="H42" s="183" t="s">
        <v>1468</v>
      </c>
    </row>
    <row r="43" spans="1:8">
      <c r="A43" s="163" t="s">
        <v>1404</v>
      </c>
      <c r="B43" s="163">
        <v>10</v>
      </c>
      <c r="C43" s="163">
        <v>3</v>
      </c>
      <c r="D43" s="163" t="s">
        <v>230</v>
      </c>
      <c r="E43" s="163">
        <v>2</v>
      </c>
      <c r="F43" s="163" t="s">
        <v>771</v>
      </c>
      <c r="G43" s="163" t="s">
        <v>1463</v>
      </c>
      <c r="H43" s="183" t="s">
        <v>1464</v>
      </c>
    </row>
    <row r="44" spans="1:8">
      <c r="A44" s="163" t="s">
        <v>1404</v>
      </c>
      <c r="B44" s="163">
        <v>10</v>
      </c>
      <c r="C44" s="163">
        <v>6</v>
      </c>
      <c r="D44" s="163" t="s">
        <v>232</v>
      </c>
      <c r="E44" s="163">
        <v>3</v>
      </c>
      <c r="F44" s="163" t="s">
        <v>873</v>
      </c>
      <c r="G44" s="163" t="s">
        <v>1413</v>
      </c>
      <c r="H44" s="183" t="s">
        <v>1414</v>
      </c>
    </row>
    <row r="45" spans="1:8">
      <c r="A45" s="162" t="s">
        <v>1404</v>
      </c>
      <c r="B45" s="162">
        <v>11</v>
      </c>
      <c r="C45" s="162">
        <v>0</v>
      </c>
      <c r="D45" s="162" t="s">
        <v>227</v>
      </c>
      <c r="E45" s="162">
        <v>0</v>
      </c>
      <c r="F45" s="162" t="s">
        <v>813</v>
      </c>
      <c r="G45" s="162" t="s">
        <v>1469</v>
      </c>
      <c r="H45" s="181" t="s">
        <v>1470</v>
      </c>
    </row>
    <row r="46" spans="1:8">
      <c r="A46" s="162" t="s">
        <v>1404</v>
      </c>
      <c r="B46" s="162">
        <v>11</v>
      </c>
      <c r="C46" s="162">
        <v>2</v>
      </c>
      <c r="D46" s="162" t="s">
        <v>1408</v>
      </c>
      <c r="E46" s="162">
        <v>1</v>
      </c>
      <c r="F46" s="162" t="s">
        <v>804</v>
      </c>
      <c r="G46" s="162" t="s">
        <v>1471</v>
      </c>
      <c r="H46" s="181" t="s">
        <v>1472</v>
      </c>
    </row>
    <row r="47" spans="1:8">
      <c r="A47" s="162" t="s">
        <v>1404</v>
      </c>
      <c r="B47" s="162">
        <v>11</v>
      </c>
      <c r="C47" s="162">
        <v>3</v>
      </c>
      <c r="D47" s="162" t="s">
        <v>230</v>
      </c>
      <c r="E47" s="162">
        <v>2</v>
      </c>
      <c r="F47" s="162" t="s">
        <v>771</v>
      </c>
      <c r="G47" s="162" t="s">
        <v>1473</v>
      </c>
      <c r="H47" s="181" t="s">
        <v>1474</v>
      </c>
    </row>
    <row r="48" spans="1:8">
      <c r="A48" s="162" t="s">
        <v>1404</v>
      </c>
      <c r="B48" s="162">
        <v>11</v>
      </c>
      <c r="C48" s="162">
        <v>6</v>
      </c>
      <c r="D48" s="162" t="s">
        <v>232</v>
      </c>
      <c r="E48" s="162">
        <v>3</v>
      </c>
      <c r="F48" s="162" t="s">
        <v>873</v>
      </c>
      <c r="G48" s="162" t="s">
        <v>1413</v>
      </c>
      <c r="H48" s="181" t="s">
        <v>1414</v>
      </c>
    </row>
    <row r="49" spans="1:8">
      <c r="A49" s="163" t="s">
        <v>1404</v>
      </c>
      <c r="B49" s="163">
        <v>12</v>
      </c>
      <c r="C49" s="163">
        <v>0</v>
      </c>
      <c r="D49" s="163" t="s">
        <v>227</v>
      </c>
      <c r="E49" s="163">
        <v>0</v>
      </c>
      <c r="F49" s="163" t="s">
        <v>813</v>
      </c>
      <c r="G49" s="163" t="s">
        <v>1475</v>
      </c>
      <c r="H49" s="183" t="s">
        <v>1476</v>
      </c>
    </row>
    <row r="50" spans="1:8">
      <c r="A50" s="163" t="s">
        <v>1404</v>
      </c>
      <c r="B50" s="163">
        <v>12</v>
      </c>
      <c r="C50" s="163">
        <v>2</v>
      </c>
      <c r="D50" s="163" t="s">
        <v>1408</v>
      </c>
      <c r="E50" s="163">
        <v>1</v>
      </c>
      <c r="F50" s="163" t="s">
        <v>784</v>
      </c>
      <c r="G50" s="163" t="s">
        <v>1477</v>
      </c>
      <c r="H50" s="183" t="s">
        <v>1478</v>
      </c>
    </row>
    <row r="51" spans="1:8">
      <c r="A51" s="163" t="s">
        <v>1404</v>
      </c>
      <c r="B51" s="163">
        <v>12</v>
      </c>
      <c r="C51" s="163">
        <v>3</v>
      </c>
      <c r="D51" s="163" t="s">
        <v>230</v>
      </c>
      <c r="E51" s="163">
        <v>2</v>
      </c>
      <c r="F51" s="163" t="s">
        <v>771</v>
      </c>
      <c r="G51" s="163" t="s">
        <v>1473</v>
      </c>
      <c r="H51" s="183" t="s">
        <v>1474</v>
      </c>
    </row>
    <row r="52" spans="1:8">
      <c r="A52" s="163" t="s">
        <v>1404</v>
      </c>
      <c r="B52" s="163">
        <v>12</v>
      </c>
      <c r="C52" s="163">
        <v>6</v>
      </c>
      <c r="D52" s="163" t="s">
        <v>232</v>
      </c>
      <c r="E52" s="163">
        <v>3</v>
      </c>
      <c r="F52" s="163" t="s">
        <v>873</v>
      </c>
      <c r="G52" s="163" t="s">
        <v>1413</v>
      </c>
      <c r="H52" s="183" t="s">
        <v>1414</v>
      </c>
    </row>
    <row r="53" spans="1:8">
      <c r="A53" s="162" t="s">
        <v>1404</v>
      </c>
      <c r="B53" s="162">
        <v>13</v>
      </c>
      <c r="C53" s="162">
        <v>18</v>
      </c>
      <c r="D53" s="162" t="s">
        <v>258</v>
      </c>
      <c r="E53" s="162">
        <v>0</v>
      </c>
      <c r="F53" s="162" t="s">
        <v>1479</v>
      </c>
      <c r="G53" s="162" t="s">
        <v>1480</v>
      </c>
      <c r="H53" s="181" t="s">
        <v>259</v>
      </c>
    </row>
    <row r="54" spans="1:8">
      <c r="A54" s="162" t="s">
        <v>1404</v>
      </c>
      <c r="B54" s="162">
        <v>13</v>
      </c>
      <c r="C54" s="162">
        <v>19</v>
      </c>
      <c r="D54" s="162" t="s">
        <v>1481</v>
      </c>
      <c r="E54" s="162">
        <v>1</v>
      </c>
      <c r="F54" s="162" t="s">
        <v>804</v>
      </c>
      <c r="G54" s="162" t="s">
        <v>1482</v>
      </c>
      <c r="H54" s="181" t="s">
        <v>1483</v>
      </c>
    </row>
    <row r="55" spans="1:8">
      <c r="A55" s="163" t="s">
        <v>1404</v>
      </c>
      <c r="B55" s="163">
        <v>13</v>
      </c>
      <c r="C55" s="163">
        <v>18</v>
      </c>
      <c r="D55" s="163" t="s">
        <v>258</v>
      </c>
      <c r="E55" s="163">
        <v>0</v>
      </c>
      <c r="F55" s="163" t="s">
        <v>1479</v>
      </c>
      <c r="G55" s="163" t="s">
        <v>1484</v>
      </c>
      <c r="H55" s="183" t="s">
        <v>260</v>
      </c>
    </row>
    <row r="56" spans="1:8">
      <c r="A56" s="163" t="s">
        <v>1404</v>
      </c>
      <c r="B56" s="163">
        <v>13</v>
      </c>
      <c r="C56" s="163">
        <v>19</v>
      </c>
      <c r="D56" s="163" t="s">
        <v>1481</v>
      </c>
      <c r="E56" s="163">
        <v>1</v>
      </c>
      <c r="F56" s="163" t="s">
        <v>804</v>
      </c>
      <c r="G56" s="163" t="s">
        <v>1485</v>
      </c>
      <c r="H56" s="183" t="s">
        <v>1486</v>
      </c>
    </row>
    <row r="57" spans="1:8">
      <c r="A57" s="162" t="s">
        <v>1404</v>
      </c>
      <c r="B57" s="162">
        <v>15</v>
      </c>
      <c r="C57" s="162">
        <v>20</v>
      </c>
      <c r="D57" s="162" t="s">
        <v>261</v>
      </c>
      <c r="E57" s="162">
        <v>0</v>
      </c>
      <c r="F57" s="162" t="s">
        <v>1487</v>
      </c>
      <c r="G57" s="162" t="s">
        <v>1488</v>
      </c>
      <c r="H57" s="181" t="s">
        <v>1489</v>
      </c>
    </row>
    <row r="58" spans="1:8">
      <c r="A58" s="162" t="s">
        <v>1404</v>
      </c>
      <c r="B58" s="162">
        <v>15</v>
      </c>
      <c r="C58" s="162">
        <v>22</v>
      </c>
      <c r="D58" s="162" t="s">
        <v>1490</v>
      </c>
      <c r="E58" s="162">
        <v>1</v>
      </c>
      <c r="F58" s="162" t="s">
        <v>784</v>
      </c>
      <c r="G58" s="162" t="s">
        <v>1491</v>
      </c>
      <c r="H58" s="181" t="s">
        <v>1492</v>
      </c>
    </row>
    <row r="59" spans="1:8">
      <c r="A59" s="162" t="s">
        <v>1404</v>
      </c>
      <c r="B59" s="162">
        <v>15</v>
      </c>
      <c r="C59" s="162">
        <v>23</v>
      </c>
      <c r="D59" s="162" t="s">
        <v>1493</v>
      </c>
      <c r="E59" s="162">
        <v>2</v>
      </c>
      <c r="F59" s="162" t="s">
        <v>789</v>
      </c>
      <c r="G59" s="162" t="s">
        <v>1494</v>
      </c>
      <c r="H59" s="181" t="s">
        <v>1495</v>
      </c>
    </row>
    <row r="60" spans="1:8">
      <c r="A60" s="163" t="s">
        <v>1404</v>
      </c>
      <c r="B60" s="163">
        <v>16</v>
      </c>
      <c r="C60" s="163">
        <v>15</v>
      </c>
      <c r="D60" s="163" t="s">
        <v>254</v>
      </c>
      <c r="E60" s="163">
        <v>0</v>
      </c>
      <c r="F60" s="163" t="s">
        <v>1496</v>
      </c>
      <c r="G60" s="163" t="s">
        <v>1497</v>
      </c>
      <c r="H60" s="183" t="s">
        <v>256</v>
      </c>
    </row>
    <row r="61" spans="1:8">
      <c r="A61" s="163" t="s">
        <v>1404</v>
      </c>
      <c r="B61" s="163">
        <v>16</v>
      </c>
      <c r="C61" s="163">
        <v>16</v>
      </c>
      <c r="D61" s="163" t="s">
        <v>1498</v>
      </c>
      <c r="E61" s="163">
        <v>1</v>
      </c>
      <c r="F61" s="163" t="s">
        <v>768</v>
      </c>
      <c r="G61" s="163" t="s">
        <v>1499</v>
      </c>
      <c r="H61" s="183" t="s">
        <v>1500</v>
      </c>
    </row>
    <row r="62" spans="1:8">
      <c r="A62" s="163" t="s">
        <v>1404</v>
      </c>
      <c r="B62" s="163">
        <v>16</v>
      </c>
      <c r="C62" s="163">
        <v>17</v>
      </c>
      <c r="D62" s="163" t="s">
        <v>255</v>
      </c>
      <c r="E62" s="163">
        <v>2</v>
      </c>
      <c r="F62" s="163" t="s">
        <v>768</v>
      </c>
      <c r="G62" s="163" t="s">
        <v>1425</v>
      </c>
      <c r="H62" s="183" t="s">
        <v>1426</v>
      </c>
    </row>
    <row r="63" spans="1:8">
      <c r="A63" s="162" t="s">
        <v>1404</v>
      </c>
      <c r="B63" s="162">
        <v>16</v>
      </c>
      <c r="C63" s="162">
        <v>15</v>
      </c>
      <c r="D63" s="162" t="s">
        <v>254</v>
      </c>
      <c r="E63" s="162">
        <v>0</v>
      </c>
      <c r="F63" s="162" t="s">
        <v>1496</v>
      </c>
      <c r="G63" s="162" t="s">
        <v>1501</v>
      </c>
      <c r="H63" s="181" t="s">
        <v>257</v>
      </c>
    </row>
    <row r="64" spans="1:8">
      <c r="A64" s="162" t="s">
        <v>1404</v>
      </c>
      <c r="B64" s="162">
        <v>16</v>
      </c>
      <c r="C64" s="162">
        <v>16</v>
      </c>
      <c r="D64" s="162" t="s">
        <v>1498</v>
      </c>
      <c r="E64" s="162">
        <v>1</v>
      </c>
      <c r="F64" s="162" t="s">
        <v>768</v>
      </c>
      <c r="G64" s="162" t="s">
        <v>1502</v>
      </c>
      <c r="H64" s="181" t="s">
        <v>1503</v>
      </c>
    </row>
    <row r="65" spans="1:8">
      <c r="A65" s="162" t="s">
        <v>1404</v>
      </c>
      <c r="B65" s="162">
        <v>16</v>
      </c>
      <c r="C65" s="162">
        <v>17</v>
      </c>
      <c r="D65" s="162" t="s">
        <v>255</v>
      </c>
      <c r="E65" s="162">
        <v>2</v>
      </c>
      <c r="F65" s="162" t="s">
        <v>768</v>
      </c>
      <c r="G65" s="162" t="s">
        <v>1431</v>
      </c>
      <c r="H65" s="181" t="s">
        <v>1432</v>
      </c>
    </row>
    <row r="66" spans="1:8">
      <c r="A66" s="163" t="s">
        <v>1404</v>
      </c>
      <c r="B66" s="163">
        <v>17</v>
      </c>
      <c r="C66" s="163">
        <v>20</v>
      </c>
      <c r="D66" s="163" t="s">
        <v>261</v>
      </c>
      <c r="E66" s="163">
        <v>0</v>
      </c>
      <c r="F66" s="163" t="s">
        <v>1504</v>
      </c>
      <c r="G66" s="163" t="s">
        <v>1505</v>
      </c>
      <c r="H66" s="183" t="s">
        <v>1506</v>
      </c>
    </row>
    <row r="67" spans="1:8">
      <c r="A67" s="163" t="s">
        <v>1404</v>
      </c>
      <c r="B67" s="163">
        <v>17</v>
      </c>
      <c r="C67" s="163">
        <v>22</v>
      </c>
      <c r="D67" s="163" t="s">
        <v>1490</v>
      </c>
      <c r="E67" s="163">
        <v>1</v>
      </c>
      <c r="F67" s="163" t="s">
        <v>784</v>
      </c>
      <c r="G67" s="163" t="s">
        <v>1507</v>
      </c>
      <c r="H67" s="183" t="s">
        <v>1508</v>
      </c>
    </row>
    <row r="68" spans="1:8">
      <c r="A68" s="163" t="s">
        <v>1404</v>
      </c>
      <c r="B68" s="163">
        <v>17</v>
      </c>
      <c r="C68" s="163">
        <v>23</v>
      </c>
      <c r="D68" s="163" t="s">
        <v>1493</v>
      </c>
      <c r="E68" s="163">
        <v>2</v>
      </c>
      <c r="F68" s="163" t="s">
        <v>768</v>
      </c>
      <c r="G68" s="163" t="s">
        <v>1509</v>
      </c>
      <c r="H68" s="183" t="s">
        <v>1510</v>
      </c>
    </row>
    <row r="69" spans="1:8">
      <c r="A69" s="162" t="s">
        <v>1404</v>
      </c>
      <c r="B69" s="162">
        <v>17</v>
      </c>
      <c r="C69" s="162">
        <v>20</v>
      </c>
      <c r="D69" s="162" t="s">
        <v>261</v>
      </c>
      <c r="E69" s="162">
        <v>0</v>
      </c>
      <c r="F69" s="162" t="s">
        <v>1504</v>
      </c>
      <c r="G69" s="162" t="s">
        <v>1511</v>
      </c>
      <c r="H69" s="181" t="s">
        <v>1512</v>
      </c>
    </row>
    <row r="70" spans="1:8">
      <c r="A70" s="162" t="s">
        <v>1404</v>
      </c>
      <c r="B70" s="162">
        <v>17</v>
      </c>
      <c r="C70" s="162">
        <v>22</v>
      </c>
      <c r="D70" s="162" t="s">
        <v>1490</v>
      </c>
      <c r="E70" s="162">
        <v>1</v>
      </c>
      <c r="F70" s="162" t="s">
        <v>784</v>
      </c>
      <c r="G70" s="162" t="s">
        <v>1513</v>
      </c>
      <c r="H70" s="181" t="s">
        <v>1514</v>
      </c>
    </row>
    <row r="71" spans="1:8">
      <c r="A71" s="162" t="s">
        <v>1404</v>
      </c>
      <c r="B71" s="162">
        <v>17</v>
      </c>
      <c r="C71" s="162">
        <v>23</v>
      </c>
      <c r="D71" s="162" t="s">
        <v>1493</v>
      </c>
      <c r="E71" s="162">
        <v>2</v>
      </c>
      <c r="F71" s="162" t="s">
        <v>768</v>
      </c>
      <c r="G71" s="162" t="s">
        <v>1515</v>
      </c>
      <c r="H71" s="181" t="s">
        <v>1516</v>
      </c>
    </row>
    <row r="72" spans="1:8">
      <c r="A72" s="163" t="s">
        <v>1404</v>
      </c>
      <c r="B72" s="163">
        <v>17</v>
      </c>
      <c r="C72" s="163">
        <v>20</v>
      </c>
      <c r="D72" s="163" t="s">
        <v>261</v>
      </c>
      <c r="E72" s="163">
        <v>0</v>
      </c>
      <c r="F72" s="163" t="s">
        <v>1504</v>
      </c>
      <c r="G72" s="163" t="s">
        <v>1517</v>
      </c>
      <c r="H72" s="183" t="s">
        <v>1518</v>
      </c>
    </row>
    <row r="73" spans="1:8">
      <c r="A73" s="163" t="s">
        <v>1404</v>
      </c>
      <c r="B73" s="163">
        <v>17</v>
      </c>
      <c r="C73" s="163">
        <v>22</v>
      </c>
      <c r="D73" s="163" t="s">
        <v>1490</v>
      </c>
      <c r="E73" s="163">
        <v>1</v>
      </c>
      <c r="F73" s="163" t="s">
        <v>784</v>
      </c>
      <c r="G73" s="163" t="s">
        <v>1519</v>
      </c>
      <c r="H73" s="184" t="s">
        <v>1520</v>
      </c>
    </row>
    <row r="74" spans="1:8">
      <c r="A74" s="163" t="s">
        <v>1404</v>
      </c>
      <c r="B74" s="163">
        <v>17</v>
      </c>
      <c r="C74" s="163">
        <v>23</v>
      </c>
      <c r="D74" s="163" t="s">
        <v>1493</v>
      </c>
      <c r="E74" s="163">
        <v>2</v>
      </c>
      <c r="F74" s="163" t="s">
        <v>768</v>
      </c>
      <c r="G74" s="163" t="s">
        <v>1521</v>
      </c>
      <c r="H74" s="184" t="s">
        <v>1522</v>
      </c>
    </row>
    <row r="75" spans="1:8">
      <c r="A75" s="162" t="s">
        <v>1404</v>
      </c>
      <c r="B75" s="162">
        <v>17</v>
      </c>
      <c r="C75" s="162">
        <v>20</v>
      </c>
      <c r="D75" s="162" t="s">
        <v>261</v>
      </c>
      <c r="E75" s="162">
        <v>0</v>
      </c>
      <c r="F75" s="162" t="s">
        <v>1504</v>
      </c>
      <c r="G75" s="162" t="s">
        <v>1523</v>
      </c>
      <c r="H75" s="181" t="s">
        <v>1524</v>
      </c>
    </row>
    <row r="76" spans="1:8">
      <c r="A76" s="162" t="s">
        <v>1404</v>
      </c>
      <c r="B76" s="162">
        <v>17</v>
      </c>
      <c r="C76" s="162">
        <v>22</v>
      </c>
      <c r="D76" s="162" t="s">
        <v>1490</v>
      </c>
      <c r="E76" s="162">
        <v>1</v>
      </c>
      <c r="F76" s="162" t="s">
        <v>768</v>
      </c>
      <c r="G76" s="162" t="s">
        <v>1525</v>
      </c>
      <c r="H76" s="181" t="s">
        <v>1526</v>
      </c>
    </row>
    <row r="77" spans="1:8">
      <c r="A77" s="162" t="s">
        <v>1404</v>
      </c>
      <c r="B77" s="162">
        <v>17</v>
      </c>
      <c r="C77" s="162">
        <v>23</v>
      </c>
      <c r="D77" s="162" t="s">
        <v>1493</v>
      </c>
      <c r="E77" s="162">
        <v>2</v>
      </c>
      <c r="F77" s="162" t="s">
        <v>768</v>
      </c>
      <c r="G77" s="162" t="s">
        <v>1527</v>
      </c>
      <c r="H77" s="185" t="s">
        <v>1528</v>
      </c>
    </row>
    <row r="78" spans="1:8">
      <c r="A78" s="163" t="s">
        <v>1404</v>
      </c>
      <c r="B78" s="163">
        <v>17</v>
      </c>
      <c r="C78" s="163">
        <v>20</v>
      </c>
      <c r="D78" s="163" t="s">
        <v>261</v>
      </c>
      <c r="E78" s="163">
        <v>0</v>
      </c>
      <c r="F78" s="163" t="s">
        <v>1504</v>
      </c>
      <c r="G78" s="163" t="s">
        <v>1529</v>
      </c>
      <c r="H78" s="183" t="s">
        <v>1530</v>
      </c>
    </row>
    <row r="79" spans="1:8">
      <c r="A79" s="163" t="s">
        <v>1404</v>
      </c>
      <c r="B79" s="163">
        <v>17</v>
      </c>
      <c r="C79" s="163">
        <v>22</v>
      </c>
      <c r="D79" s="163" t="s">
        <v>1490</v>
      </c>
      <c r="E79" s="163">
        <v>1</v>
      </c>
      <c r="F79" s="163" t="s">
        <v>768</v>
      </c>
      <c r="G79" s="163" t="s">
        <v>1531</v>
      </c>
      <c r="H79" s="183" t="s">
        <v>1532</v>
      </c>
    </row>
    <row r="80" spans="1:8">
      <c r="A80" s="163" t="s">
        <v>1404</v>
      </c>
      <c r="B80" s="163">
        <v>17</v>
      </c>
      <c r="C80" s="163">
        <v>23</v>
      </c>
      <c r="D80" s="163" t="s">
        <v>1493</v>
      </c>
      <c r="E80" s="163">
        <v>2</v>
      </c>
      <c r="F80" s="163" t="s">
        <v>768</v>
      </c>
      <c r="G80" s="163" t="s">
        <v>1533</v>
      </c>
      <c r="H80" s="184" t="s">
        <v>1534</v>
      </c>
    </row>
    <row r="81" spans="1:8">
      <c r="A81" s="162" t="s">
        <v>1404</v>
      </c>
      <c r="B81" s="162">
        <v>17</v>
      </c>
      <c r="C81" s="162">
        <v>20</v>
      </c>
      <c r="D81" s="162" t="s">
        <v>261</v>
      </c>
      <c r="E81" s="162">
        <v>0</v>
      </c>
      <c r="F81" s="162" t="s">
        <v>1504</v>
      </c>
      <c r="G81" s="162" t="s">
        <v>1535</v>
      </c>
      <c r="H81" s="181" t="s">
        <v>1536</v>
      </c>
    </row>
    <row r="82" spans="1:8">
      <c r="A82" s="162" t="s">
        <v>1404</v>
      </c>
      <c r="B82" s="162">
        <v>17</v>
      </c>
      <c r="C82" s="162">
        <v>22</v>
      </c>
      <c r="D82" s="162" t="s">
        <v>1490</v>
      </c>
      <c r="E82" s="162">
        <v>1</v>
      </c>
      <c r="F82" s="162" t="s">
        <v>784</v>
      </c>
      <c r="G82" s="162" t="s">
        <v>1537</v>
      </c>
      <c r="H82" s="181" t="s">
        <v>1538</v>
      </c>
    </row>
    <row r="83" spans="1:8">
      <c r="A83" s="162" t="s">
        <v>1404</v>
      </c>
      <c r="B83" s="162">
        <v>17</v>
      </c>
      <c r="C83" s="162">
        <v>23</v>
      </c>
      <c r="D83" s="162" t="s">
        <v>1493</v>
      </c>
      <c r="E83" s="162">
        <v>2</v>
      </c>
      <c r="F83" s="162" t="s">
        <v>768</v>
      </c>
      <c r="G83" s="162" t="s">
        <v>1539</v>
      </c>
      <c r="H83" s="185" t="s">
        <v>1540</v>
      </c>
    </row>
    <row r="84" spans="1:8">
      <c r="A84" s="163" t="s">
        <v>1404</v>
      </c>
      <c r="B84" s="163">
        <v>17</v>
      </c>
      <c r="C84" s="163">
        <v>20</v>
      </c>
      <c r="D84" s="163" t="s">
        <v>261</v>
      </c>
      <c r="E84" s="163">
        <v>0</v>
      </c>
      <c r="F84" s="163" t="s">
        <v>1504</v>
      </c>
      <c r="G84" s="163" t="s">
        <v>1541</v>
      </c>
      <c r="H84" s="183" t="s">
        <v>1542</v>
      </c>
    </row>
    <row r="85" spans="1:8">
      <c r="A85" s="163" t="s">
        <v>1404</v>
      </c>
      <c r="B85" s="163">
        <v>17</v>
      </c>
      <c r="C85" s="163">
        <v>22</v>
      </c>
      <c r="D85" s="163" t="s">
        <v>1490</v>
      </c>
      <c r="E85" s="163">
        <v>1</v>
      </c>
      <c r="F85" s="163" t="s">
        <v>768</v>
      </c>
      <c r="G85" s="163" t="s">
        <v>1543</v>
      </c>
      <c r="H85" s="183" t="s">
        <v>1544</v>
      </c>
    </row>
    <row r="86" spans="1:8">
      <c r="A86" s="163" t="s">
        <v>1404</v>
      </c>
      <c r="B86" s="163">
        <v>17</v>
      </c>
      <c r="C86" s="163">
        <v>23</v>
      </c>
      <c r="D86" s="163" t="s">
        <v>1493</v>
      </c>
      <c r="E86" s="163">
        <v>2</v>
      </c>
      <c r="F86" s="163" t="s">
        <v>768</v>
      </c>
      <c r="G86" s="163" t="s">
        <v>1545</v>
      </c>
      <c r="H86" s="183" t="s">
        <v>1546</v>
      </c>
    </row>
    <row r="87" spans="1:8">
      <c r="A87" s="162" t="s">
        <v>1404</v>
      </c>
      <c r="B87" s="162">
        <v>17</v>
      </c>
      <c r="C87" s="162">
        <v>20</v>
      </c>
      <c r="D87" s="162" t="s">
        <v>261</v>
      </c>
      <c r="E87" s="162">
        <v>0</v>
      </c>
      <c r="F87" s="162" t="s">
        <v>1547</v>
      </c>
      <c r="G87" s="162" t="s">
        <v>1548</v>
      </c>
      <c r="H87" s="181" t="s">
        <v>1549</v>
      </c>
    </row>
    <row r="88" spans="1:8">
      <c r="A88" s="162" t="s">
        <v>1404</v>
      </c>
      <c r="B88" s="162">
        <v>17</v>
      </c>
      <c r="C88" s="162">
        <v>22</v>
      </c>
      <c r="D88" s="162" t="s">
        <v>1490</v>
      </c>
      <c r="E88" s="162">
        <v>1</v>
      </c>
      <c r="F88" s="162" t="s">
        <v>784</v>
      </c>
      <c r="G88" s="162" t="s">
        <v>1550</v>
      </c>
      <c r="H88" s="181" t="s">
        <v>1551</v>
      </c>
    </row>
    <row r="89" spans="1:8">
      <c r="A89" s="162" t="s">
        <v>1404</v>
      </c>
      <c r="B89" s="162">
        <v>17</v>
      </c>
      <c r="C89" s="162">
        <v>23</v>
      </c>
      <c r="D89" s="162" t="s">
        <v>1493</v>
      </c>
      <c r="E89" s="162">
        <v>2</v>
      </c>
      <c r="F89" s="162" t="s">
        <v>768</v>
      </c>
      <c r="G89" s="162" t="s">
        <v>1552</v>
      </c>
      <c r="H89" s="185" t="s">
        <v>1553</v>
      </c>
    </row>
    <row r="90" spans="1:8">
      <c r="A90" s="163" t="s">
        <v>1404</v>
      </c>
      <c r="B90" s="163">
        <v>17</v>
      </c>
      <c r="C90" s="163">
        <v>20</v>
      </c>
      <c r="D90" s="163" t="s">
        <v>261</v>
      </c>
      <c r="E90" s="163">
        <v>0</v>
      </c>
      <c r="F90" s="163" t="s">
        <v>1504</v>
      </c>
      <c r="G90" s="163" t="s">
        <v>1554</v>
      </c>
      <c r="H90" s="183" t="s">
        <v>1555</v>
      </c>
    </row>
    <row r="91" spans="1:8">
      <c r="A91" s="163" t="s">
        <v>1404</v>
      </c>
      <c r="B91" s="163">
        <v>17</v>
      </c>
      <c r="C91" s="163">
        <v>22</v>
      </c>
      <c r="D91" s="163" t="s">
        <v>1490</v>
      </c>
      <c r="E91" s="163">
        <v>1</v>
      </c>
      <c r="F91" s="163" t="s">
        <v>804</v>
      </c>
      <c r="G91" s="163" t="s">
        <v>1556</v>
      </c>
      <c r="H91" s="183" t="s">
        <v>1557</v>
      </c>
    </row>
    <row r="92" spans="1:8">
      <c r="A92" s="163" t="s">
        <v>1404</v>
      </c>
      <c r="B92" s="163">
        <v>17</v>
      </c>
      <c r="C92" s="163">
        <v>23</v>
      </c>
      <c r="D92" s="163" t="s">
        <v>1493</v>
      </c>
      <c r="E92" s="163">
        <v>2</v>
      </c>
      <c r="F92" s="163" t="s">
        <v>768</v>
      </c>
      <c r="G92" s="163" t="s">
        <v>1558</v>
      </c>
      <c r="H92" s="183" t="s">
        <v>1559</v>
      </c>
    </row>
    <row r="93" spans="1:8">
      <c r="A93" s="162" t="s">
        <v>1404</v>
      </c>
      <c r="B93" s="162">
        <v>17</v>
      </c>
      <c r="C93" s="162">
        <v>20</v>
      </c>
      <c r="D93" s="162" t="s">
        <v>261</v>
      </c>
      <c r="E93" s="162">
        <v>0</v>
      </c>
      <c r="F93" s="162" t="s">
        <v>1504</v>
      </c>
      <c r="G93" s="162" t="s">
        <v>1560</v>
      </c>
      <c r="H93" s="181" t="s">
        <v>1561</v>
      </c>
    </row>
    <row r="94" spans="1:8">
      <c r="A94" s="162" t="s">
        <v>1404</v>
      </c>
      <c r="B94" s="162">
        <v>17</v>
      </c>
      <c r="C94" s="162">
        <v>22</v>
      </c>
      <c r="D94" s="162" t="s">
        <v>1490</v>
      </c>
      <c r="E94" s="162">
        <v>1</v>
      </c>
      <c r="F94" s="162" t="s">
        <v>784</v>
      </c>
      <c r="G94" s="162" t="s">
        <v>1562</v>
      </c>
      <c r="H94" s="181" t="s">
        <v>1563</v>
      </c>
    </row>
    <row r="95" spans="1:8">
      <c r="A95" s="162" t="s">
        <v>1404</v>
      </c>
      <c r="B95" s="162">
        <v>17</v>
      </c>
      <c r="C95" s="162">
        <v>23</v>
      </c>
      <c r="D95" s="162" t="s">
        <v>1493</v>
      </c>
      <c r="E95" s="162">
        <v>2</v>
      </c>
      <c r="F95" s="162" t="s">
        <v>771</v>
      </c>
      <c r="G95" s="162" t="s">
        <v>1564</v>
      </c>
      <c r="H95" s="181" t="s">
        <v>1565</v>
      </c>
    </row>
    <row r="96" spans="1:8">
      <c r="A96" s="163" t="s">
        <v>1404</v>
      </c>
      <c r="B96" s="163">
        <v>17</v>
      </c>
      <c r="C96" s="163">
        <v>20</v>
      </c>
      <c r="D96" s="163" t="s">
        <v>261</v>
      </c>
      <c r="E96" s="163">
        <v>0</v>
      </c>
      <c r="F96" s="163" t="s">
        <v>1566</v>
      </c>
      <c r="G96" s="163" t="s">
        <v>1567</v>
      </c>
      <c r="H96" s="183" t="s">
        <v>1568</v>
      </c>
    </row>
    <row r="97" spans="1:8">
      <c r="A97" s="163" t="s">
        <v>1404</v>
      </c>
      <c r="B97" s="163">
        <v>17</v>
      </c>
      <c r="C97" s="163">
        <v>22</v>
      </c>
      <c r="D97" s="163" t="s">
        <v>1490</v>
      </c>
      <c r="E97" s="163">
        <v>1</v>
      </c>
      <c r="F97" s="163" t="s">
        <v>784</v>
      </c>
      <c r="G97" s="163" t="s">
        <v>1569</v>
      </c>
      <c r="H97" s="183" t="s">
        <v>1570</v>
      </c>
    </row>
    <row r="98" spans="1:8">
      <c r="A98" s="163" t="s">
        <v>1404</v>
      </c>
      <c r="B98" s="163">
        <v>17</v>
      </c>
      <c r="C98" s="163">
        <v>23</v>
      </c>
      <c r="D98" s="163" t="s">
        <v>1493</v>
      </c>
      <c r="E98" s="163">
        <v>2</v>
      </c>
      <c r="F98" s="163" t="s">
        <v>771</v>
      </c>
      <c r="G98" s="163" t="s">
        <v>1571</v>
      </c>
      <c r="H98" s="184" t="s">
        <v>1572</v>
      </c>
    </row>
    <row r="99" spans="1:8">
      <c r="A99" s="162" t="s">
        <v>1404</v>
      </c>
      <c r="B99" s="162">
        <v>17</v>
      </c>
      <c r="C99" s="162">
        <v>20</v>
      </c>
      <c r="D99" s="162" t="s">
        <v>261</v>
      </c>
      <c r="E99" s="162">
        <v>0</v>
      </c>
      <c r="F99" s="162" t="s">
        <v>1573</v>
      </c>
      <c r="G99" s="162" t="s">
        <v>1574</v>
      </c>
      <c r="H99" s="181" t="s">
        <v>1575</v>
      </c>
    </row>
    <row r="100" spans="1:8">
      <c r="A100" s="162" t="s">
        <v>1404</v>
      </c>
      <c r="B100" s="162">
        <v>17</v>
      </c>
      <c r="C100" s="162">
        <v>22</v>
      </c>
      <c r="D100" s="162" t="s">
        <v>1490</v>
      </c>
      <c r="E100" s="162">
        <v>1</v>
      </c>
      <c r="F100" s="162" t="s">
        <v>804</v>
      </c>
      <c r="G100" s="162" t="s">
        <v>1576</v>
      </c>
      <c r="H100" s="181" t="s">
        <v>1577</v>
      </c>
    </row>
    <row r="101" spans="1:8">
      <c r="A101" s="162" t="s">
        <v>1404</v>
      </c>
      <c r="B101" s="162">
        <v>17</v>
      </c>
      <c r="C101" s="162">
        <v>23</v>
      </c>
      <c r="D101" s="162" t="s">
        <v>1493</v>
      </c>
      <c r="E101" s="162">
        <v>2</v>
      </c>
      <c r="F101" s="162" t="s">
        <v>771</v>
      </c>
      <c r="G101" s="162" t="s">
        <v>1564</v>
      </c>
      <c r="H101" s="185" t="s">
        <v>1578</v>
      </c>
    </row>
    <row r="102" spans="1:8">
      <c r="A102" s="163" t="s">
        <v>1404</v>
      </c>
      <c r="B102" s="163">
        <v>18</v>
      </c>
      <c r="C102" s="163">
        <v>24</v>
      </c>
      <c r="D102" s="163" t="s">
        <v>1579</v>
      </c>
      <c r="E102" s="163">
        <v>0</v>
      </c>
      <c r="F102" s="163" t="s">
        <v>1170</v>
      </c>
      <c r="G102" s="163" t="s">
        <v>1580</v>
      </c>
      <c r="H102" s="183" t="s">
        <v>1581</v>
      </c>
    </row>
  </sheetData>
  <hyperlinks>
    <hyperlink ref="H1:H102" r:id="rId1" display="Series A Preferred" xr:uid="{A74B8E7D-5D50-45F7-B966-40C6BD2DF9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XFC24"/>
  <sheetViews>
    <sheetView showGridLines="0" zoomScale="80" zoomScaleNormal="80" workbookViewId="0">
      <selection activeCell="C15" sqref="C15"/>
    </sheetView>
  </sheetViews>
  <sheetFormatPr defaultColWidth="0" defaultRowHeight="16.2" zeroHeight="1"/>
  <cols>
    <col min="1" max="1" width="45.765625" style="50" bestFit="1" customWidth="1"/>
    <col min="2" max="2" width="3.3828125" style="50" customWidth="1"/>
    <col min="3" max="3" width="31.3828125" style="50" bestFit="1" customWidth="1"/>
    <col min="4" max="4" width="33.15234375" style="39" bestFit="1" customWidth="1"/>
    <col min="5" max="8" width="15.765625" style="37" hidden="1" customWidth="1"/>
    <col min="9" max="9" width="15.765625" style="50" hidden="1" customWidth="1"/>
    <col min="10" max="16383" width="9.23046875" style="50" hidden="1" customWidth="1"/>
    <col min="16384" max="16384" width="4.4609375" style="50" hidden="1" customWidth="1"/>
  </cols>
  <sheetData>
    <row r="1" spans="1:7" ht="19.8" customHeight="1">
      <c r="A1" s="35" t="s">
        <v>9</v>
      </c>
      <c r="B1" s="100"/>
      <c r="C1" s="100"/>
    </row>
    <row r="2" spans="1:7" ht="34.950000000000003" customHeight="1">
      <c r="C2" s="17" t="str">
        <f>IF(OR(C3="Select",C3=""),"Select units from the drop-down list","")</f>
        <v/>
      </c>
      <c r="D2" s="36"/>
      <c r="F2" s="50"/>
      <c r="G2" s="38"/>
    </row>
    <row r="3" spans="1:7" ht="19.8" customHeight="1">
      <c r="A3" s="35" t="s">
        <v>20</v>
      </c>
      <c r="B3" s="100"/>
      <c r="C3" s="13" t="s">
        <v>21</v>
      </c>
    </row>
    <row r="4" spans="1:7" ht="34.950000000000003" customHeight="1">
      <c r="C4" s="40" t="str">
        <f>IF(AND(NOT(C7=""), NOT(C8="")),"","Enter fiscal year end before and after Valuation Date")</f>
        <v/>
      </c>
    </row>
    <row r="5" spans="1:7" ht="19.8" customHeight="1">
      <c r="A5" s="35" t="s">
        <v>22</v>
      </c>
      <c r="B5" s="100"/>
      <c r="C5" s="100"/>
    </row>
    <row r="6" spans="1:7">
      <c r="A6" s="107" t="s">
        <v>23</v>
      </c>
      <c r="B6" s="107"/>
      <c r="C6" s="125">
        <v>44651</v>
      </c>
    </row>
    <row r="7" spans="1:7">
      <c r="A7" s="107" t="s">
        <v>24</v>
      </c>
      <c r="B7" s="107"/>
      <c r="C7" s="126">
        <v>44561</v>
      </c>
      <c r="D7" s="40" t="str">
        <f>IF(AND(C7&gt;$C$6,C7&lt;&gt;""),"Date Cannot Be After Valuation Date","")</f>
        <v/>
      </c>
    </row>
    <row r="8" spans="1:7">
      <c r="A8" s="107" t="s">
        <v>25</v>
      </c>
      <c r="B8" s="107"/>
      <c r="C8" s="126">
        <v>44926</v>
      </c>
      <c r="D8" s="40" t="str">
        <f>IF(AND(C8&lt;&gt;"",C8&lt;$C$6),"Date Cannot Be Before Valuation Date","")</f>
        <v/>
      </c>
    </row>
    <row r="9" spans="1:7">
      <c r="A9" s="107" t="s">
        <v>26</v>
      </c>
      <c r="B9" s="107"/>
      <c r="C9" s="126">
        <v>44620</v>
      </c>
      <c r="D9" s="40" t="str">
        <f>IF(AND(C9&gt;$C$6,C9&lt;&gt;""),"Date Cannot Be After Valuation Date","")</f>
        <v/>
      </c>
    </row>
    <row r="10" spans="1:7">
      <c r="A10" s="107" t="s">
        <v>27</v>
      </c>
      <c r="B10" s="107"/>
      <c r="C10" s="126">
        <v>44620</v>
      </c>
      <c r="D10" s="40" t="str">
        <f>IF(AND(C10&gt;$C$6,C10&lt;&gt;""),"Date Cannot Be After Valuation Date","")</f>
        <v/>
      </c>
    </row>
    <row r="11" spans="1:7">
      <c r="A11" s="107" t="s">
        <v>28</v>
      </c>
      <c r="B11" s="107"/>
      <c r="C11" s="126">
        <v>44620</v>
      </c>
      <c r="D11" s="40" t="str">
        <f>IF(AND(C11&gt;$C$6,C11&lt;&gt;""),"Date Cannot Be After Valuation Date","")</f>
        <v/>
      </c>
    </row>
    <row r="12" spans="1:7" ht="34.950000000000003" customHeight="1">
      <c r="A12" s="107"/>
      <c r="B12" s="107"/>
      <c r="C12" s="127"/>
    </row>
    <row r="13" spans="1:7" ht="19.8" customHeight="1">
      <c r="A13" s="35" t="s">
        <v>29</v>
      </c>
      <c r="B13" s="100"/>
      <c r="C13" s="100"/>
    </row>
    <row r="14" spans="1:7">
      <c r="A14" s="107" t="s">
        <v>30</v>
      </c>
      <c r="B14" s="107"/>
      <c r="C14" s="128">
        <v>0</v>
      </c>
    </row>
    <row r="15" spans="1:7" ht="34.950000000000003" customHeight="1">
      <c r="A15" s="107"/>
      <c r="B15" s="107"/>
      <c r="C15" s="17" t="str">
        <f>IF(AND(OR(C17="Select",C17=""),SUM(C19:C23)&gt;0),"Select currency from the drop-down list","")</f>
        <v/>
      </c>
    </row>
    <row r="16" spans="1:7" ht="19.8" customHeight="1">
      <c r="A16" s="35" t="s">
        <v>31</v>
      </c>
      <c r="B16" s="100"/>
      <c r="C16" s="100"/>
    </row>
    <row r="17" spans="1:3">
      <c r="A17" s="42" t="s">
        <v>32</v>
      </c>
      <c r="B17" s="103"/>
      <c r="C17" s="120" t="s">
        <v>33</v>
      </c>
    </row>
    <row r="18" spans="1:3">
      <c r="A18" s="42" t="s">
        <v>20</v>
      </c>
      <c r="B18" s="103"/>
      <c r="C18" s="6" t="s">
        <v>34</v>
      </c>
    </row>
    <row r="19" spans="1:3">
      <c r="A19" s="107" t="s">
        <v>35</v>
      </c>
      <c r="B19" s="107"/>
      <c r="C19" s="129">
        <v>249993906</v>
      </c>
    </row>
    <row r="20" spans="1:3">
      <c r="A20" s="107" t="s">
        <v>36</v>
      </c>
      <c r="B20" s="107"/>
      <c r="C20" s="129">
        <v>50710594</v>
      </c>
    </row>
    <row r="21" spans="1:3">
      <c r="A21" s="107" t="s">
        <v>37</v>
      </c>
      <c r="B21" s="107"/>
      <c r="C21" s="22"/>
    </row>
    <row r="22" spans="1:3">
      <c r="A22" s="107" t="s">
        <v>38</v>
      </c>
      <c r="B22" s="107"/>
      <c r="C22" s="130">
        <f>IF(SUM(C19,C20)=0,"",SUM(C19,C20))</f>
        <v>300704500</v>
      </c>
    </row>
    <row r="23" spans="1:3">
      <c r="A23" s="107" t="s">
        <v>39</v>
      </c>
      <c r="B23" s="107"/>
      <c r="C23" s="130" t="str">
        <f>IF(C20*C21=0,"",C20*C21)</f>
        <v/>
      </c>
    </row>
    <row r="24" spans="1:3" ht="34.950000000000003" customHeight="1"/>
  </sheetData>
  <sheetProtection password="D6F5" sheet="1"/>
  <conditionalFormatting sqref="C20:C21">
    <cfRule type="cellIs" dxfId="2904" priority="3" operator="equal">
      <formula>""</formula>
    </cfRule>
  </conditionalFormatting>
  <conditionalFormatting sqref="C12">
    <cfRule type="cellIs" dxfId="2903" priority="10" operator="equal">
      <formula>#REF!</formula>
    </cfRule>
    <cfRule type="cellIs" priority="11" operator="equal">
      <formula>#REF!</formula>
    </cfRule>
  </conditionalFormatting>
  <conditionalFormatting sqref="C7:C11">
    <cfRule type="cellIs" dxfId="2902" priority="8" operator="equal">
      <formula>""</formula>
    </cfRule>
  </conditionalFormatting>
  <conditionalFormatting sqref="C2">
    <cfRule type="notContainsBlanks" dxfId="2901" priority="12">
      <formula>LEN(TRIM(C2))&gt;0</formula>
    </cfRule>
  </conditionalFormatting>
  <conditionalFormatting sqref="C14">
    <cfRule type="cellIs" dxfId="2900" priority="5" operator="notBetween">
      <formula>0</formula>
      <formula>1</formula>
    </cfRule>
    <cfRule type="cellIs" dxfId="2899" priority="6" operator="equal">
      <formula>""</formula>
    </cfRule>
  </conditionalFormatting>
  <conditionalFormatting sqref="C15">
    <cfRule type="notContainsBlanks" dxfId="2898" priority="2">
      <formula>LEN(TRIM(C15))&gt;0</formula>
    </cfRule>
  </conditionalFormatting>
  <conditionalFormatting sqref="C19">
    <cfRule type="cellIs" dxfId="2897" priority="1" operator="equal">
      <formula>""</formula>
    </cfRule>
  </conditionalFormatting>
  <dataValidations count="6">
    <dataValidation type="list" showInputMessage="1" showErrorMessage="1" sqref="C3" xr:uid="{00000000-0002-0000-0200-000000000000}">
      <formula1>"Select,Actual,Thousands,Millions,Billions"</formula1>
    </dataValidation>
    <dataValidation type="decimal" showInputMessage="1" showErrorMessage="1" error="Number should be between 0.0% and 100.0%" prompt="Number should be between 0.0% and 100.0%" sqref="C14" xr:uid="{00000000-0002-0000-0200-000001000000}">
      <formula1>0</formula1>
      <formula2>1</formula2>
    </dataValidation>
    <dataValidation type="date" showInputMessage="1" showErrorMessage="1" prompt="Date should be in format mm/dd/yyyy" sqref="C6" xr:uid="{00000000-0002-0000-0200-000002000000}">
      <formula1>36861</formula1>
      <formula2>73385</formula2>
    </dataValidation>
    <dataValidation type="date" showInputMessage="1" showErrorMessage="1" error="Only a date format is permitted in this cell" prompt="Date should be in format mm/dd/yyyy" sqref="C7:C11" xr:uid="{00000000-0002-0000-0200-000003000000}">
      <formula1>1</formula1>
      <formula2>146099</formula2>
    </dataValidation>
    <dataValidation type="decimal" operator="greaterThanOrEqual" showInputMessage="1" showErrorMessage="1" error="Stock price should be positive_x000a_" prompt="Stock price should be positive" sqref="C21" xr:uid="{00000000-0002-0000-0200-000004000000}">
      <formula1>0</formula1>
    </dataValidation>
    <dataValidation type="decimal" operator="greaterThanOrEqual" showInputMessage="1" showErrorMessage="1" error="Number of shares should be positive_x000a_" prompt="Number of shares should be positive" sqref="C19:C20" xr:uid="{00000000-0002-0000-0200-000005000000}">
      <formula1>0</formula1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200-000006000000}">
          <x14:formula1>
            <xm:f>List!$B$2:$B$171</xm:f>
          </x14:formula1>
          <xm:sqref>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635F-42E7-4B83-8002-812E99656538}">
  <dimension ref="A1:AH146"/>
  <sheetViews>
    <sheetView workbookViewId="0">
      <selection activeCell="K136" sqref="K136"/>
    </sheetView>
  </sheetViews>
  <sheetFormatPr defaultColWidth="0" defaultRowHeight="16.2" zeroHeight="1"/>
  <cols>
    <col min="1" max="1" width="67.23046875" style="50" bestFit="1" customWidth="1"/>
    <col min="2" max="2" width="3.3828125" style="50" customWidth="1"/>
    <col min="3" max="3" width="22.15234375" style="50" customWidth="1"/>
    <col min="4" max="4" width="3.3828125" style="50" customWidth="1"/>
    <col min="5" max="6" width="12.4609375" style="50" customWidth="1"/>
    <col min="7" max="9" width="11.61328125" style="50" customWidth="1"/>
    <col min="10" max="11" width="12.23046875" style="50" customWidth="1"/>
    <col min="12" max="12" width="3.3828125" style="50" customWidth="1"/>
    <col min="13" max="32" width="12.23046875" style="50" customWidth="1"/>
    <col min="33" max="33" width="3.3828125" style="50" customWidth="1"/>
    <col min="34" max="34" width="0" style="50" hidden="1" customWidth="1"/>
    <col min="35" max="35" width="9.23046875" style="50" hidden="1" customWidth="1"/>
    <col min="36" max="16384" width="9.23046875" style="50" hidden="1"/>
  </cols>
  <sheetData>
    <row r="1" spans="1:32" ht="19.8" customHeight="1">
      <c r="A1" s="35" t="s">
        <v>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</row>
    <row r="2" spans="1:32" ht="34.950000000000003" customHeight="1">
      <c r="A2" s="107"/>
      <c r="B2" s="103"/>
      <c r="C2" s="103"/>
      <c r="D2" s="103"/>
      <c r="E2" s="156"/>
      <c r="F2" s="156"/>
      <c r="G2" s="156"/>
      <c r="H2" s="156"/>
      <c r="I2" s="156"/>
      <c r="J2" s="156"/>
      <c r="K2" s="156">
        <v>44620</v>
      </c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</row>
    <row r="3" spans="1:32" ht="34.950000000000003" customHeight="1">
      <c r="A3" s="19" t="str">
        <f>IF(OR(C4="Select",E4=""),"Select currency from the drop-down list","")</f>
        <v/>
      </c>
      <c r="B3" s="103"/>
      <c r="C3" s="43" t="s">
        <v>40</v>
      </c>
      <c r="D3" s="103"/>
      <c r="E3" s="44" t="s">
        <v>41</v>
      </c>
      <c r="F3" s="44"/>
      <c r="G3" s="105"/>
      <c r="H3" s="105"/>
      <c r="I3" s="105"/>
      <c r="J3" s="105"/>
      <c r="K3" s="105"/>
      <c r="L3" s="103"/>
      <c r="M3" s="104" t="s">
        <v>42</v>
      </c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</row>
    <row r="4" spans="1:32">
      <c r="A4" s="42" t="s">
        <v>32</v>
      </c>
      <c r="B4" s="103"/>
      <c r="C4" s="120" t="s">
        <v>33</v>
      </c>
      <c r="D4" s="103"/>
      <c r="E4" s="120" t="s">
        <v>33</v>
      </c>
      <c r="F4" s="120" t="s">
        <v>33</v>
      </c>
      <c r="G4" s="120" t="str">
        <f>$E$4</f>
        <v>USD</v>
      </c>
      <c r="H4" s="120" t="str">
        <f>$E$4</f>
        <v>USD</v>
      </c>
      <c r="I4" s="120" t="str">
        <f>$E$4</f>
        <v>USD</v>
      </c>
      <c r="J4" s="120" t="str">
        <f>$E$4</f>
        <v>USD</v>
      </c>
      <c r="K4" s="120" t="str">
        <f>$E$4</f>
        <v>USD</v>
      </c>
      <c r="L4" s="107"/>
      <c r="M4" s="120" t="str">
        <f>$E$4</f>
        <v>USD</v>
      </c>
      <c r="N4" s="120" t="str">
        <f t="shared" ref="N4:AF4" si="0">$M$4</f>
        <v>USD</v>
      </c>
      <c r="O4" s="120" t="str">
        <f t="shared" si="0"/>
        <v>USD</v>
      </c>
      <c r="P4" s="120" t="str">
        <f t="shared" si="0"/>
        <v>USD</v>
      </c>
      <c r="Q4" s="120" t="str">
        <f t="shared" si="0"/>
        <v>USD</v>
      </c>
      <c r="R4" s="120" t="str">
        <f t="shared" si="0"/>
        <v>USD</v>
      </c>
      <c r="S4" s="120" t="str">
        <f t="shared" si="0"/>
        <v>USD</v>
      </c>
      <c r="T4" s="120" t="str">
        <f t="shared" si="0"/>
        <v>USD</v>
      </c>
      <c r="U4" s="120" t="str">
        <f t="shared" si="0"/>
        <v>USD</v>
      </c>
      <c r="V4" s="120" t="str">
        <f t="shared" si="0"/>
        <v>USD</v>
      </c>
      <c r="W4" s="120" t="str">
        <f t="shared" si="0"/>
        <v>USD</v>
      </c>
      <c r="X4" s="120" t="str">
        <f t="shared" si="0"/>
        <v>USD</v>
      </c>
      <c r="Y4" s="120" t="str">
        <f t="shared" si="0"/>
        <v>USD</v>
      </c>
      <c r="Z4" s="120" t="str">
        <f t="shared" si="0"/>
        <v>USD</v>
      </c>
      <c r="AA4" s="120" t="str">
        <f t="shared" si="0"/>
        <v>USD</v>
      </c>
      <c r="AB4" s="120" t="str">
        <f t="shared" si="0"/>
        <v>USD</v>
      </c>
      <c r="AC4" s="120" t="str">
        <f t="shared" si="0"/>
        <v>USD</v>
      </c>
      <c r="AD4" s="120" t="str">
        <f t="shared" si="0"/>
        <v>USD</v>
      </c>
      <c r="AE4" s="120" t="str">
        <f t="shared" si="0"/>
        <v>USD</v>
      </c>
      <c r="AF4" s="120" t="str">
        <f t="shared" si="0"/>
        <v>USD</v>
      </c>
    </row>
    <row r="5" spans="1:32">
      <c r="A5" s="42" t="s">
        <v>20</v>
      </c>
      <c r="B5" s="103"/>
      <c r="C5" s="6" t="str">
        <f>General!$C$3</f>
        <v>Thousands</v>
      </c>
      <c r="D5" s="103"/>
      <c r="E5" s="6" t="str">
        <f>General!$C$3</f>
        <v>Thousands</v>
      </c>
      <c r="F5" s="6" t="str">
        <f>General!$C$3</f>
        <v>Thousands</v>
      </c>
      <c r="G5" s="6" t="str">
        <f>General!$C$3</f>
        <v>Thousands</v>
      </c>
      <c r="H5" s="6" t="str">
        <f>General!$C$3</f>
        <v>Thousands</v>
      </c>
      <c r="I5" s="6" t="str">
        <f>General!$C$3</f>
        <v>Thousands</v>
      </c>
      <c r="J5" s="6" t="str">
        <f>General!$C$3</f>
        <v>Thousands</v>
      </c>
      <c r="K5" s="6" t="str">
        <f>General!$C$3</f>
        <v>Thousands</v>
      </c>
      <c r="L5" s="6"/>
      <c r="M5" s="6" t="str">
        <f>General!$C$3</f>
        <v>Thousands</v>
      </c>
      <c r="N5" s="6" t="str">
        <f>General!$C$3</f>
        <v>Thousands</v>
      </c>
      <c r="O5" s="6" t="str">
        <f>General!$C$3</f>
        <v>Thousands</v>
      </c>
      <c r="P5" s="6" t="str">
        <f>General!$C$3</f>
        <v>Thousands</v>
      </c>
      <c r="Q5" s="6" t="str">
        <f>General!$C$3</f>
        <v>Thousands</v>
      </c>
      <c r="R5" s="6" t="str">
        <f>General!$C$3</f>
        <v>Thousands</v>
      </c>
      <c r="S5" s="6" t="str">
        <f>General!$C$3</f>
        <v>Thousands</v>
      </c>
      <c r="T5" s="6" t="str">
        <f>General!$C$3</f>
        <v>Thousands</v>
      </c>
      <c r="U5" s="6" t="str">
        <f>General!$C$3</f>
        <v>Thousands</v>
      </c>
      <c r="V5" s="6" t="str">
        <f>General!$C$3</f>
        <v>Thousands</v>
      </c>
      <c r="W5" s="6" t="str">
        <f>General!$C$3</f>
        <v>Thousands</v>
      </c>
      <c r="X5" s="6" t="str">
        <f>General!$C$3</f>
        <v>Thousands</v>
      </c>
      <c r="Y5" s="6" t="str">
        <f>General!$C$3</f>
        <v>Thousands</v>
      </c>
      <c r="Z5" s="6" t="str">
        <f>General!$C$3</f>
        <v>Thousands</v>
      </c>
      <c r="AA5" s="6" t="str">
        <f>General!$C$3</f>
        <v>Thousands</v>
      </c>
      <c r="AB5" s="6" t="str">
        <f>General!$C$3</f>
        <v>Thousands</v>
      </c>
      <c r="AC5" s="6" t="str">
        <f>General!$C$3</f>
        <v>Thousands</v>
      </c>
      <c r="AD5" s="6" t="str">
        <f>General!$C$3</f>
        <v>Thousands</v>
      </c>
      <c r="AE5" s="6" t="str">
        <f>General!$C$3</f>
        <v>Thousands</v>
      </c>
      <c r="AF5" s="6" t="str">
        <f>General!$C$3</f>
        <v>Thousands</v>
      </c>
    </row>
    <row r="6" spans="1:32" ht="16.8" customHeight="1">
      <c r="A6" s="107"/>
      <c r="B6" s="107"/>
      <c r="C6" s="131">
        <f>General!C6</f>
        <v>44651</v>
      </c>
      <c r="D6" s="107"/>
      <c r="E6" s="164">
        <v>44104</v>
      </c>
      <c r="F6" s="164">
        <v>44196</v>
      </c>
      <c r="G6" s="164">
        <v>44286</v>
      </c>
      <c r="H6" s="164">
        <v>44377</v>
      </c>
      <c r="I6" s="164">
        <v>44469</v>
      </c>
      <c r="J6" s="164">
        <v>44561</v>
      </c>
      <c r="K6" s="169">
        <f>General!C9</f>
        <v>44620</v>
      </c>
      <c r="L6" s="46"/>
      <c r="M6" s="45" t="s">
        <v>48</v>
      </c>
      <c r="N6" s="45" t="s">
        <v>49</v>
      </c>
      <c r="O6" s="45" t="s">
        <v>50</v>
      </c>
      <c r="P6" s="45" t="s">
        <v>51</v>
      </c>
      <c r="Q6" s="45" t="s">
        <v>52</v>
      </c>
      <c r="R6" s="45" t="s">
        <v>53</v>
      </c>
      <c r="S6" s="45" t="s">
        <v>54</v>
      </c>
      <c r="T6" s="45" t="s">
        <v>55</v>
      </c>
      <c r="U6" s="45" t="s">
        <v>56</v>
      </c>
      <c r="V6" s="45" t="s">
        <v>57</v>
      </c>
      <c r="W6" s="45" t="s">
        <v>58</v>
      </c>
      <c r="X6" s="45" t="s">
        <v>59</v>
      </c>
      <c r="Y6" s="45" t="s">
        <v>60</v>
      </c>
      <c r="Z6" s="45" t="s">
        <v>61</v>
      </c>
      <c r="AA6" s="45" t="s">
        <v>62</v>
      </c>
      <c r="AB6" s="45" t="s">
        <v>63</v>
      </c>
      <c r="AC6" s="45" t="s">
        <v>64</v>
      </c>
      <c r="AD6" s="45" t="s">
        <v>65</v>
      </c>
      <c r="AE6" s="45" t="s">
        <v>66</v>
      </c>
      <c r="AF6" s="45" t="s">
        <v>67</v>
      </c>
    </row>
    <row r="7" spans="1:32">
      <c r="A7" s="47" t="s">
        <v>68</v>
      </c>
      <c r="B7" s="107"/>
      <c r="C7" s="48"/>
      <c r="D7" s="107"/>
      <c r="E7" s="49"/>
      <c r="F7" s="49"/>
      <c r="G7" s="49"/>
      <c r="H7" s="49"/>
      <c r="I7" s="49"/>
      <c r="J7" s="49"/>
      <c r="K7" s="132"/>
      <c r="L7" s="107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32" ht="34.950000000000003" customHeight="1">
      <c r="A8" s="123" t="str">
        <f>IF(OR(
AND(COUNTA(C10:AF10)&gt;0, ISBLANK(A10)),
AND(COUNTA(C11:AF11)&gt;0, ISBLANK(A11)),
AND(COUNTA(C12:AF12)&gt;0, ISBLANK(A12)),
AND(COUNTA(C13:AF13)&gt;0, ISBLANK(A13)), AND(COUNTA(C14:AF14)&gt;0, ISBLANK(A14)),
AND(COUNTA(C15:AF15)&gt;0, ISBLANK(A15)),
AND(COUNTA(C16:AF16)&gt;0, ISBLANK(A16)),
AND(COUNTA(C17:AF17)&gt;0, ISBLANK(A17)), AND(COUNTA(C18:AF18)&gt;0, ISBLANK(A18)),
AND(COUNTA(C19:AF19)&gt;0, ISBLANK(A19)),),"Certain rows are missing description", "")</f>
        <v/>
      </c>
      <c r="B8" s="107"/>
      <c r="C8" s="107"/>
      <c r="D8" s="107"/>
      <c r="E8" s="49"/>
      <c r="F8" s="49"/>
      <c r="G8" s="49"/>
      <c r="H8" s="49"/>
      <c r="I8" s="49"/>
      <c r="J8" s="49"/>
      <c r="K8" s="132"/>
      <c r="L8" s="107"/>
      <c r="M8" s="41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</row>
    <row r="9" spans="1:32">
      <c r="A9" s="51" t="s">
        <v>69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</row>
    <row r="10" spans="1:32">
      <c r="A10" s="23" t="s">
        <v>70</v>
      </c>
      <c r="B10" s="107"/>
      <c r="C10" s="1"/>
      <c r="D10" s="107"/>
      <c r="E10" s="165">
        <v>561073</v>
      </c>
      <c r="F10" s="165">
        <v>546209</v>
      </c>
      <c r="G10" s="165">
        <v>480632</v>
      </c>
      <c r="H10" s="165">
        <v>457368</v>
      </c>
      <c r="I10" s="165">
        <v>449420</v>
      </c>
      <c r="J10" s="165">
        <v>879140</v>
      </c>
      <c r="K10" s="165">
        <v>584465</v>
      </c>
      <c r="L10" s="10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23" t="s">
        <v>71</v>
      </c>
      <c r="B11" s="107"/>
      <c r="C11" s="1"/>
      <c r="D11" s="107"/>
      <c r="E11" s="165">
        <v>399872</v>
      </c>
      <c r="F11" s="165">
        <v>372639</v>
      </c>
      <c r="G11" s="165">
        <v>365396</v>
      </c>
      <c r="H11" s="165">
        <v>312859</v>
      </c>
      <c r="I11" s="165">
        <v>170162</v>
      </c>
      <c r="J11" s="165">
        <v>172935</v>
      </c>
      <c r="K11" s="165">
        <v>408040</v>
      </c>
      <c r="L11" s="10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23" t="s">
        <v>72</v>
      </c>
      <c r="B12" s="107"/>
      <c r="C12" s="1"/>
      <c r="D12" s="107"/>
      <c r="E12" s="165">
        <v>21289</v>
      </c>
      <c r="F12" s="165">
        <v>25871</v>
      </c>
      <c r="G12" s="165">
        <v>20996</v>
      </c>
      <c r="H12" s="165">
        <v>30215</v>
      </c>
      <c r="I12" s="165">
        <v>36204</v>
      </c>
      <c r="J12" s="165">
        <v>32855</v>
      </c>
      <c r="K12" s="165">
        <v>49406</v>
      </c>
      <c r="L12" s="10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23" t="s">
        <v>73</v>
      </c>
      <c r="B13" s="107"/>
      <c r="C13" s="1"/>
      <c r="D13" s="107"/>
      <c r="E13" s="165">
        <v>33320</v>
      </c>
      <c r="F13" s="165">
        <v>30311</v>
      </c>
      <c r="G13" s="165">
        <v>32764</v>
      </c>
      <c r="H13" s="165">
        <v>27957</v>
      </c>
      <c r="I13" s="165">
        <v>29767</v>
      </c>
      <c r="J13" s="165">
        <v>36151</v>
      </c>
      <c r="K13" s="165">
        <v>42564</v>
      </c>
      <c r="L13" s="10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23" t="s">
        <v>74</v>
      </c>
      <c r="B14" s="107"/>
      <c r="C14" s="1"/>
      <c r="D14" s="107"/>
      <c r="E14" s="165">
        <v>6300</v>
      </c>
      <c r="F14" s="165">
        <v>9613</v>
      </c>
      <c r="G14" s="165">
        <v>20662</v>
      </c>
      <c r="H14" s="165">
        <v>15219</v>
      </c>
      <c r="I14" s="165">
        <v>13003</v>
      </c>
      <c r="J14" s="165">
        <v>14195</v>
      </c>
      <c r="K14" s="165">
        <v>12030</v>
      </c>
      <c r="L14" s="10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23"/>
      <c r="B15" s="107"/>
      <c r="C15" s="1"/>
      <c r="D15" s="107"/>
      <c r="E15" s="1"/>
      <c r="F15" s="1"/>
      <c r="G15" s="1"/>
      <c r="H15" s="1"/>
      <c r="I15" s="1"/>
      <c r="J15" s="1"/>
      <c r="K15" s="1"/>
      <c r="L15" s="10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23"/>
      <c r="B16" s="107"/>
      <c r="C16" s="1"/>
      <c r="D16" s="107"/>
      <c r="E16" s="1"/>
      <c r="F16" s="1"/>
      <c r="G16" s="1"/>
      <c r="H16" s="1"/>
      <c r="I16" s="1"/>
      <c r="J16" s="1"/>
      <c r="K16" s="1"/>
      <c r="L16" s="10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23"/>
      <c r="B17" s="107"/>
      <c r="C17" s="1"/>
      <c r="D17" s="107"/>
      <c r="E17" s="1"/>
      <c r="F17" s="1"/>
      <c r="G17" s="1"/>
      <c r="H17" s="1"/>
      <c r="I17" s="1"/>
      <c r="J17" s="1"/>
      <c r="K17" s="1"/>
      <c r="L17" s="10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23"/>
      <c r="B18" s="107"/>
      <c r="C18" s="1"/>
      <c r="D18" s="107"/>
      <c r="E18" s="1"/>
      <c r="F18" s="1"/>
      <c r="G18" s="1"/>
      <c r="H18" s="1"/>
      <c r="I18" s="1"/>
      <c r="J18" s="1"/>
      <c r="K18" s="1"/>
      <c r="L18" s="10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23"/>
      <c r="B19" s="107"/>
      <c r="C19" s="1"/>
      <c r="D19" s="107"/>
      <c r="E19" s="1"/>
      <c r="F19" s="1"/>
      <c r="G19" s="1"/>
      <c r="H19" s="1"/>
      <c r="I19" s="1"/>
      <c r="J19" s="1"/>
      <c r="K19" s="1"/>
      <c r="L19" s="10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109" t="s">
        <v>75</v>
      </c>
      <c r="B20" s="107"/>
      <c r="C20" s="133"/>
      <c r="D20" s="107"/>
      <c r="E20" s="166">
        <f t="shared" ref="E20:K20" si="1">IF(SUM(E10:E19)=0,"",SUM(E10:E19))</f>
        <v>1021854</v>
      </c>
      <c r="F20" s="166">
        <f t="shared" si="1"/>
        <v>984643</v>
      </c>
      <c r="G20" s="166">
        <f t="shared" si="1"/>
        <v>920450</v>
      </c>
      <c r="H20" s="166">
        <f t="shared" si="1"/>
        <v>843618</v>
      </c>
      <c r="I20" s="166">
        <f t="shared" si="1"/>
        <v>698556</v>
      </c>
      <c r="J20" s="166">
        <f t="shared" si="1"/>
        <v>1135276</v>
      </c>
      <c r="K20" s="166">
        <f t="shared" si="1"/>
        <v>1096505</v>
      </c>
      <c r="L20" s="107"/>
      <c r="M20" s="134" t="str">
        <f t="shared" ref="M20:AF20" si="2">IF(SUM(M10:M19)=0,"",SUM(M10:M19))</f>
        <v/>
      </c>
      <c r="N20" s="134" t="str">
        <f t="shared" si="2"/>
        <v/>
      </c>
      <c r="O20" s="134" t="str">
        <f t="shared" si="2"/>
        <v/>
      </c>
      <c r="P20" s="134" t="str">
        <f t="shared" si="2"/>
        <v/>
      </c>
      <c r="Q20" s="134" t="str">
        <f t="shared" si="2"/>
        <v/>
      </c>
      <c r="R20" s="134" t="str">
        <f t="shared" si="2"/>
        <v/>
      </c>
      <c r="S20" s="134" t="str">
        <f t="shared" si="2"/>
        <v/>
      </c>
      <c r="T20" s="134" t="str">
        <f t="shared" si="2"/>
        <v/>
      </c>
      <c r="U20" s="134" t="str">
        <f t="shared" si="2"/>
        <v/>
      </c>
      <c r="V20" s="134" t="str">
        <f t="shared" si="2"/>
        <v/>
      </c>
      <c r="W20" s="134" t="str">
        <f t="shared" si="2"/>
        <v/>
      </c>
      <c r="X20" s="134" t="str">
        <f t="shared" si="2"/>
        <v/>
      </c>
      <c r="Y20" s="134" t="str">
        <f t="shared" si="2"/>
        <v/>
      </c>
      <c r="Z20" s="134" t="str">
        <f t="shared" si="2"/>
        <v/>
      </c>
      <c r="AA20" s="134" t="str">
        <f t="shared" si="2"/>
        <v/>
      </c>
      <c r="AB20" s="134" t="str">
        <f t="shared" si="2"/>
        <v/>
      </c>
      <c r="AC20" s="134" t="str">
        <f t="shared" si="2"/>
        <v/>
      </c>
      <c r="AD20" s="134" t="str">
        <f t="shared" si="2"/>
        <v/>
      </c>
      <c r="AE20" s="134" t="str">
        <f t="shared" si="2"/>
        <v/>
      </c>
      <c r="AF20" s="134" t="str">
        <f t="shared" si="2"/>
        <v/>
      </c>
    </row>
    <row r="21" spans="1:32" ht="34.950000000000003" customHeight="1">
      <c r="A21" s="123" t="str">
        <f>IF(OR(
AND(COUNTA(C23:AF23)&gt;0, ISBLANK(A23)),
AND(COUNTA(C24:AF24)&gt;0, ISBLANK(A24)),
AND(COUNTA(C25:AF25)&gt;0, ISBLANK(A25)),
AND(COUNTA(C26:AF26)&gt;0, ISBLANK(A26)), AND(COUNTA(C27:AF27)&gt;0, ISBLANK(A27)),
AND(COUNTA(C28:AF28)&gt;0, ISBLANK(A28)),
AND(COUNTA(C29:AF29)&gt;0, ISBLANK(A29)),
AND(COUNTA(C30:AF30)&gt;0, ISBLANK(A30)), AND(COUNTA(C31:AF31)&gt;0, ISBLANK(A31)),
AND(COUNTA(C32:AF32)&gt;0, ISBLANK(A32)),AND(COUNTA(C33:AF33)&gt;0, ISBLANK(A33)),),"Certain rows are missing description", "")</f>
        <v/>
      </c>
      <c r="B21" s="107"/>
      <c r="C21" s="133"/>
      <c r="D21" s="107"/>
      <c r="E21" s="133"/>
      <c r="F21" s="133"/>
      <c r="G21" s="133"/>
      <c r="H21" s="133"/>
      <c r="I21" s="133"/>
      <c r="J21" s="133"/>
      <c r="K21" s="133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</row>
    <row r="22" spans="1:32">
      <c r="A22" s="51" t="s">
        <v>76</v>
      </c>
      <c r="B22" s="107"/>
      <c r="C22" s="133"/>
      <c r="D22" s="107"/>
      <c r="E22" s="133"/>
      <c r="F22" s="133"/>
      <c r="G22" s="133"/>
      <c r="H22" s="133"/>
      <c r="I22" s="133"/>
      <c r="J22" s="133"/>
      <c r="K22" s="133"/>
      <c r="L22" s="107"/>
      <c r="M22" s="41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</row>
    <row r="23" spans="1:32">
      <c r="A23" s="23" t="s">
        <v>77</v>
      </c>
      <c r="B23" s="107"/>
      <c r="C23" s="1"/>
      <c r="D23" s="107"/>
      <c r="E23" s="165">
        <v>62896</v>
      </c>
      <c r="F23" s="165">
        <v>67084</v>
      </c>
      <c r="G23" s="165">
        <v>76432</v>
      </c>
      <c r="H23" s="165">
        <v>83816</v>
      </c>
      <c r="I23" s="165">
        <v>92871</v>
      </c>
      <c r="J23" s="165">
        <v>96654</v>
      </c>
      <c r="K23" s="165">
        <v>107315</v>
      </c>
      <c r="L23" s="10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A24" s="23"/>
      <c r="B24" s="107"/>
      <c r="C24" s="1"/>
      <c r="D24" s="107"/>
      <c r="E24" s="1"/>
      <c r="F24" s="1"/>
      <c r="G24" s="1"/>
      <c r="H24" s="1"/>
      <c r="I24" s="1"/>
      <c r="J24" s="1"/>
      <c r="K24" s="1"/>
      <c r="L24" s="10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>
      <c r="A25" s="23"/>
      <c r="B25" s="107"/>
      <c r="C25" s="1"/>
      <c r="D25" s="107"/>
      <c r="E25" s="1"/>
      <c r="F25" s="1"/>
      <c r="G25" s="1"/>
      <c r="H25" s="1"/>
      <c r="I25" s="1"/>
      <c r="J25" s="1"/>
      <c r="K25" s="1"/>
      <c r="L25" s="10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>
      <c r="A26" s="23"/>
      <c r="B26" s="107"/>
      <c r="C26" s="1"/>
      <c r="D26" s="107"/>
      <c r="E26" s="1"/>
      <c r="F26" s="1"/>
      <c r="G26" s="1"/>
      <c r="H26" s="1"/>
      <c r="I26" s="1"/>
      <c r="J26" s="1"/>
      <c r="K26" s="1"/>
      <c r="L26" s="10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A27" s="23"/>
      <c r="B27" s="107"/>
      <c r="C27" s="1"/>
      <c r="D27" s="107"/>
      <c r="E27" s="1"/>
      <c r="F27" s="1"/>
      <c r="G27" s="1"/>
      <c r="H27" s="1"/>
      <c r="I27" s="1"/>
      <c r="J27" s="1"/>
      <c r="K27" s="1"/>
      <c r="L27" s="10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>
      <c r="A28" s="23"/>
      <c r="B28" s="107"/>
      <c r="C28" s="1"/>
      <c r="D28" s="107"/>
      <c r="E28" s="1"/>
      <c r="F28" s="1"/>
      <c r="G28" s="1"/>
      <c r="H28" s="1"/>
      <c r="I28" s="1"/>
      <c r="J28" s="1"/>
      <c r="K28" s="1"/>
      <c r="L28" s="10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23"/>
      <c r="B29" s="107"/>
      <c r="C29" s="1"/>
      <c r="D29" s="107"/>
      <c r="E29" s="1"/>
      <c r="F29" s="1"/>
      <c r="G29" s="1"/>
      <c r="H29" s="1"/>
      <c r="I29" s="1"/>
      <c r="J29" s="1"/>
      <c r="K29" s="1"/>
      <c r="L29" s="10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23"/>
      <c r="B30" s="107"/>
      <c r="C30" s="1"/>
      <c r="D30" s="107"/>
      <c r="E30" s="1"/>
      <c r="F30" s="1"/>
      <c r="G30" s="1"/>
      <c r="H30" s="1"/>
      <c r="I30" s="1"/>
      <c r="J30" s="1"/>
      <c r="K30" s="1"/>
      <c r="L30" s="10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23"/>
      <c r="B31" s="107"/>
      <c r="C31" s="1"/>
      <c r="D31" s="107"/>
      <c r="E31" s="1"/>
      <c r="F31" s="1"/>
      <c r="G31" s="1"/>
      <c r="H31" s="1"/>
      <c r="I31" s="1"/>
      <c r="J31" s="1"/>
      <c r="K31" s="1"/>
      <c r="L31" s="10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23"/>
      <c r="B32" s="107"/>
      <c r="C32" s="1"/>
      <c r="D32" s="107"/>
      <c r="E32" s="1"/>
      <c r="F32" s="1"/>
      <c r="G32" s="1"/>
      <c r="H32" s="1"/>
      <c r="I32" s="1"/>
      <c r="J32" s="1"/>
      <c r="K32" s="1"/>
      <c r="L32" s="10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23"/>
      <c r="B33" s="107"/>
      <c r="C33" s="1"/>
      <c r="D33" s="107"/>
      <c r="E33" s="1"/>
      <c r="F33" s="1"/>
      <c r="G33" s="1"/>
      <c r="H33" s="1"/>
      <c r="I33" s="1"/>
      <c r="J33" s="1"/>
      <c r="K33" s="1"/>
      <c r="L33" s="10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109" t="s">
        <v>77</v>
      </c>
      <c r="B34" s="107"/>
      <c r="C34" s="133"/>
      <c r="D34" s="107"/>
      <c r="E34" s="134">
        <f t="shared" ref="E34:K34" si="3">IF(SUM(E23:E33)=0,"",SUM(E23:E33))</f>
        <v>62896</v>
      </c>
      <c r="F34" s="134">
        <f t="shared" si="3"/>
        <v>67084</v>
      </c>
      <c r="G34" s="134">
        <f t="shared" si="3"/>
        <v>76432</v>
      </c>
      <c r="H34" s="134">
        <f t="shared" si="3"/>
        <v>83816</v>
      </c>
      <c r="I34" s="134">
        <f t="shared" si="3"/>
        <v>92871</v>
      </c>
      <c r="J34" s="134">
        <f t="shared" si="3"/>
        <v>96654</v>
      </c>
      <c r="K34" s="134">
        <f t="shared" si="3"/>
        <v>107315</v>
      </c>
      <c r="L34" s="107"/>
      <c r="M34" s="134" t="str">
        <f t="shared" ref="M34:AF34" si="4">IF(SUM(M23:M33)=0,"",SUM(M23:M33))</f>
        <v/>
      </c>
      <c r="N34" s="134" t="str">
        <f t="shared" si="4"/>
        <v/>
      </c>
      <c r="O34" s="134" t="str">
        <f t="shared" si="4"/>
        <v/>
      </c>
      <c r="P34" s="134" t="str">
        <f t="shared" si="4"/>
        <v/>
      </c>
      <c r="Q34" s="134" t="str">
        <f t="shared" si="4"/>
        <v/>
      </c>
      <c r="R34" s="134" t="str">
        <f t="shared" si="4"/>
        <v/>
      </c>
      <c r="S34" s="134" t="str">
        <f t="shared" si="4"/>
        <v/>
      </c>
      <c r="T34" s="134" t="str">
        <f t="shared" si="4"/>
        <v/>
      </c>
      <c r="U34" s="134" t="str">
        <f t="shared" si="4"/>
        <v/>
      </c>
      <c r="V34" s="134" t="str">
        <f t="shared" si="4"/>
        <v/>
      </c>
      <c r="W34" s="134" t="str">
        <f t="shared" si="4"/>
        <v/>
      </c>
      <c r="X34" s="134" t="str">
        <f t="shared" si="4"/>
        <v/>
      </c>
      <c r="Y34" s="134" t="str">
        <f t="shared" si="4"/>
        <v/>
      </c>
      <c r="Z34" s="134" t="str">
        <f t="shared" si="4"/>
        <v/>
      </c>
      <c r="AA34" s="134" t="str">
        <f t="shared" si="4"/>
        <v/>
      </c>
      <c r="AB34" s="134" t="str">
        <f t="shared" si="4"/>
        <v/>
      </c>
      <c r="AC34" s="134" t="str">
        <f t="shared" si="4"/>
        <v/>
      </c>
      <c r="AD34" s="134" t="str">
        <f t="shared" si="4"/>
        <v/>
      </c>
      <c r="AE34" s="134" t="str">
        <f t="shared" si="4"/>
        <v/>
      </c>
      <c r="AF34" s="134" t="str">
        <f t="shared" si="4"/>
        <v/>
      </c>
    </row>
    <row r="35" spans="1:32" ht="34.950000000000003" customHeight="1">
      <c r="A35" s="123" t="str">
        <f>IF(OR(
AND(COUNTA(C37:AF37)&gt;0, ISBLANK(A37)),
AND(COUNTA(C38:AF38)&gt;0, ISBLANK(A38)),
AND(COUNTA(C39:AF39)&gt;0, ISBLANK(A39)),
AND(COUNTA(C40:AF40)&gt;0, ISBLANK(A40)), AND(COUNTA(C41:AF41)&gt;0, ISBLANK(A41)),
AND(COUNTA(C42:AF42)&gt;0, ISBLANK(A42)),
AND(COUNTA(C43:AF43)&gt;0, ISBLANK(A43)),
AND(COUNTA(C44:AF44)&gt;0, ISBLANK(A44)), AND(COUNTA(C45:AF45)&gt;0, ISBLANK(A45)),
AND(COUNTA(C46:AF46)&gt;0, ISBLANK(A46)),),"Certain rows are missing description", "")</f>
        <v/>
      </c>
      <c r="B35" s="107"/>
      <c r="C35" s="133"/>
      <c r="D35" s="107"/>
      <c r="E35" s="133"/>
      <c r="F35" s="133"/>
      <c r="G35" s="133"/>
      <c r="H35" s="133"/>
      <c r="I35" s="133"/>
      <c r="J35" s="133"/>
      <c r="K35" s="133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</row>
    <row r="36" spans="1:32">
      <c r="A36" s="51" t="s">
        <v>78</v>
      </c>
      <c r="B36" s="107"/>
      <c r="C36" s="133"/>
      <c r="D36" s="107"/>
      <c r="E36" s="133"/>
      <c r="F36" s="133"/>
      <c r="G36" s="133"/>
      <c r="H36" s="133"/>
      <c r="I36" s="133"/>
      <c r="J36" s="133"/>
      <c r="K36" s="133"/>
      <c r="L36" s="107"/>
      <c r="M36" s="41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</row>
    <row r="37" spans="1:32">
      <c r="A37" s="23" t="s">
        <v>79</v>
      </c>
      <c r="B37" s="107"/>
      <c r="C37" s="1"/>
      <c r="D37" s="107"/>
      <c r="E37" s="165">
        <v>291</v>
      </c>
      <c r="F37" s="165">
        <v>286</v>
      </c>
      <c r="G37" s="165">
        <v>281</v>
      </c>
      <c r="H37" s="165">
        <v>276</v>
      </c>
      <c r="I37" s="165">
        <v>271</v>
      </c>
      <c r="J37" s="165">
        <v>268</v>
      </c>
      <c r="K37" s="165">
        <v>263</v>
      </c>
      <c r="L37" s="10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23" t="s">
        <v>80</v>
      </c>
      <c r="B38" s="107"/>
      <c r="C38" s="1"/>
      <c r="D38" s="107"/>
      <c r="E38" s="165">
        <v>15343</v>
      </c>
      <c r="F38" s="165">
        <v>15343</v>
      </c>
      <c r="G38" s="165">
        <v>15343</v>
      </c>
      <c r="H38" s="165">
        <v>15343</v>
      </c>
      <c r="I38" s="165">
        <v>15343</v>
      </c>
      <c r="J38" s="165">
        <v>15343</v>
      </c>
      <c r="K38" s="165">
        <v>15343</v>
      </c>
      <c r="L38" s="10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>
      <c r="A39" s="23" t="s">
        <v>81</v>
      </c>
      <c r="B39" s="107"/>
      <c r="C39" s="1"/>
      <c r="D39" s="107"/>
      <c r="E39" s="165">
        <v>6957</v>
      </c>
      <c r="F39" s="165">
        <v>14266</v>
      </c>
      <c r="G39" s="165">
        <v>16278</v>
      </c>
      <c r="H39" s="165">
        <v>20913</v>
      </c>
      <c r="I39" s="165">
        <v>24230</v>
      </c>
      <c r="J39" s="165">
        <v>24695</v>
      </c>
      <c r="K39" s="165">
        <v>25197</v>
      </c>
      <c r="L39" s="10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A40" s="23" t="s">
        <v>82</v>
      </c>
      <c r="B40" s="107"/>
      <c r="C40" s="1"/>
      <c r="D40" s="107"/>
      <c r="E40" s="165">
        <v>28013</v>
      </c>
      <c r="F40" s="165">
        <v>23157</v>
      </c>
      <c r="G40" s="165">
        <v>21824</v>
      </c>
      <c r="H40" s="165">
        <v>20252</v>
      </c>
      <c r="I40" s="165">
        <v>23177</v>
      </c>
      <c r="J40" s="165">
        <v>25436</v>
      </c>
      <c r="K40" s="165">
        <v>62634</v>
      </c>
      <c r="L40" s="10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A41" s="23" t="s">
        <v>83</v>
      </c>
      <c r="B41" s="107"/>
      <c r="C41" s="1"/>
      <c r="D41" s="107"/>
      <c r="E41" s="165">
        <v>1080</v>
      </c>
      <c r="F41" s="165">
        <v>1080</v>
      </c>
      <c r="G41" s="165">
        <v>1080</v>
      </c>
      <c r="H41" s="165">
        <v>1080</v>
      </c>
      <c r="I41" s="165">
        <v>12356</v>
      </c>
      <c r="J41" s="165">
        <v>12356</v>
      </c>
      <c r="K41" s="165">
        <v>12356</v>
      </c>
      <c r="L41" s="10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A42" s="23" t="s">
        <v>84</v>
      </c>
      <c r="B42" s="107"/>
      <c r="C42" s="1"/>
      <c r="D42" s="107"/>
      <c r="E42" s="165">
        <v>1619</v>
      </c>
      <c r="F42" s="165">
        <v>3719</v>
      </c>
      <c r="G42" s="165">
        <v>4421</v>
      </c>
      <c r="H42" s="165">
        <v>4757</v>
      </c>
      <c r="I42" s="165">
        <v>4612</v>
      </c>
      <c r="J42" s="165">
        <v>4444</v>
      </c>
      <c r="K42" s="165">
        <v>4444</v>
      </c>
      <c r="L42" s="10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A43" s="23"/>
      <c r="B43" s="107"/>
      <c r="C43" s="1"/>
      <c r="D43" s="107"/>
      <c r="E43" s="1"/>
      <c r="F43" s="1"/>
      <c r="G43" s="1"/>
      <c r="H43" s="1"/>
      <c r="I43" s="1"/>
      <c r="J43" s="1"/>
      <c r="K43" s="1"/>
      <c r="L43" s="10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A44" s="23"/>
      <c r="B44" s="107"/>
      <c r="C44" s="1"/>
      <c r="D44" s="107"/>
      <c r="E44" s="1"/>
      <c r="F44" s="1"/>
      <c r="G44" s="1"/>
      <c r="H44" s="1"/>
      <c r="I44" s="1"/>
      <c r="J44" s="1"/>
      <c r="K44" s="1"/>
      <c r="L44" s="10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>
      <c r="A45" s="23"/>
      <c r="B45" s="107"/>
      <c r="C45" s="1"/>
      <c r="D45" s="107"/>
      <c r="E45" s="1"/>
      <c r="F45" s="1"/>
      <c r="G45" s="1"/>
      <c r="H45" s="1"/>
      <c r="I45" s="1"/>
      <c r="J45" s="1"/>
      <c r="K45" s="1"/>
      <c r="L45" s="10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A46" s="23"/>
      <c r="B46" s="107"/>
      <c r="C46" s="1"/>
      <c r="D46" s="107"/>
      <c r="E46" s="1"/>
      <c r="F46" s="1"/>
      <c r="G46" s="1"/>
      <c r="H46" s="1"/>
      <c r="I46" s="1"/>
      <c r="J46" s="1"/>
      <c r="K46" s="1"/>
      <c r="L46" s="10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>
      <c r="A47" s="109" t="s">
        <v>85</v>
      </c>
      <c r="B47" s="107"/>
      <c r="C47" s="133"/>
      <c r="D47" s="107"/>
      <c r="E47" s="166">
        <f t="shared" ref="E47:K47" si="5">IF(SUM(E37:E46)=0,"",SUM(E37:E46))</f>
        <v>53303</v>
      </c>
      <c r="F47" s="166">
        <f t="shared" si="5"/>
        <v>57851</v>
      </c>
      <c r="G47" s="166">
        <f t="shared" si="5"/>
        <v>59227</v>
      </c>
      <c r="H47" s="166">
        <f t="shared" si="5"/>
        <v>62621</v>
      </c>
      <c r="I47" s="166">
        <f t="shared" si="5"/>
        <v>79989</v>
      </c>
      <c r="J47" s="166">
        <f t="shared" si="5"/>
        <v>82542</v>
      </c>
      <c r="K47" s="166">
        <f t="shared" si="5"/>
        <v>120237</v>
      </c>
      <c r="L47" s="107"/>
      <c r="M47" s="135" t="str">
        <f t="shared" ref="M47:AF47" si="6">IF(SUM(M37:M46)=0,"",SUM(M37:M46))</f>
        <v/>
      </c>
      <c r="N47" s="135" t="str">
        <f t="shared" si="6"/>
        <v/>
      </c>
      <c r="O47" s="135" t="str">
        <f t="shared" si="6"/>
        <v/>
      </c>
      <c r="P47" s="135" t="str">
        <f t="shared" si="6"/>
        <v/>
      </c>
      <c r="Q47" s="135" t="str">
        <f t="shared" si="6"/>
        <v/>
      </c>
      <c r="R47" s="135" t="str">
        <f t="shared" si="6"/>
        <v/>
      </c>
      <c r="S47" s="135" t="str">
        <f t="shared" si="6"/>
        <v/>
      </c>
      <c r="T47" s="135" t="str">
        <f t="shared" si="6"/>
        <v/>
      </c>
      <c r="U47" s="135" t="str">
        <f t="shared" si="6"/>
        <v/>
      </c>
      <c r="V47" s="135" t="str">
        <f t="shared" si="6"/>
        <v/>
      </c>
      <c r="W47" s="135" t="str">
        <f t="shared" si="6"/>
        <v/>
      </c>
      <c r="X47" s="135" t="str">
        <f t="shared" si="6"/>
        <v/>
      </c>
      <c r="Y47" s="135" t="str">
        <f t="shared" si="6"/>
        <v/>
      </c>
      <c r="Z47" s="135" t="str">
        <f t="shared" si="6"/>
        <v/>
      </c>
      <c r="AA47" s="135" t="str">
        <f t="shared" si="6"/>
        <v/>
      </c>
      <c r="AB47" s="135" t="str">
        <f t="shared" si="6"/>
        <v/>
      </c>
      <c r="AC47" s="135" t="str">
        <f t="shared" si="6"/>
        <v/>
      </c>
      <c r="AD47" s="135" t="str">
        <f t="shared" si="6"/>
        <v/>
      </c>
      <c r="AE47" s="135" t="str">
        <f t="shared" si="6"/>
        <v/>
      </c>
      <c r="AF47" s="135" t="str">
        <f t="shared" si="6"/>
        <v/>
      </c>
    </row>
    <row r="48" spans="1:32" ht="34.950000000000003" customHeight="1">
      <c r="A48" s="123" t="str">
        <f>IF(OR(
AND(COUNTA(C49:AF49)&gt;0, ISBLANK(A49)),AND(COUNTA(C50:AF50)&gt;0, ISBLANK(A50)),
AND(COUNTA(C51:AF51)&gt;0, ISBLANK(A51)),
AND(COUNTA(C52:AF52)&gt;0, ISBLANK(A52)),
AND(COUNTA(C53:AF53)&gt;0, ISBLANK(A53)), AND(COUNTA(C54:AF54)&gt;0, ISBLANK(A54)),
AND(COUNTA(C55:AF55)&gt;0, ISBLANK(A55)),
AND(COUNTA(C56:AF56)&gt;0, ISBLANK(A56)),
AND(COUNTA(C57:AF57)&gt;0, ISBLANK(A57)), AND(COUNTA(C58:AF58)&gt;0, ISBLANK(A58)),
AND(COUNTA(C59:AF59)&gt;0, ISBLANK(A59)),AND(COUNTA(C60:AF60)&gt;0, ISBLANK(A60)),AND(COUNTA(C61:AF61)&gt;0, ISBLANK(A61)),AND(COUNTA(C62:AF62)&gt;0, ISBLANK(A62)),AND(COUNTA(C63:AF63)&gt;0, ISBLANK(A63)),AND(COUNTA(C64:AF64)&gt;0, ISBLANK(A64)),AND(COUNTA(C65:AF65)&gt;0, ISBLANK(A65)),AND(COUNTA(C66:AF66)&gt;0, ISBLANK(A66)),AND(COUNTA(C67:AF67)&gt;0, ISBLANK(A67)),AND(COUNTA(C68:AF68)&gt;0, ISBLANK(A68))),"Certain rows are missing description", "")</f>
        <v/>
      </c>
      <c r="B48" s="107"/>
      <c r="C48" s="133"/>
      <c r="D48" s="107"/>
      <c r="E48" s="136"/>
      <c r="F48" s="136"/>
      <c r="G48" s="136"/>
      <c r="H48" s="136"/>
      <c r="I48" s="136"/>
      <c r="J48" s="136"/>
      <c r="K48" s="136"/>
      <c r="L48" s="107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</row>
    <row r="49" spans="1:32" hidden="1">
      <c r="A49" s="23"/>
      <c r="B49" s="107"/>
      <c r="C49" s="1"/>
      <c r="D49" s="107"/>
      <c r="E49" s="1"/>
      <c r="F49" s="1"/>
      <c r="G49" s="1"/>
      <c r="H49" s="1"/>
      <c r="I49" s="1"/>
      <c r="J49" s="1"/>
      <c r="K49" s="1"/>
      <c r="L49" s="10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idden="1">
      <c r="A50" s="23"/>
      <c r="B50" s="107"/>
      <c r="C50" s="1"/>
      <c r="D50" s="107"/>
      <c r="E50" s="1"/>
      <c r="F50" s="1"/>
      <c r="G50" s="1"/>
      <c r="H50" s="1"/>
      <c r="I50" s="1"/>
      <c r="J50" s="1"/>
      <c r="K50" s="1"/>
      <c r="L50" s="10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idden="1">
      <c r="A51" s="23"/>
      <c r="B51" s="107"/>
      <c r="C51" s="1"/>
      <c r="D51" s="107"/>
      <c r="E51" s="1"/>
      <c r="F51" s="1"/>
      <c r="G51" s="1"/>
      <c r="H51" s="1"/>
      <c r="I51" s="1"/>
      <c r="J51" s="1"/>
      <c r="K51" s="1"/>
      <c r="L51" s="10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idden="1">
      <c r="A52" s="23"/>
      <c r="B52" s="107"/>
      <c r="C52" s="1"/>
      <c r="D52" s="107"/>
      <c r="E52" s="1"/>
      <c r="F52" s="1"/>
      <c r="G52" s="1"/>
      <c r="H52" s="1"/>
      <c r="I52" s="1"/>
      <c r="J52" s="1"/>
      <c r="K52" s="1"/>
      <c r="L52" s="10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idden="1">
      <c r="A53" s="23"/>
      <c r="B53" s="107"/>
      <c r="C53" s="1"/>
      <c r="D53" s="107"/>
      <c r="E53" s="1"/>
      <c r="F53" s="1"/>
      <c r="G53" s="1"/>
      <c r="H53" s="1"/>
      <c r="I53" s="1"/>
      <c r="J53" s="1"/>
      <c r="K53" s="1"/>
      <c r="L53" s="10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idden="1">
      <c r="A54" s="23"/>
      <c r="B54" s="107"/>
      <c r="C54" s="1"/>
      <c r="D54" s="107"/>
      <c r="E54" s="1"/>
      <c r="F54" s="1"/>
      <c r="G54" s="1"/>
      <c r="H54" s="1"/>
      <c r="I54" s="1"/>
      <c r="J54" s="1"/>
      <c r="K54" s="1"/>
      <c r="L54" s="10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idden="1">
      <c r="A55" s="23"/>
      <c r="B55" s="107"/>
      <c r="C55" s="1"/>
      <c r="D55" s="107"/>
      <c r="E55" s="1"/>
      <c r="F55" s="1"/>
      <c r="G55" s="1"/>
      <c r="H55" s="1"/>
      <c r="I55" s="1"/>
      <c r="J55" s="1"/>
      <c r="K55" s="1"/>
      <c r="L55" s="10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idden="1">
      <c r="A56" s="23"/>
      <c r="B56" s="107"/>
      <c r="C56" s="1"/>
      <c r="D56" s="107"/>
      <c r="E56" s="1"/>
      <c r="F56" s="1"/>
      <c r="G56" s="1"/>
      <c r="H56" s="1"/>
      <c r="I56" s="1"/>
      <c r="J56" s="1"/>
      <c r="K56" s="1"/>
      <c r="L56" s="10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idden="1">
      <c r="A57" s="23"/>
      <c r="B57" s="107"/>
      <c r="C57" s="1"/>
      <c r="D57" s="107"/>
      <c r="E57" s="1"/>
      <c r="F57" s="1"/>
      <c r="G57" s="1"/>
      <c r="H57" s="1"/>
      <c r="I57" s="1"/>
      <c r="J57" s="1"/>
      <c r="K57" s="1"/>
      <c r="L57" s="10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idden="1">
      <c r="A58" s="23"/>
      <c r="B58" s="107"/>
      <c r="C58" s="1"/>
      <c r="D58" s="107"/>
      <c r="E58" s="1"/>
      <c r="F58" s="1"/>
      <c r="G58" s="1"/>
      <c r="H58" s="1"/>
      <c r="I58" s="1"/>
      <c r="J58" s="1"/>
      <c r="K58" s="1"/>
      <c r="L58" s="10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idden="1">
      <c r="A59" s="23"/>
      <c r="B59" s="107"/>
      <c r="C59" s="1"/>
      <c r="D59" s="107"/>
      <c r="E59" s="1"/>
      <c r="F59" s="1"/>
      <c r="G59" s="1"/>
      <c r="H59" s="1"/>
      <c r="I59" s="1"/>
      <c r="J59" s="1"/>
      <c r="K59" s="1"/>
      <c r="L59" s="10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idden="1">
      <c r="A60" s="23"/>
      <c r="B60" s="107"/>
      <c r="C60" s="1"/>
      <c r="D60" s="107"/>
      <c r="E60" s="1"/>
      <c r="F60" s="1"/>
      <c r="G60" s="1"/>
      <c r="H60" s="1"/>
      <c r="I60" s="1"/>
      <c r="J60" s="1"/>
      <c r="K60" s="1"/>
      <c r="L60" s="10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idden="1">
      <c r="A61" s="23"/>
      <c r="B61" s="107"/>
      <c r="C61" s="1"/>
      <c r="D61" s="107"/>
      <c r="E61" s="1"/>
      <c r="F61" s="1"/>
      <c r="G61" s="1"/>
      <c r="H61" s="1"/>
      <c r="I61" s="1"/>
      <c r="J61" s="1"/>
      <c r="K61" s="1"/>
      <c r="L61" s="10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idden="1">
      <c r="A62" s="23"/>
      <c r="B62" s="107"/>
      <c r="C62" s="1"/>
      <c r="D62" s="107"/>
      <c r="E62" s="1"/>
      <c r="F62" s="1"/>
      <c r="G62" s="1"/>
      <c r="H62" s="1"/>
      <c r="I62" s="1"/>
      <c r="J62" s="1"/>
      <c r="K62" s="1"/>
      <c r="L62" s="10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idden="1">
      <c r="A63" s="23"/>
      <c r="B63" s="107"/>
      <c r="C63" s="1"/>
      <c r="D63" s="107"/>
      <c r="E63" s="1"/>
      <c r="F63" s="1"/>
      <c r="G63" s="1"/>
      <c r="H63" s="1"/>
      <c r="I63" s="1"/>
      <c r="J63" s="1"/>
      <c r="K63" s="1"/>
      <c r="L63" s="10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idden="1">
      <c r="A64" s="23"/>
      <c r="B64" s="107"/>
      <c r="C64" s="1"/>
      <c r="D64" s="107"/>
      <c r="E64" s="1"/>
      <c r="F64" s="1"/>
      <c r="G64" s="1"/>
      <c r="H64" s="1"/>
      <c r="I64" s="1"/>
      <c r="J64" s="1"/>
      <c r="K64" s="1"/>
      <c r="L64" s="10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idden="1">
      <c r="A65" s="23"/>
      <c r="B65" s="107"/>
      <c r="C65" s="1"/>
      <c r="D65" s="107"/>
      <c r="E65" s="1"/>
      <c r="F65" s="1"/>
      <c r="G65" s="1"/>
      <c r="H65" s="1"/>
      <c r="I65" s="1"/>
      <c r="J65" s="1"/>
      <c r="K65" s="1"/>
      <c r="L65" s="10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idden="1">
      <c r="A66" s="23"/>
      <c r="B66" s="107"/>
      <c r="C66" s="1"/>
      <c r="D66" s="107"/>
      <c r="E66" s="1"/>
      <c r="F66" s="1"/>
      <c r="G66" s="1"/>
      <c r="H66" s="1"/>
      <c r="I66" s="1"/>
      <c r="J66" s="1"/>
      <c r="K66" s="1"/>
      <c r="L66" s="10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idden="1">
      <c r="A67" s="23"/>
      <c r="B67" s="107"/>
      <c r="C67" s="1"/>
      <c r="D67" s="107"/>
      <c r="E67" s="1"/>
      <c r="F67" s="1"/>
      <c r="G67" s="1"/>
      <c r="H67" s="1"/>
      <c r="I67" s="1"/>
      <c r="J67" s="1"/>
      <c r="K67" s="1"/>
      <c r="L67" s="10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idden="1">
      <c r="A68" s="23"/>
      <c r="B68" s="107"/>
      <c r="C68" s="1"/>
      <c r="D68" s="107"/>
      <c r="E68" s="1"/>
      <c r="F68" s="1"/>
      <c r="G68" s="1"/>
      <c r="H68" s="1"/>
      <c r="I68" s="1"/>
      <c r="J68" s="1"/>
      <c r="K68" s="1"/>
      <c r="L68" s="10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idden="1">
      <c r="A69" s="107"/>
      <c r="B69" s="107"/>
      <c r="C69" s="133"/>
      <c r="D69" s="107"/>
      <c r="E69" s="133"/>
      <c r="F69" s="133"/>
      <c r="G69" s="133"/>
      <c r="H69" s="133"/>
      <c r="I69" s="133"/>
      <c r="J69" s="133"/>
      <c r="K69" s="133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</row>
    <row r="70" spans="1:32" ht="16.8" customHeight="1">
      <c r="A70" s="109" t="s">
        <v>86</v>
      </c>
      <c r="B70" s="107"/>
      <c r="C70" s="133"/>
      <c r="D70" s="107"/>
      <c r="E70" s="167">
        <f>IF(SUM(E20,E34,E47,E49:E68)=0,"",SUM(E20,E34,E47,E49:E68))</f>
        <v>1138053</v>
      </c>
      <c r="F70" s="167">
        <f t="shared" ref="F70:K70" si="7">IF(SUM(F20,F34,F47,F49:F68)=0,"",SUM(F20,F34,F47,F49:F68))</f>
        <v>1109578</v>
      </c>
      <c r="G70" s="167">
        <f t="shared" si="7"/>
        <v>1056109</v>
      </c>
      <c r="H70" s="167">
        <f t="shared" si="7"/>
        <v>990055</v>
      </c>
      <c r="I70" s="167">
        <f t="shared" si="7"/>
        <v>871416</v>
      </c>
      <c r="J70" s="167">
        <f t="shared" si="7"/>
        <v>1314472</v>
      </c>
      <c r="K70" s="167">
        <f t="shared" si="7"/>
        <v>1324057</v>
      </c>
      <c r="L70" s="138"/>
      <c r="M70" s="137" t="str">
        <f t="shared" ref="M70:AF70" si="8">IF(SUM(M20,M34,M47,M49:M68)=0,"",SUM(M20,M34,M47,M49:M68))</f>
        <v/>
      </c>
      <c r="N70" s="137" t="str">
        <f t="shared" si="8"/>
        <v/>
      </c>
      <c r="O70" s="137" t="str">
        <f t="shared" si="8"/>
        <v/>
      </c>
      <c r="P70" s="137" t="str">
        <f t="shared" si="8"/>
        <v/>
      </c>
      <c r="Q70" s="137" t="str">
        <f t="shared" si="8"/>
        <v/>
      </c>
      <c r="R70" s="137" t="str">
        <f t="shared" si="8"/>
        <v/>
      </c>
      <c r="S70" s="137" t="str">
        <f t="shared" si="8"/>
        <v/>
      </c>
      <c r="T70" s="137" t="str">
        <f t="shared" si="8"/>
        <v/>
      </c>
      <c r="U70" s="137" t="str">
        <f t="shared" si="8"/>
        <v/>
      </c>
      <c r="V70" s="137" t="str">
        <f t="shared" si="8"/>
        <v/>
      </c>
      <c r="W70" s="137" t="str">
        <f t="shared" si="8"/>
        <v/>
      </c>
      <c r="X70" s="137" t="str">
        <f t="shared" si="8"/>
        <v/>
      </c>
      <c r="Y70" s="137" t="str">
        <f t="shared" si="8"/>
        <v/>
      </c>
      <c r="Z70" s="137" t="str">
        <f t="shared" si="8"/>
        <v/>
      </c>
      <c r="AA70" s="137" t="str">
        <f t="shared" si="8"/>
        <v/>
      </c>
      <c r="AB70" s="137" t="str">
        <f t="shared" si="8"/>
        <v/>
      </c>
      <c r="AC70" s="137" t="str">
        <f t="shared" si="8"/>
        <v/>
      </c>
      <c r="AD70" s="137" t="str">
        <f t="shared" si="8"/>
        <v/>
      </c>
      <c r="AE70" s="137" t="str">
        <f t="shared" si="8"/>
        <v/>
      </c>
      <c r="AF70" s="137" t="str">
        <f t="shared" si="8"/>
        <v/>
      </c>
    </row>
    <row r="71" spans="1:32" ht="16.8" customHeight="1">
      <c r="A71" s="107"/>
      <c r="B71" s="107"/>
      <c r="C71" s="133"/>
      <c r="D71" s="107"/>
      <c r="E71" s="133"/>
      <c r="F71" s="133"/>
      <c r="G71" s="133"/>
      <c r="H71" s="133"/>
      <c r="I71" s="133"/>
      <c r="J71" s="133"/>
      <c r="K71" s="133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</row>
    <row r="72" spans="1:32">
      <c r="A72" s="109" t="s">
        <v>87</v>
      </c>
      <c r="B72" s="107"/>
      <c r="C72" s="133"/>
      <c r="D72" s="107"/>
      <c r="E72" s="133"/>
      <c r="F72" s="133"/>
      <c r="G72" s="133"/>
      <c r="H72" s="133"/>
      <c r="I72" s="133"/>
      <c r="J72" s="133"/>
      <c r="K72" s="133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</row>
    <row r="73" spans="1:32" ht="34.950000000000003" customHeight="1">
      <c r="A73" s="123" t="str">
        <f>IF(OR(
AND(COUNTA(C75:AF75)&gt;0, ISBLANK(A75)),
AND(COUNTA(C76:AF76)&gt;0, ISBLANK(A76)),
AND(COUNTA(C77:AF77)&gt;0, ISBLANK(A77)),
AND(COUNTA(C78:AF78)&gt;0, ISBLANK(A78)), AND(COUNTA(C79:AF79)&gt;0, ISBLANK(A79)),
AND(COUNTA(C80:AF80)&gt;0, ISBLANK(A80)),
AND(COUNTA(C81:AF81)&gt;0, ISBLANK(A81)),
AND(COUNTA(C82:AF82)&gt;0, ISBLANK(A82)), AND(COUNTA(C83:AF83)&gt;0, ISBLANK(A83)),
AND(COUNTA(C84:AF84)&gt;0, ISBLANK(A84)),),"Certain rows are missing description", "")</f>
        <v/>
      </c>
      <c r="B73" s="107"/>
      <c r="C73" s="133"/>
      <c r="D73" s="107"/>
      <c r="E73" s="133"/>
      <c r="F73" s="133"/>
      <c r="G73" s="133"/>
      <c r="H73" s="133"/>
      <c r="I73" s="133"/>
      <c r="J73" s="133"/>
      <c r="K73" s="133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</row>
    <row r="74" spans="1:32">
      <c r="A74" s="51" t="s">
        <v>88</v>
      </c>
      <c r="B74" s="107"/>
      <c r="C74" s="133"/>
      <c r="D74" s="107"/>
      <c r="E74" s="133"/>
      <c r="F74" s="133"/>
      <c r="G74" s="133"/>
      <c r="H74" s="133"/>
      <c r="I74" s="133"/>
      <c r="J74" s="133"/>
      <c r="K74" s="133"/>
      <c r="L74" s="107"/>
      <c r="M74" s="41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</row>
    <row r="75" spans="1:32">
      <c r="A75" s="23" t="s">
        <v>89</v>
      </c>
      <c r="B75" s="107"/>
      <c r="C75" s="1"/>
      <c r="D75" s="107"/>
      <c r="E75" s="165">
        <v>20440</v>
      </c>
      <c r="F75" s="165">
        <v>25636</v>
      </c>
      <c r="G75" s="165">
        <v>35453</v>
      </c>
      <c r="H75" s="165">
        <v>40702</v>
      </c>
      <c r="I75" s="165">
        <v>22126</v>
      </c>
      <c r="J75" s="165">
        <v>28168</v>
      </c>
      <c r="K75" s="165">
        <v>21250</v>
      </c>
      <c r="L75" s="10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>
      <c r="A76" s="23" t="s">
        <v>90</v>
      </c>
      <c r="B76" s="107"/>
      <c r="C76" s="1"/>
      <c r="D76" s="107"/>
      <c r="E76" s="165">
        <v>28911</v>
      </c>
      <c r="F76" s="165">
        <v>38912</v>
      </c>
      <c r="G76" s="165">
        <v>42464</v>
      </c>
      <c r="H76" s="165">
        <v>92854</v>
      </c>
      <c r="I76" s="165">
        <v>64920</v>
      </c>
      <c r="J76" s="165">
        <v>63918</v>
      </c>
      <c r="K76" s="165">
        <v>63011</v>
      </c>
      <c r="L76" s="10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>
      <c r="A77" s="23" t="s">
        <v>91</v>
      </c>
      <c r="B77" s="107"/>
      <c r="C77" s="1"/>
      <c r="D77" s="107"/>
      <c r="E77" s="165">
        <v>23762</v>
      </c>
      <c r="F77" s="165">
        <v>22321</v>
      </c>
      <c r="G77" s="165">
        <v>22859</v>
      </c>
      <c r="H77" s="165">
        <v>23421</v>
      </c>
      <c r="I77" s="165">
        <v>25400</v>
      </c>
      <c r="J77" s="165">
        <v>19640</v>
      </c>
      <c r="K77" s="165">
        <v>15717</v>
      </c>
      <c r="L77" s="10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>
      <c r="A78" s="23" t="s">
        <v>92</v>
      </c>
      <c r="B78" s="107"/>
      <c r="C78" s="1"/>
      <c r="D78" s="107"/>
      <c r="E78" s="165">
        <v>0</v>
      </c>
      <c r="F78" s="165">
        <v>0</v>
      </c>
      <c r="G78" s="165">
        <v>0</v>
      </c>
      <c r="H78" s="165">
        <v>0</v>
      </c>
      <c r="I78" s="165">
        <v>0</v>
      </c>
      <c r="J78" s="165">
        <v>0</v>
      </c>
      <c r="K78" s="165">
        <v>0</v>
      </c>
      <c r="L78" s="10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>
      <c r="A79" s="23" t="s">
        <v>93</v>
      </c>
      <c r="B79" s="107"/>
      <c r="C79" s="1"/>
      <c r="D79" s="107"/>
      <c r="E79" s="165">
        <v>6267</v>
      </c>
      <c r="F79" s="165">
        <v>8349</v>
      </c>
      <c r="G79" s="165">
        <v>8789</v>
      </c>
      <c r="H79" s="165">
        <v>7297</v>
      </c>
      <c r="I79" s="165">
        <v>7243</v>
      </c>
      <c r="J79" s="165">
        <v>8240</v>
      </c>
      <c r="K79" s="165">
        <v>7724</v>
      </c>
      <c r="L79" s="10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>
      <c r="A80" s="23" t="s">
        <v>94</v>
      </c>
      <c r="B80" s="107"/>
      <c r="C80" s="1"/>
      <c r="D80" s="107"/>
      <c r="E80" s="165">
        <v>11225</v>
      </c>
      <c r="F80" s="165">
        <v>9900</v>
      </c>
      <c r="G80" s="165">
        <v>14011</v>
      </c>
      <c r="H80" s="165">
        <v>12461</v>
      </c>
      <c r="I80" s="165">
        <v>10646</v>
      </c>
      <c r="J80" s="165">
        <v>10007</v>
      </c>
      <c r="K80" s="165">
        <v>10499</v>
      </c>
      <c r="L80" s="10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>
      <c r="A81" s="23"/>
      <c r="B81" s="107"/>
      <c r="C81" s="1"/>
      <c r="D81" s="107"/>
      <c r="E81" s="1"/>
      <c r="F81" s="1"/>
      <c r="G81" s="1"/>
      <c r="H81" s="1"/>
      <c r="I81" s="1"/>
      <c r="J81" s="1"/>
      <c r="K81" s="1"/>
      <c r="L81" s="10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>
      <c r="A82" s="23"/>
      <c r="B82" s="107"/>
      <c r="C82" s="1"/>
      <c r="D82" s="107"/>
      <c r="E82" s="1"/>
      <c r="F82" s="1"/>
      <c r="G82" s="1"/>
      <c r="H82" s="1"/>
      <c r="I82" s="1"/>
      <c r="J82" s="1"/>
      <c r="K82" s="1"/>
      <c r="L82" s="10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>
      <c r="A83" s="23"/>
      <c r="B83" s="107"/>
      <c r="C83" s="1"/>
      <c r="D83" s="107"/>
      <c r="E83" s="1"/>
      <c r="F83" s="1"/>
      <c r="G83" s="1"/>
      <c r="H83" s="1"/>
      <c r="I83" s="1"/>
      <c r="J83" s="1"/>
      <c r="K83" s="1"/>
      <c r="L83" s="10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>
      <c r="A84" s="23"/>
      <c r="B84" s="107"/>
      <c r="C84" s="1"/>
      <c r="D84" s="107"/>
      <c r="E84" s="1"/>
      <c r="F84" s="1"/>
      <c r="G84" s="1"/>
      <c r="H84" s="1"/>
      <c r="I84" s="1"/>
      <c r="J84" s="1"/>
      <c r="K84" s="1"/>
      <c r="L84" s="10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>
      <c r="A85" s="109" t="s">
        <v>95</v>
      </c>
      <c r="B85" s="107"/>
      <c r="C85" s="133"/>
      <c r="D85" s="107"/>
      <c r="E85" s="166">
        <f t="shared" ref="E85:K85" si="9">IF(SUM(E75:E84)=0,"",SUM(E75:E84))</f>
        <v>90605</v>
      </c>
      <c r="F85" s="166">
        <f t="shared" si="9"/>
        <v>105118</v>
      </c>
      <c r="G85" s="166">
        <f t="shared" si="9"/>
        <v>123576</v>
      </c>
      <c r="H85" s="166">
        <f t="shared" si="9"/>
        <v>176735</v>
      </c>
      <c r="I85" s="166">
        <f t="shared" si="9"/>
        <v>130335</v>
      </c>
      <c r="J85" s="166">
        <f t="shared" si="9"/>
        <v>129973</v>
      </c>
      <c r="K85" s="166">
        <f t="shared" si="9"/>
        <v>118201</v>
      </c>
      <c r="L85" s="107"/>
      <c r="M85" s="135" t="str">
        <f t="shared" ref="M85:AF85" si="10">IF(SUM(M75:M84)=0,"",SUM(M75:M84))</f>
        <v/>
      </c>
      <c r="N85" s="135" t="str">
        <f t="shared" si="10"/>
        <v/>
      </c>
      <c r="O85" s="135" t="str">
        <f t="shared" si="10"/>
        <v/>
      </c>
      <c r="P85" s="135" t="str">
        <f t="shared" si="10"/>
        <v/>
      </c>
      <c r="Q85" s="135" t="str">
        <f t="shared" si="10"/>
        <v/>
      </c>
      <c r="R85" s="135" t="str">
        <f t="shared" si="10"/>
        <v/>
      </c>
      <c r="S85" s="135" t="str">
        <f t="shared" si="10"/>
        <v/>
      </c>
      <c r="T85" s="135" t="str">
        <f t="shared" si="10"/>
        <v/>
      </c>
      <c r="U85" s="135" t="str">
        <f t="shared" si="10"/>
        <v/>
      </c>
      <c r="V85" s="135" t="str">
        <f t="shared" si="10"/>
        <v/>
      </c>
      <c r="W85" s="135" t="str">
        <f t="shared" si="10"/>
        <v/>
      </c>
      <c r="X85" s="135" t="str">
        <f t="shared" si="10"/>
        <v/>
      </c>
      <c r="Y85" s="135" t="str">
        <f t="shared" si="10"/>
        <v/>
      </c>
      <c r="Z85" s="135" t="str">
        <f t="shared" si="10"/>
        <v/>
      </c>
      <c r="AA85" s="135" t="str">
        <f t="shared" si="10"/>
        <v/>
      </c>
      <c r="AB85" s="135" t="str">
        <f t="shared" si="10"/>
        <v/>
      </c>
      <c r="AC85" s="135" t="str">
        <f t="shared" si="10"/>
        <v/>
      </c>
      <c r="AD85" s="135" t="str">
        <f t="shared" si="10"/>
        <v/>
      </c>
      <c r="AE85" s="135" t="str">
        <f t="shared" si="10"/>
        <v/>
      </c>
      <c r="AF85" s="135" t="str">
        <f t="shared" si="10"/>
        <v/>
      </c>
    </row>
    <row r="86" spans="1:32" ht="34.950000000000003" customHeight="1">
      <c r="A86" s="123" t="str">
        <f>IF(OR(
AND(COUNTA(C88:AF88)&gt;0, ISBLANK(A88)),
AND(COUNTA(C89:AF89)&gt;0, ISBLANK(A89)),
AND(COUNTA(C90:AF90)&gt;0, ISBLANK(A90)),
AND(COUNTA(C91:AF91)&gt;0, ISBLANK(A91)), AND(COUNTA(C92:AF92)&gt;0, ISBLANK(A92)),
AND(COUNTA(C93:AF93)&gt;0, ISBLANK(A93)),
AND(COUNTA(C94:AF94)&gt;0, ISBLANK(A94)),
AND(COUNTA(C95:AF95)&gt;0, ISBLANK(A95)), AND(COUNTA(C96:AF96)&gt;0, ISBLANK(A96)),
AND(COUNTA(C97:AF97)&gt;0, ISBLANK(A97)),),"Certain rows are missing description", "")</f>
        <v/>
      </c>
      <c r="B86" s="107"/>
      <c r="C86" s="133"/>
      <c r="D86" s="107"/>
      <c r="E86" s="133"/>
      <c r="F86" s="133"/>
      <c r="G86" s="133"/>
      <c r="H86" s="133"/>
      <c r="I86" s="133"/>
      <c r="J86" s="133"/>
      <c r="K86" s="133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</row>
    <row r="87" spans="1:32">
      <c r="A87" s="51" t="s">
        <v>96</v>
      </c>
      <c r="B87" s="107"/>
      <c r="C87" s="133"/>
      <c r="D87" s="107"/>
      <c r="E87" s="133"/>
      <c r="F87" s="133"/>
      <c r="G87" s="133"/>
      <c r="H87" s="133"/>
      <c r="I87" s="133"/>
      <c r="J87" s="133"/>
      <c r="K87" s="133"/>
      <c r="L87" s="107"/>
      <c r="M87" s="41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</row>
    <row r="88" spans="1:32">
      <c r="A88" s="23" t="s">
        <v>97</v>
      </c>
      <c r="B88" s="107"/>
      <c r="C88" s="1"/>
      <c r="D88" s="107"/>
      <c r="E88" s="165">
        <v>25278</v>
      </c>
      <c r="F88" s="165">
        <v>19521</v>
      </c>
      <c r="G88" s="165">
        <v>13651</v>
      </c>
      <c r="H88" s="165">
        <v>7593</v>
      </c>
      <c r="I88" s="165">
        <v>0</v>
      </c>
      <c r="J88" s="165">
        <v>0</v>
      </c>
      <c r="K88" s="165">
        <v>0</v>
      </c>
      <c r="L88" s="10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>
      <c r="A89" s="23" t="s">
        <v>98</v>
      </c>
      <c r="B89" s="107"/>
      <c r="C89" s="1"/>
      <c r="D89" s="107"/>
      <c r="E89" s="168">
        <v>8735</v>
      </c>
      <c r="F89" s="165">
        <v>9038</v>
      </c>
      <c r="G89" s="165">
        <v>9344</v>
      </c>
      <c r="H89" s="165">
        <v>9657</v>
      </c>
      <c r="I89" s="165">
        <v>9979</v>
      </c>
      <c r="J89" s="165">
        <v>10305</v>
      </c>
      <c r="K89" s="165">
        <v>10523</v>
      </c>
      <c r="L89" s="10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>
      <c r="A90" s="23" t="s">
        <v>99</v>
      </c>
      <c r="B90" s="107"/>
      <c r="C90" s="1"/>
      <c r="D90" s="107"/>
      <c r="E90" s="165">
        <v>14531</v>
      </c>
      <c r="F90" s="165">
        <v>17220</v>
      </c>
      <c r="G90" s="165">
        <v>15511</v>
      </c>
      <c r="H90" s="165">
        <v>15135</v>
      </c>
      <c r="I90" s="165">
        <v>18040</v>
      </c>
      <c r="J90" s="165">
        <v>18676</v>
      </c>
      <c r="K90" s="165">
        <v>74814</v>
      </c>
      <c r="L90" s="10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>
      <c r="A91" s="23" t="s">
        <v>100</v>
      </c>
      <c r="B91" s="107"/>
      <c r="C91" s="1"/>
      <c r="D91" s="107"/>
      <c r="E91" s="165">
        <v>3247</v>
      </c>
      <c r="F91" s="165">
        <v>3209</v>
      </c>
      <c r="G91" s="165">
        <v>3346</v>
      </c>
      <c r="H91" s="165">
        <v>3515</v>
      </c>
      <c r="I91" s="165">
        <v>3695</v>
      </c>
      <c r="J91" s="165">
        <v>2536</v>
      </c>
      <c r="K91" s="165">
        <v>6930</v>
      </c>
      <c r="L91" s="10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>
      <c r="A92" s="23"/>
      <c r="B92" s="107"/>
      <c r="C92" s="1"/>
      <c r="D92" s="107"/>
      <c r="E92" s="1"/>
      <c r="F92" s="1"/>
      <c r="G92" s="1"/>
      <c r="H92" s="1"/>
      <c r="I92" s="1"/>
      <c r="J92" s="1"/>
      <c r="K92" s="1"/>
      <c r="L92" s="10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>
      <c r="A93" s="23"/>
      <c r="B93" s="107"/>
      <c r="C93" s="1"/>
      <c r="D93" s="107"/>
      <c r="E93" s="1"/>
      <c r="F93" s="1"/>
      <c r="G93" s="1"/>
      <c r="H93" s="1"/>
      <c r="I93" s="1"/>
      <c r="J93" s="1"/>
      <c r="K93" s="1"/>
      <c r="L93" s="10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>
      <c r="A94" s="23"/>
      <c r="B94" s="107"/>
      <c r="C94" s="1"/>
      <c r="D94" s="107"/>
      <c r="E94" s="1"/>
      <c r="F94" s="1"/>
      <c r="G94" s="1"/>
      <c r="H94" s="1"/>
      <c r="I94" s="1"/>
      <c r="J94" s="1"/>
      <c r="K94" s="1"/>
      <c r="L94" s="10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>
      <c r="A95" s="23"/>
      <c r="B95" s="107"/>
      <c r="C95" s="1"/>
      <c r="D95" s="107"/>
      <c r="E95" s="1"/>
      <c r="F95" s="1"/>
      <c r="G95" s="1"/>
      <c r="H95" s="1"/>
      <c r="I95" s="1"/>
      <c r="J95" s="1"/>
      <c r="K95" s="1"/>
      <c r="L95" s="10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>
      <c r="A96" s="23"/>
      <c r="B96" s="107"/>
      <c r="C96" s="1"/>
      <c r="D96" s="107"/>
      <c r="E96" s="1"/>
      <c r="F96" s="1"/>
      <c r="G96" s="1"/>
      <c r="H96" s="1"/>
      <c r="I96" s="1"/>
      <c r="J96" s="1"/>
      <c r="K96" s="1"/>
      <c r="L96" s="10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>
      <c r="A97" s="23"/>
      <c r="B97" s="107"/>
      <c r="C97" s="1"/>
      <c r="D97" s="107"/>
      <c r="E97" s="1"/>
      <c r="F97" s="1"/>
      <c r="G97" s="1"/>
      <c r="H97" s="1"/>
      <c r="I97" s="1"/>
      <c r="J97" s="1"/>
      <c r="K97" s="1"/>
      <c r="L97" s="10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>
      <c r="A98" s="109" t="s">
        <v>101</v>
      </c>
      <c r="B98" s="107"/>
      <c r="C98" s="133"/>
      <c r="D98" s="107"/>
      <c r="E98" s="166">
        <f t="shared" ref="E98:K98" si="11">IF(SUM(E88:E97)=0,"",SUM(E88:E97))</f>
        <v>51791</v>
      </c>
      <c r="F98" s="166">
        <f t="shared" si="11"/>
        <v>48988</v>
      </c>
      <c r="G98" s="166">
        <f t="shared" si="11"/>
        <v>41852</v>
      </c>
      <c r="H98" s="166">
        <f t="shared" si="11"/>
        <v>35900</v>
      </c>
      <c r="I98" s="166">
        <f t="shared" si="11"/>
        <v>31714</v>
      </c>
      <c r="J98" s="166">
        <f t="shared" si="11"/>
        <v>31517</v>
      </c>
      <c r="K98" s="166">
        <f t="shared" si="11"/>
        <v>92267</v>
      </c>
      <c r="L98" s="107"/>
      <c r="M98" s="135" t="str">
        <f t="shared" ref="M98:AF98" si="12">IF(SUM(M88:M97)=0,"",SUM(M88:M97))</f>
        <v/>
      </c>
      <c r="N98" s="135" t="str">
        <f t="shared" si="12"/>
        <v/>
      </c>
      <c r="O98" s="135" t="str">
        <f t="shared" si="12"/>
        <v/>
      </c>
      <c r="P98" s="135" t="str">
        <f t="shared" si="12"/>
        <v/>
      </c>
      <c r="Q98" s="135" t="str">
        <f t="shared" si="12"/>
        <v/>
      </c>
      <c r="R98" s="135" t="str">
        <f t="shared" si="12"/>
        <v/>
      </c>
      <c r="S98" s="135" t="str">
        <f t="shared" si="12"/>
        <v/>
      </c>
      <c r="T98" s="135" t="str">
        <f t="shared" si="12"/>
        <v/>
      </c>
      <c r="U98" s="135" t="str">
        <f t="shared" si="12"/>
        <v/>
      </c>
      <c r="V98" s="135" t="str">
        <f t="shared" si="12"/>
        <v/>
      </c>
      <c r="W98" s="135" t="str">
        <f t="shared" si="12"/>
        <v/>
      </c>
      <c r="X98" s="135" t="str">
        <f t="shared" si="12"/>
        <v/>
      </c>
      <c r="Y98" s="135" t="str">
        <f t="shared" si="12"/>
        <v/>
      </c>
      <c r="Z98" s="135" t="str">
        <f t="shared" si="12"/>
        <v/>
      </c>
      <c r="AA98" s="135" t="str">
        <f t="shared" si="12"/>
        <v/>
      </c>
      <c r="AB98" s="135" t="str">
        <f t="shared" si="12"/>
        <v/>
      </c>
      <c r="AC98" s="135" t="str">
        <f t="shared" si="12"/>
        <v/>
      </c>
      <c r="AD98" s="135" t="str">
        <f t="shared" si="12"/>
        <v/>
      </c>
      <c r="AE98" s="135" t="str">
        <f t="shared" si="12"/>
        <v/>
      </c>
      <c r="AF98" s="135" t="str">
        <f t="shared" si="12"/>
        <v/>
      </c>
    </row>
    <row r="99" spans="1:32" ht="34.950000000000003" customHeight="1">
      <c r="A99" s="123" t="str">
        <f>IF(OR(
AND(COUNTA(C100:AF100)&gt;0, ISBLANK(A100)),AND(COUNTA(C101:AF101)&gt;0, ISBLANK(A101)),
AND(COUNTA(C102:AF102)&gt;0, ISBLANK(A102)),
AND(COUNTA(C103:AF103)&gt;0, ISBLANK(A103)),
AND(COUNTA(C104:AF104)&gt;0, ISBLANK(A104)), AND(COUNTA(C105:AF105)&gt;0, ISBLANK(A105)),
AND(COUNTA(C106:AF106)&gt;0, ISBLANK(A106)),
AND(COUNTA(C107:AF107)&gt;0, ISBLANK(A107)),
AND(COUNTA(C108:AF108)&gt;0, ISBLANK(A108)), AND(COUNTA(C109:AF109)&gt;0, ISBLANK(A109)),
AND(COUNTA(C110:AF110)&gt;0, ISBLANK(A110)),AND(COUNTA(C111:AF111)&gt;0, ISBLANK(A111)),AND(COUNTA(C112:AF112)&gt;0, ISBLANK(A112)),AND(COUNTA(C113:AF113)&gt;0, ISBLANK(A113)),AND(COUNTA(C114:AF114)&gt;0, ISBLANK(A114)),AND(COUNTA(C115:AF115)&gt;0, ISBLANK(A115)),AND(COUNTA(C116:AF116)&gt;0, ISBLANK(A116)),AND(COUNTA(C117:AF117)&gt;0, ISBLANK(A117)),AND(COUNTA(C118:AF118)&gt;0, ISBLANK(A118)),AND(COUNTA(C119:AF119)&gt;0, ISBLANK(A119))),"Certain rows are missing description", "")</f>
        <v/>
      </c>
      <c r="B99" s="107"/>
      <c r="C99" s="123"/>
      <c r="D99" s="107"/>
      <c r="E99" s="136"/>
      <c r="F99" s="136"/>
      <c r="G99" s="136"/>
      <c r="H99" s="136"/>
      <c r="I99" s="136"/>
      <c r="J99" s="136"/>
      <c r="K99" s="136"/>
      <c r="L99" s="107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</row>
    <row r="100" spans="1:32" hidden="1">
      <c r="A100" s="23"/>
      <c r="B100" s="107"/>
      <c r="C100" s="1"/>
      <c r="D100" s="107"/>
      <c r="E100" s="1"/>
      <c r="F100" s="1"/>
      <c r="G100" s="1"/>
      <c r="H100" s="1"/>
      <c r="I100" s="1"/>
      <c r="J100" s="1"/>
      <c r="K100" s="1"/>
      <c r="L100" s="10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idden="1">
      <c r="A101" s="23"/>
      <c r="B101" s="107"/>
      <c r="C101" s="1"/>
      <c r="D101" s="107"/>
      <c r="E101" s="1"/>
      <c r="F101" s="1"/>
      <c r="G101" s="1"/>
      <c r="H101" s="1"/>
      <c r="I101" s="1"/>
      <c r="J101" s="1"/>
      <c r="K101" s="1"/>
      <c r="L101" s="10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idden="1">
      <c r="A102" s="23"/>
      <c r="B102" s="107"/>
      <c r="C102" s="1"/>
      <c r="D102" s="107"/>
      <c r="E102" s="1"/>
      <c r="F102" s="1"/>
      <c r="G102" s="1"/>
      <c r="H102" s="1"/>
      <c r="I102" s="1"/>
      <c r="J102" s="1"/>
      <c r="K102" s="1"/>
      <c r="L102" s="10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idden="1">
      <c r="A103" s="23"/>
      <c r="B103" s="107"/>
      <c r="C103" s="1"/>
      <c r="D103" s="107"/>
      <c r="E103" s="1"/>
      <c r="F103" s="1"/>
      <c r="G103" s="1"/>
      <c r="H103" s="1"/>
      <c r="I103" s="1"/>
      <c r="J103" s="1"/>
      <c r="K103" s="1"/>
      <c r="L103" s="10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idden="1">
      <c r="A104" s="23"/>
      <c r="B104" s="107"/>
      <c r="C104" s="1"/>
      <c r="D104" s="107"/>
      <c r="E104" s="1"/>
      <c r="F104" s="1"/>
      <c r="G104" s="1"/>
      <c r="H104" s="1"/>
      <c r="I104" s="1"/>
      <c r="J104" s="1"/>
      <c r="K104" s="1"/>
      <c r="L104" s="10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idden="1">
      <c r="A105" s="23"/>
      <c r="B105" s="107"/>
      <c r="C105" s="1"/>
      <c r="D105" s="107"/>
      <c r="E105" s="1"/>
      <c r="F105" s="1"/>
      <c r="G105" s="1"/>
      <c r="H105" s="1"/>
      <c r="I105" s="1"/>
      <c r="J105" s="1"/>
      <c r="K105" s="1"/>
      <c r="L105" s="10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idden="1">
      <c r="A106" s="23"/>
      <c r="B106" s="107"/>
      <c r="C106" s="1"/>
      <c r="D106" s="107"/>
      <c r="E106" s="1"/>
      <c r="F106" s="1"/>
      <c r="G106" s="1"/>
      <c r="H106" s="1"/>
      <c r="I106" s="1"/>
      <c r="J106" s="1"/>
      <c r="K106" s="1"/>
      <c r="L106" s="10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idden="1">
      <c r="A107" s="23"/>
      <c r="B107" s="107"/>
      <c r="C107" s="1"/>
      <c r="D107" s="107"/>
      <c r="E107" s="1"/>
      <c r="F107" s="1"/>
      <c r="G107" s="1"/>
      <c r="H107" s="1"/>
      <c r="I107" s="1"/>
      <c r="J107" s="1"/>
      <c r="K107" s="1"/>
      <c r="L107" s="10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idden="1">
      <c r="A108" s="23"/>
      <c r="B108" s="107"/>
      <c r="C108" s="1"/>
      <c r="D108" s="107"/>
      <c r="E108" s="1"/>
      <c r="F108" s="1"/>
      <c r="G108" s="1"/>
      <c r="H108" s="1"/>
      <c r="I108" s="1"/>
      <c r="J108" s="1"/>
      <c r="K108" s="1"/>
      <c r="L108" s="10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idden="1">
      <c r="A109" s="23"/>
      <c r="B109" s="107"/>
      <c r="C109" s="1"/>
      <c r="D109" s="107"/>
      <c r="E109" s="1"/>
      <c r="F109" s="1"/>
      <c r="G109" s="1"/>
      <c r="H109" s="1"/>
      <c r="I109" s="1"/>
      <c r="J109" s="1"/>
      <c r="K109" s="1"/>
      <c r="L109" s="10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idden="1">
      <c r="A110" s="23"/>
      <c r="B110" s="107"/>
      <c r="C110" s="1"/>
      <c r="D110" s="107"/>
      <c r="E110" s="1"/>
      <c r="F110" s="1"/>
      <c r="G110" s="1"/>
      <c r="H110" s="1"/>
      <c r="I110" s="1"/>
      <c r="J110" s="1"/>
      <c r="K110" s="1"/>
      <c r="L110" s="10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idden="1">
      <c r="A111" s="23"/>
      <c r="B111" s="107"/>
      <c r="C111" s="1"/>
      <c r="D111" s="107"/>
      <c r="E111" s="1"/>
      <c r="F111" s="1"/>
      <c r="G111" s="1"/>
      <c r="H111" s="1"/>
      <c r="I111" s="1"/>
      <c r="J111" s="1"/>
      <c r="K111" s="1"/>
      <c r="L111" s="10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idden="1">
      <c r="A112" s="23"/>
      <c r="B112" s="107"/>
      <c r="C112" s="1"/>
      <c r="D112" s="107"/>
      <c r="E112" s="1"/>
      <c r="F112" s="1"/>
      <c r="G112" s="1"/>
      <c r="H112" s="1"/>
      <c r="I112" s="1"/>
      <c r="J112" s="1"/>
      <c r="K112" s="1"/>
      <c r="L112" s="10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idden="1">
      <c r="A113" s="23"/>
      <c r="B113" s="107"/>
      <c r="C113" s="1"/>
      <c r="D113" s="107"/>
      <c r="E113" s="1"/>
      <c r="F113" s="1"/>
      <c r="G113" s="1"/>
      <c r="H113" s="1"/>
      <c r="I113" s="1"/>
      <c r="J113" s="1"/>
      <c r="K113" s="1"/>
      <c r="L113" s="10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idden="1">
      <c r="A114" s="23"/>
      <c r="B114" s="107"/>
      <c r="C114" s="1"/>
      <c r="D114" s="107"/>
      <c r="E114" s="1"/>
      <c r="F114" s="1"/>
      <c r="G114" s="1"/>
      <c r="H114" s="1"/>
      <c r="I114" s="1"/>
      <c r="J114" s="1"/>
      <c r="K114" s="1"/>
      <c r="L114" s="10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idden="1">
      <c r="A115" s="23"/>
      <c r="B115" s="107"/>
      <c r="C115" s="1"/>
      <c r="D115" s="107"/>
      <c r="E115" s="1"/>
      <c r="F115" s="1"/>
      <c r="G115" s="1"/>
      <c r="H115" s="1"/>
      <c r="I115" s="1"/>
      <c r="J115" s="1"/>
      <c r="K115" s="1"/>
      <c r="L115" s="10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idden="1">
      <c r="A116" s="23"/>
      <c r="B116" s="107"/>
      <c r="C116" s="1"/>
      <c r="D116" s="107"/>
      <c r="E116" s="1"/>
      <c r="F116" s="1"/>
      <c r="G116" s="1"/>
      <c r="H116" s="1"/>
      <c r="I116" s="1"/>
      <c r="J116" s="1"/>
      <c r="K116" s="1"/>
      <c r="L116" s="10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idden="1">
      <c r="A117" s="23"/>
      <c r="B117" s="107"/>
      <c r="C117" s="1"/>
      <c r="D117" s="107"/>
      <c r="E117" s="1"/>
      <c r="F117" s="1"/>
      <c r="G117" s="1"/>
      <c r="H117" s="1"/>
      <c r="I117" s="1"/>
      <c r="J117" s="1"/>
      <c r="K117" s="1"/>
      <c r="L117" s="10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idden="1">
      <c r="A118" s="23"/>
      <c r="B118" s="107"/>
      <c r="C118" s="1"/>
      <c r="D118" s="107"/>
      <c r="E118" s="1"/>
      <c r="F118" s="1"/>
      <c r="G118" s="1"/>
      <c r="H118" s="1"/>
      <c r="I118" s="1"/>
      <c r="J118" s="1"/>
      <c r="K118" s="1"/>
      <c r="L118" s="10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idden="1">
      <c r="A119" s="23"/>
      <c r="B119" s="107"/>
      <c r="C119" s="1"/>
      <c r="D119" s="107"/>
      <c r="E119" s="1"/>
      <c r="F119" s="1"/>
      <c r="G119" s="1"/>
      <c r="H119" s="1"/>
      <c r="I119" s="1"/>
      <c r="J119" s="1"/>
      <c r="K119" s="1"/>
      <c r="L119" s="10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idden="1">
      <c r="A120" s="51"/>
      <c r="B120" s="107"/>
      <c r="C120" s="133"/>
      <c r="D120" s="107"/>
      <c r="E120" s="133"/>
      <c r="F120" s="133"/>
      <c r="G120" s="133"/>
      <c r="H120" s="133"/>
      <c r="I120" s="133"/>
      <c r="J120" s="133"/>
      <c r="K120" s="133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</row>
    <row r="121" spans="1:32">
      <c r="A121" s="109" t="s">
        <v>102</v>
      </c>
      <c r="B121" s="107"/>
      <c r="C121" s="133"/>
      <c r="D121" s="107"/>
      <c r="E121" s="166">
        <f t="shared" ref="E121:K121" si="13">IF(SUM(E85,E98,E100:E119)=0,"",SUM(E85,E98,E100:E119))</f>
        <v>142396</v>
      </c>
      <c r="F121" s="166">
        <f t="shared" si="13"/>
        <v>154106</v>
      </c>
      <c r="G121" s="166">
        <f t="shared" si="13"/>
        <v>165428</v>
      </c>
      <c r="H121" s="166">
        <f t="shared" si="13"/>
        <v>212635</v>
      </c>
      <c r="I121" s="166">
        <f t="shared" si="13"/>
        <v>162049</v>
      </c>
      <c r="J121" s="166">
        <f t="shared" si="13"/>
        <v>161490</v>
      </c>
      <c r="K121" s="166">
        <f t="shared" si="13"/>
        <v>210468</v>
      </c>
      <c r="L121" s="107"/>
      <c r="M121" s="135" t="str">
        <f t="shared" ref="M121:AF121" si="14">IF(SUM(M85,M98,M100:M119)=0,"",SUM(M85,M98,M100:M119))</f>
        <v/>
      </c>
      <c r="N121" s="135" t="str">
        <f t="shared" si="14"/>
        <v/>
      </c>
      <c r="O121" s="135" t="str">
        <f t="shared" si="14"/>
        <v/>
      </c>
      <c r="P121" s="135" t="str">
        <f t="shared" si="14"/>
        <v/>
      </c>
      <c r="Q121" s="135" t="str">
        <f t="shared" si="14"/>
        <v/>
      </c>
      <c r="R121" s="135" t="str">
        <f t="shared" si="14"/>
        <v/>
      </c>
      <c r="S121" s="135" t="str">
        <f t="shared" si="14"/>
        <v/>
      </c>
      <c r="T121" s="135" t="str">
        <f t="shared" si="14"/>
        <v/>
      </c>
      <c r="U121" s="135" t="str">
        <f t="shared" si="14"/>
        <v/>
      </c>
      <c r="V121" s="135" t="str">
        <f t="shared" si="14"/>
        <v/>
      </c>
      <c r="W121" s="135" t="str">
        <f t="shared" si="14"/>
        <v/>
      </c>
      <c r="X121" s="135" t="str">
        <f t="shared" si="14"/>
        <v/>
      </c>
      <c r="Y121" s="135" t="str">
        <f t="shared" si="14"/>
        <v/>
      </c>
      <c r="Z121" s="135" t="str">
        <f t="shared" si="14"/>
        <v/>
      </c>
      <c r="AA121" s="135" t="str">
        <f t="shared" si="14"/>
        <v/>
      </c>
      <c r="AB121" s="135" t="str">
        <f t="shared" si="14"/>
        <v/>
      </c>
      <c r="AC121" s="135" t="str">
        <f t="shared" si="14"/>
        <v/>
      </c>
      <c r="AD121" s="135" t="str">
        <f t="shared" si="14"/>
        <v/>
      </c>
      <c r="AE121" s="135" t="str">
        <f t="shared" si="14"/>
        <v/>
      </c>
      <c r="AF121" s="135" t="str">
        <f t="shared" si="14"/>
        <v/>
      </c>
    </row>
    <row r="122" spans="1:32" ht="34.950000000000003" customHeight="1">
      <c r="A122" s="123" t="str">
        <f>IF(OR(
AND(COUNTA(C124:AF124)&gt;0, ISBLANK(A124)),
AND(COUNTA(C125:AF125)&gt;0, ISBLANK(A125)),
AND(COUNTA(C126:AF126)&gt;0, ISBLANK(A126)),
AND(COUNTA(C127:AF127)&gt;0, ISBLANK(A127)), AND(COUNTA(C128:AF128)&gt;0, ISBLANK(A128)),
AND(COUNTA(C129:AF129)&gt;0, ISBLANK(A129)),
AND(COUNTA(C130:AF130)&gt;0, ISBLANK(A130)),
AND(COUNTA(C131:AF131)&gt;0, ISBLANK(A131)), AND(COUNTA(C132:AF132)&gt;0, ISBLANK(A132)),
AND(COUNTA(C133:AF133)&gt;0, ISBLANK(A133)),),"Certain rows are missing description", "")</f>
        <v/>
      </c>
      <c r="B122" s="107"/>
      <c r="C122" s="133"/>
      <c r="D122" s="107"/>
      <c r="E122" s="133"/>
      <c r="F122" s="133"/>
      <c r="G122" s="133"/>
      <c r="H122" s="133"/>
      <c r="I122" s="133"/>
      <c r="J122" s="133"/>
      <c r="K122" s="133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</row>
    <row r="123" spans="1:32">
      <c r="A123" s="51" t="s">
        <v>103</v>
      </c>
      <c r="B123" s="107"/>
      <c r="C123" s="133"/>
      <c r="D123" s="107"/>
      <c r="E123" s="133"/>
      <c r="F123" s="133"/>
      <c r="G123" s="133"/>
      <c r="H123" s="133"/>
      <c r="I123" s="133"/>
      <c r="J123" s="133"/>
      <c r="K123" s="133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</row>
    <row r="124" spans="1:32">
      <c r="A124" s="23" t="s">
        <v>104</v>
      </c>
      <c r="B124" s="107"/>
      <c r="C124" s="1"/>
      <c r="D124" s="107"/>
      <c r="E124" s="165">
        <v>-647296</v>
      </c>
      <c r="F124" s="165">
        <v>-687637</v>
      </c>
      <c r="G124" s="165">
        <v>-752428</v>
      </c>
      <c r="H124" s="165">
        <v>-865689</v>
      </c>
      <c r="I124" s="165">
        <v>-933742</v>
      </c>
      <c r="J124" s="165">
        <v>-989329</v>
      </c>
      <c r="K124" s="165">
        <v>-1028722</v>
      </c>
      <c r="L124" s="10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>
      <c r="A125" s="23" t="s">
        <v>105</v>
      </c>
      <c r="B125" s="107"/>
      <c r="C125" s="1"/>
      <c r="D125" s="107"/>
      <c r="E125" s="165">
        <v>1642953</v>
      </c>
      <c r="F125" s="165">
        <v>1643109</v>
      </c>
      <c r="G125" s="165">
        <v>1643109</v>
      </c>
      <c r="H125" s="165">
        <v>1643109</v>
      </c>
      <c r="I125" s="165">
        <v>1643109</v>
      </c>
      <c r="J125" s="165">
        <v>2142311</v>
      </c>
      <c r="K125" s="165">
        <v>2142311</v>
      </c>
      <c r="L125" s="10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>
      <c r="A126" s="23"/>
      <c r="B126" s="107"/>
      <c r="C126" s="1"/>
      <c r="D126" s="107"/>
      <c r="E126" s="1"/>
      <c r="F126" s="1"/>
      <c r="G126" s="1"/>
      <c r="H126" s="1"/>
      <c r="I126" s="1"/>
      <c r="J126" s="1"/>
      <c r="K126" s="1"/>
      <c r="L126" s="10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>
      <c r="A127" s="23"/>
      <c r="B127" s="107"/>
      <c r="C127" s="1"/>
      <c r="D127" s="107"/>
      <c r="E127" s="1"/>
      <c r="F127" s="1"/>
      <c r="G127" s="1"/>
      <c r="H127" s="1"/>
      <c r="I127" s="1"/>
      <c r="J127" s="1"/>
      <c r="K127" s="1"/>
      <c r="L127" s="10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>
      <c r="A128" s="23"/>
      <c r="B128" s="107"/>
      <c r="C128" s="1"/>
      <c r="D128" s="107"/>
      <c r="E128" s="1"/>
      <c r="F128" s="1"/>
      <c r="G128" s="1"/>
      <c r="H128" s="1"/>
      <c r="I128" s="1"/>
      <c r="J128" s="1"/>
      <c r="K128" s="1"/>
      <c r="L128" s="10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3">
      <c r="A129" s="23"/>
      <c r="B129" s="107"/>
      <c r="C129" s="1"/>
      <c r="D129" s="107"/>
      <c r="E129" s="1"/>
      <c r="F129" s="1"/>
      <c r="G129" s="1"/>
      <c r="H129" s="1"/>
      <c r="I129" s="1"/>
      <c r="J129" s="1"/>
      <c r="K129" s="1"/>
      <c r="L129" s="10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3">
      <c r="A130" s="23"/>
      <c r="B130" s="107"/>
      <c r="C130" s="1"/>
      <c r="D130" s="107"/>
      <c r="E130" s="1"/>
      <c r="F130" s="1"/>
      <c r="G130" s="1"/>
      <c r="H130" s="1"/>
      <c r="I130" s="1"/>
      <c r="J130" s="1"/>
      <c r="K130" s="1"/>
      <c r="L130" s="10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3">
      <c r="A131" s="23"/>
      <c r="B131" s="107"/>
      <c r="C131" s="1"/>
      <c r="D131" s="107"/>
      <c r="E131" s="1"/>
      <c r="F131" s="1"/>
      <c r="G131" s="1"/>
      <c r="H131" s="1"/>
      <c r="I131" s="1"/>
      <c r="J131" s="1"/>
      <c r="K131" s="1"/>
      <c r="L131" s="10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3">
      <c r="A132" s="23"/>
      <c r="B132" s="107"/>
      <c r="C132" s="1"/>
      <c r="D132" s="107"/>
      <c r="E132" s="1"/>
      <c r="F132" s="1"/>
      <c r="G132" s="1"/>
      <c r="H132" s="1"/>
      <c r="I132" s="1"/>
      <c r="J132" s="1"/>
      <c r="K132" s="1"/>
      <c r="L132" s="10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3">
      <c r="A133" s="23"/>
      <c r="B133" s="107"/>
      <c r="C133" s="1"/>
      <c r="D133" s="107"/>
      <c r="E133" s="1"/>
      <c r="F133" s="1"/>
      <c r="G133" s="1"/>
      <c r="H133" s="1"/>
      <c r="I133" s="1"/>
      <c r="J133" s="1"/>
      <c r="K133" s="1"/>
      <c r="L133" s="10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3">
      <c r="A134" s="109" t="s">
        <v>106</v>
      </c>
      <c r="B134" s="107"/>
      <c r="C134" s="133"/>
      <c r="D134" s="107"/>
      <c r="E134" s="166">
        <f t="shared" ref="E134:K134" si="15">IF(SUM(E124:E133)=0,"",SUM(E124:E133))</f>
        <v>995657</v>
      </c>
      <c r="F134" s="166">
        <f t="shared" si="15"/>
        <v>955472</v>
      </c>
      <c r="G134" s="166">
        <f t="shared" si="15"/>
        <v>890681</v>
      </c>
      <c r="H134" s="166">
        <f t="shared" si="15"/>
        <v>777420</v>
      </c>
      <c r="I134" s="166">
        <f t="shared" si="15"/>
        <v>709367</v>
      </c>
      <c r="J134" s="166">
        <f t="shared" si="15"/>
        <v>1152982</v>
      </c>
      <c r="K134" s="166">
        <f t="shared" si="15"/>
        <v>1113589</v>
      </c>
      <c r="L134" s="107"/>
      <c r="M134" s="135" t="str">
        <f t="shared" ref="M134:AF134" si="16">IF(SUM(M124:M133)=0,"",SUM(M124:M133))</f>
        <v/>
      </c>
      <c r="N134" s="135" t="str">
        <f t="shared" si="16"/>
        <v/>
      </c>
      <c r="O134" s="135" t="str">
        <f t="shared" si="16"/>
        <v/>
      </c>
      <c r="P134" s="135" t="str">
        <f t="shared" si="16"/>
        <v/>
      </c>
      <c r="Q134" s="135" t="str">
        <f t="shared" si="16"/>
        <v/>
      </c>
      <c r="R134" s="135" t="str">
        <f t="shared" si="16"/>
        <v/>
      </c>
      <c r="S134" s="135" t="str">
        <f t="shared" si="16"/>
        <v/>
      </c>
      <c r="T134" s="135" t="str">
        <f t="shared" si="16"/>
        <v/>
      </c>
      <c r="U134" s="135" t="str">
        <f t="shared" si="16"/>
        <v/>
      </c>
      <c r="V134" s="135" t="str">
        <f t="shared" si="16"/>
        <v/>
      </c>
      <c r="W134" s="135" t="str">
        <f t="shared" si="16"/>
        <v/>
      </c>
      <c r="X134" s="135" t="str">
        <f t="shared" si="16"/>
        <v/>
      </c>
      <c r="Y134" s="135" t="str">
        <f t="shared" si="16"/>
        <v/>
      </c>
      <c r="Z134" s="135" t="str">
        <f t="shared" si="16"/>
        <v/>
      </c>
      <c r="AA134" s="135" t="str">
        <f t="shared" si="16"/>
        <v/>
      </c>
      <c r="AB134" s="135" t="str">
        <f t="shared" si="16"/>
        <v/>
      </c>
      <c r="AC134" s="135" t="str">
        <f t="shared" si="16"/>
        <v/>
      </c>
      <c r="AD134" s="135" t="str">
        <f t="shared" si="16"/>
        <v/>
      </c>
      <c r="AE134" s="135" t="str">
        <f t="shared" si="16"/>
        <v/>
      </c>
      <c r="AF134" s="135" t="str">
        <f t="shared" si="16"/>
        <v/>
      </c>
    </row>
    <row r="135" spans="1:33">
      <c r="A135" s="107"/>
      <c r="B135" s="107"/>
      <c r="C135" s="133"/>
      <c r="D135" s="107"/>
      <c r="E135" s="133"/>
      <c r="F135" s="133"/>
      <c r="G135" s="133"/>
      <c r="H135" s="133"/>
      <c r="I135" s="133"/>
      <c r="J135" s="133"/>
      <c r="K135" s="133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</row>
    <row r="136" spans="1:33" ht="16.8" customHeight="1">
      <c r="A136" s="109" t="s">
        <v>107</v>
      </c>
      <c r="B136" s="107"/>
      <c r="C136" s="133"/>
      <c r="D136" s="107"/>
      <c r="E136" s="167">
        <f t="shared" ref="E136:K136" si="17">IF(SUM(E121,E134)=0,"",SUM(E121,E134))</f>
        <v>1138053</v>
      </c>
      <c r="F136" s="167">
        <f t="shared" si="17"/>
        <v>1109578</v>
      </c>
      <c r="G136" s="167">
        <f t="shared" si="17"/>
        <v>1056109</v>
      </c>
      <c r="H136" s="167">
        <f t="shared" si="17"/>
        <v>990055</v>
      </c>
      <c r="I136" s="167">
        <f t="shared" si="17"/>
        <v>871416</v>
      </c>
      <c r="J136" s="167">
        <f t="shared" si="17"/>
        <v>1314472</v>
      </c>
      <c r="K136" s="167">
        <f t="shared" si="17"/>
        <v>1324057</v>
      </c>
      <c r="L136" s="138"/>
      <c r="M136" s="137" t="str">
        <f t="shared" ref="M136:AF136" si="18">IF(SUM(M121,M134)=0,"",SUM(M121,M134))</f>
        <v/>
      </c>
      <c r="N136" s="137" t="str">
        <f t="shared" si="18"/>
        <v/>
      </c>
      <c r="O136" s="137" t="str">
        <f t="shared" si="18"/>
        <v/>
      </c>
      <c r="P136" s="137" t="str">
        <f t="shared" si="18"/>
        <v/>
      </c>
      <c r="Q136" s="137" t="str">
        <f t="shared" si="18"/>
        <v/>
      </c>
      <c r="R136" s="137" t="str">
        <f t="shared" si="18"/>
        <v/>
      </c>
      <c r="S136" s="137" t="str">
        <f t="shared" si="18"/>
        <v/>
      </c>
      <c r="T136" s="137" t="str">
        <f t="shared" si="18"/>
        <v/>
      </c>
      <c r="U136" s="137" t="str">
        <f t="shared" si="18"/>
        <v/>
      </c>
      <c r="V136" s="137" t="str">
        <f t="shared" si="18"/>
        <v/>
      </c>
      <c r="W136" s="137" t="str">
        <f t="shared" si="18"/>
        <v/>
      </c>
      <c r="X136" s="137" t="str">
        <f t="shared" si="18"/>
        <v/>
      </c>
      <c r="Y136" s="137" t="str">
        <f t="shared" si="18"/>
        <v/>
      </c>
      <c r="Z136" s="137" t="str">
        <f t="shared" si="18"/>
        <v/>
      </c>
      <c r="AA136" s="137" t="str">
        <f t="shared" si="18"/>
        <v/>
      </c>
      <c r="AB136" s="137" t="str">
        <f t="shared" si="18"/>
        <v/>
      </c>
      <c r="AC136" s="137" t="str">
        <f t="shared" si="18"/>
        <v/>
      </c>
      <c r="AD136" s="137" t="str">
        <f t="shared" si="18"/>
        <v/>
      </c>
      <c r="AE136" s="137" t="str">
        <f t="shared" si="18"/>
        <v/>
      </c>
      <c r="AF136" s="137" t="str">
        <f t="shared" si="18"/>
        <v/>
      </c>
    </row>
    <row r="137" spans="1:33" ht="46.2" customHeight="1">
      <c r="A137" s="107"/>
      <c r="B137" s="107"/>
      <c r="C137" s="107"/>
      <c r="D137" s="107"/>
      <c r="E137" s="21" t="str">
        <f t="shared" ref="E137:K137" si="19">IF((ABS(IFERROR(ROUND(E136,0),0)-IFERROR(ROUND(E70,0),0))&lt;1),"","Balance sheet does not balance")</f>
        <v/>
      </c>
      <c r="F137" s="21"/>
      <c r="G137" s="21" t="str">
        <f t="shared" si="19"/>
        <v/>
      </c>
      <c r="H137" s="21" t="str">
        <f t="shared" si="19"/>
        <v/>
      </c>
      <c r="I137" s="21" t="str">
        <f t="shared" si="19"/>
        <v/>
      </c>
      <c r="J137" s="21" t="str">
        <f t="shared" si="19"/>
        <v/>
      </c>
      <c r="K137" s="21" t="str">
        <f t="shared" si="19"/>
        <v/>
      </c>
      <c r="L137" s="52"/>
      <c r="M137" s="21" t="str">
        <f t="shared" ref="M137:AF137" si="20">IF((ABS(IFERROR(ROUND(M136,0),0)-IFERROR(ROUND(M70,0),0))&lt;1),"","Balance sheet does not balance")</f>
        <v/>
      </c>
      <c r="N137" s="21" t="str">
        <f t="shared" si="20"/>
        <v/>
      </c>
      <c r="O137" s="21" t="str">
        <f t="shared" si="20"/>
        <v/>
      </c>
      <c r="P137" s="21" t="str">
        <f t="shared" si="20"/>
        <v/>
      </c>
      <c r="Q137" s="21" t="str">
        <f t="shared" si="20"/>
        <v/>
      </c>
      <c r="R137" s="21" t="str">
        <f t="shared" si="20"/>
        <v/>
      </c>
      <c r="S137" s="21" t="str">
        <f t="shared" si="20"/>
        <v/>
      </c>
      <c r="T137" s="21" t="str">
        <f t="shared" si="20"/>
        <v/>
      </c>
      <c r="U137" s="21" t="str">
        <f t="shared" si="20"/>
        <v/>
      </c>
      <c r="V137" s="21" t="str">
        <f t="shared" si="20"/>
        <v/>
      </c>
      <c r="W137" s="21" t="str">
        <f t="shared" si="20"/>
        <v/>
      </c>
      <c r="X137" s="21" t="str">
        <f t="shared" si="20"/>
        <v/>
      </c>
      <c r="Y137" s="21" t="str">
        <f t="shared" si="20"/>
        <v/>
      </c>
      <c r="Z137" s="21" t="str">
        <f t="shared" si="20"/>
        <v/>
      </c>
      <c r="AA137" s="21" t="str">
        <f t="shared" si="20"/>
        <v/>
      </c>
      <c r="AB137" s="21" t="str">
        <f t="shared" si="20"/>
        <v/>
      </c>
      <c r="AC137" s="21" t="str">
        <f t="shared" si="20"/>
        <v/>
      </c>
      <c r="AD137" s="21" t="str">
        <f t="shared" si="20"/>
        <v/>
      </c>
      <c r="AE137" s="21" t="str">
        <f t="shared" si="20"/>
        <v/>
      </c>
      <c r="AF137" s="21" t="str">
        <f t="shared" si="20"/>
        <v/>
      </c>
    </row>
    <row r="138" spans="1:33">
      <c r="A138" s="97" t="s">
        <v>755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3" ht="25.05" customHeight="1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</row>
    <row r="140" spans="1:33">
      <c r="A140" s="109" t="s">
        <v>109</v>
      </c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3">
      <c r="A141" s="109" t="s">
        <v>110</v>
      </c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3" ht="25.05" customHeight="1">
      <c r="A142" s="109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</row>
    <row r="143" spans="1:33">
      <c r="A143" s="109" t="s">
        <v>111</v>
      </c>
      <c r="B143" s="107"/>
      <c r="C143" s="107"/>
      <c r="D143" s="107"/>
      <c r="E143" s="1"/>
      <c r="F143" s="1"/>
      <c r="G143" s="1"/>
      <c r="H143" s="1"/>
      <c r="I143" s="1"/>
      <c r="J143" s="1"/>
      <c r="K143" s="1"/>
      <c r="L143" s="10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3">
      <c r="A144" s="109" t="s">
        <v>112</v>
      </c>
      <c r="B144" s="107"/>
      <c r="C144" s="107"/>
      <c r="D144" s="107"/>
      <c r="E144" s="1"/>
      <c r="F144" s="1"/>
      <c r="G144" s="1"/>
      <c r="H144" s="1"/>
      <c r="I144" s="1"/>
      <c r="J144" s="1"/>
      <c r="K144" s="1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</row>
    <row r="145" spans="1:32" ht="25.05" customHeight="1">
      <c r="A145" s="109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</row>
    <row r="146" spans="1:32" hidden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</row>
  </sheetData>
  <conditionalFormatting sqref="M138:AF138 M140:AF141">
    <cfRule type="cellIs" dxfId="2896" priority="112" operator="equal">
      <formula>""</formula>
    </cfRule>
  </conditionalFormatting>
  <conditionalFormatting sqref="E15:K19 E10:I14">
    <cfRule type="cellIs" dxfId="2895" priority="111" operator="equal">
      <formula>""</formula>
    </cfRule>
  </conditionalFormatting>
  <conditionalFormatting sqref="M10:AF19">
    <cfRule type="cellIs" dxfId="2894" priority="88" operator="equal">
      <formula>""</formula>
    </cfRule>
    <cfRule type="cellIs" dxfId="2893" priority="109" operator="equal">
      <formula>""</formula>
    </cfRule>
  </conditionalFormatting>
  <conditionalFormatting sqref="A3">
    <cfRule type="notContainsBlanks" dxfId="2892" priority="113">
      <formula>LEN(TRIM(A3))&gt;0</formula>
    </cfRule>
  </conditionalFormatting>
  <conditionalFormatting sqref="C10:C19">
    <cfRule type="cellIs" dxfId="2891" priority="89" operator="equal">
      <formula>""</formula>
    </cfRule>
    <cfRule type="cellIs" dxfId="2890" priority="110" operator="equal">
      <formula>""</formula>
    </cfRule>
  </conditionalFormatting>
  <conditionalFormatting sqref="C10:C19 M10:AF19 E15:K19 E10:I14">
    <cfRule type="cellIs" dxfId="2889" priority="108" operator="lessThan">
      <formula>0</formula>
    </cfRule>
  </conditionalFormatting>
  <conditionalFormatting sqref="A15:A19">
    <cfRule type="cellIs" dxfId="2888" priority="107" operator="equal">
      <formula>""</formula>
    </cfRule>
  </conditionalFormatting>
  <conditionalFormatting sqref="L137">
    <cfRule type="notContainsBlanks" dxfId="2887" priority="106">
      <formula>LEN(TRIM(L137))&gt;0</formula>
    </cfRule>
  </conditionalFormatting>
  <conditionalFormatting sqref="A8">
    <cfRule type="notContainsBlanks" dxfId="2886" priority="98">
      <formula>LEN(TRIM(A8))&gt;0</formula>
    </cfRule>
  </conditionalFormatting>
  <conditionalFormatting sqref="G137:K137">
    <cfRule type="notContainsBlanks" dxfId="2885" priority="97">
      <formula>LEN(TRIM(G137))&gt;0</formula>
    </cfRule>
  </conditionalFormatting>
  <conditionalFormatting sqref="M137:AF137">
    <cfRule type="notContainsBlanks" dxfId="2884" priority="96">
      <formula>LEN(TRIM(M137))&gt;0</formula>
    </cfRule>
  </conditionalFormatting>
  <conditionalFormatting sqref="A21">
    <cfRule type="notContainsBlanks" dxfId="2883" priority="95">
      <formula>LEN(TRIM(A21))&gt;0</formula>
    </cfRule>
  </conditionalFormatting>
  <conditionalFormatting sqref="A35">
    <cfRule type="notContainsBlanks" dxfId="2882" priority="94">
      <formula>LEN(TRIM(A35))&gt;0</formula>
    </cfRule>
  </conditionalFormatting>
  <conditionalFormatting sqref="A73">
    <cfRule type="notContainsBlanks" dxfId="2881" priority="93">
      <formula>LEN(TRIM(A73))&gt;0</formula>
    </cfRule>
  </conditionalFormatting>
  <conditionalFormatting sqref="A86">
    <cfRule type="notContainsBlanks" dxfId="2880" priority="92">
      <formula>LEN(TRIM(A86))&gt;0</formula>
    </cfRule>
  </conditionalFormatting>
  <conditionalFormatting sqref="C99">
    <cfRule type="notContainsBlanks" dxfId="2879" priority="91">
      <formula>LEN(TRIM(C99))&gt;0</formula>
    </cfRule>
  </conditionalFormatting>
  <conditionalFormatting sqref="A122">
    <cfRule type="notContainsBlanks" dxfId="2878" priority="90">
      <formula>LEN(TRIM(A122))&gt;0</formula>
    </cfRule>
  </conditionalFormatting>
  <conditionalFormatting sqref="C23:C33">
    <cfRule type="cellIs" dxfId="2877" priority="86" operator="lessThan">
      <formula>0</formula>
    </cfRule>
    <cfRule type="cellIs" dxfId="2876" priority="87" operator="equal">
      <formula>""</formula>
    </cfRule>
  </conditionalFormatting>
  <conditionalFormatting sqref="E24:K33 E23:I23">
    <cfRule type="cellIs" dxfId="2875" priority="84" operator="lessThan">
      <formula>0</formula>
    </cfRule>
    <cfRule type="cellIs" dxfId="2874" priority="85" operator="equal">
      <formula>""</formula>
    </cfRule>
  </conditionalFormatting>
  <conditionalFormatting sqref="M23:AF33">
    <cfRule type="cellIs" dxfId="2873" priority="82" operator="lessThan">
      <formula>0</formula>
    </cfRule>
    <cfRule type="cellIs" dxfId="2872" priority="83" operator="equal">
      <formula>""</formula>
    </cfRule>
  </conditionalFormatting>
  <conditionalFormatting sqref="C37:C46">
    <cfRule type="cellIs" dxfId="2871" priority="80" operator="lessThan">
      <formula>0</formula>
    </cfRule>
    <cfRule type="cellIs" dxfId="2870" priority="81" operator="equal">
      <formula>""</formula>
    </cfRule>
  </conditionalFormatting>
  <conditionalFormatting sqref="E43:K46 E37:I42">
    <cfRule type="cellIs" dxfId="2869" priority="78" operator="lessThan">
      <formula>0</formula>
    </cfRule>
    <cfRule type="cellIs" dxfId="2868" priority="79" operator="equal">
      <formula>""</formula>
    </cfRule>
  </conditionalFormatting>
  <conditionalFormatting sqref="M37:AF46">
    <cfRule type="cellIs" dxfId="2867" priority="76" operator="lessThan">
      <formula>0</formula>
    </cfRule>
    <cfRule type="cellIs" dxfId="2866" priority="77" operator="equal">
      <formula>""</formula>
    </cfRule>
  </conditionalFormatting>
  <conditionalFormatting sqref="C49:C59">
    <cfRule type="cellIs" dxfId="2865" priority="74" operator="lessThan">
      <formula>0</formula>
    </cfRule>
    <cfRule type="cellIs" dxfId="2864" priority="75" operator="equal">
      <formula>""</formula>
    </cfRule>
  </conditionalFormatting>
  <conditionalFormatting sqref="E49:K59">
    <cfRule type="cellIs" dxfId="2863" priority="72" operator="lessThan">
      <formula>0</formula>
    </cfRule>
    <cfRule type="cellIs" dxfId="2862" priority="73" operator="equal">
      <formula>""</formula>
    </cfRule>
  </conditionalFormatting>
  <conditionalFormatting sqref="M49:AF59">
    <cfRule type="cellIs" dxfId="2861" priority="70" operator="lessThan">
      <formula>0</formula>
    </cfRule>
    <cfRule type="cellIs" dxfId="2860" priority="71" operator="equal">
      <formula>""</formula>
    </cfRule>
  </conditionalFormatting>
  <conditionalFormatting sqref="C75:C84">
    <cfRule type="cellIs" dxfId="2859" priority="68" operator="lessThan">
      <formula>0</formula>
    </cfRule>
    <cfRule type="cellIs" dxfId="2858" priority="69" operator="equal">
      <formula>""</formula>
    </cfRule>
  </conditionalFormatting>
  <conditionalFormatting sqref="E81:K84 E75:I80">
    <cfRule type="cellIs" dxfId="2857" priority="66" operator="lessThan">
      <formula>0</formula>
    </cfRule>
    <cfRule type="cellIs" dxfId="2856" priority="67" operator="equal">
      <formula>""</formula>
    </cfRule>
  </conditionalFormatting>
  <conditionalFormatting sqref="M75:AF84">
    <cfRule type="cellIs" dxfId="2855" priority="64" operator="lessThan">
      <formula>0</formula>
    </cfRule>
    <cfRule type="cellIs" dxfId="2854" priority="65" operator="equal">
      <formula>""</formula>
    </cfRule>
  </conditionalFormatting>
  <conditionalFormatting sqref="C88:C97">
    <cfRule type="cellIs" dxfId="2853" priority="62" operator="lessThan">
      <formula>0</formula>
    </cfRule>
    <cfRule type="cellIs" dxfId="2852" priority="63" operator="equal">
      <formula>""</formula>
    </cfRule>
  </conditionalFormatting>
  <conditionalFormatting sqref="E91:K97 E88:I90">
    <cfRule type="cellIs" dxfId="2851" priority="60" operator="lessThan">
      <formula>0</formula>
    </cfRule>
    <cfRule type="cellIs" dxfId="2850" priority="61" operator="equal">
      <formula>""</formula>
    </cfRule>
  </conditionalFormatting>
  <conditionalFormatting sqref="M88:AF97">
    <cfRule type="cellIs" dxfId="2849" priority="58" operator="lessThan">
      <formula>0</formula>
    </cfRule>
    <cfRule type="cellIs" dxfId="2848" priority="59" operator="equal">
      <formula>""</formula>
    </cfRule>
  </conditionalFormatting>
  <conditionalFormatting sqref="C100:C119">
    <cfRule type="cellIs" dxfId="2847" priority="56" operator="lessThan">
      <formula>0</formula>
    </cfRule>
    <cfRule type="cellIs" dxfId="2846" priority="57" operator="equal">
      <formula>""</formula>
    </cfRule>
  </conditionalFormatting>
  <conditionalFormatting sqref="E100:K119">
    <cfRule type="cellIs" dxfId="2845" priority="54" operator="lessThan">
      <formula>0</formula>
    </cfRule>
    <cfRule type="cellIs" dxfId="2844" priority="55" operator="equal">
      <formula>""</formula>
    </cfRule>
  </conditionalFormatting>
  <conditionalFormatting sqref="M100:AF119">
    <cfRule type="cellIs" dxfId="2843" priority="52" operator="lessThan">
      <formula>0</formula>
    </cfRule>
    <cfRule type="cellIs" dxfId="2842" priority="53" operator="equal">
      <formula>""</formula>
    </cfRule>
  </conditionalFormatting>
  <conditionalFormatting sqref="C124:C133">
    <cfRule type="cellIs" dxfId="2841" priority="50" operator="lessThan">
      <formula>0</formula>
    </cfRule>
    <cfRule type="cellIs" dxfId="2840" priority="51" operator="equal">
      <formula>""</formula>
    </cfRule>
  </conditionalFormatting>
  <conditionalFormatting sqref="E126:K133 E124:I125">
    <cfRule type="cellIs" dxfId="2839" priority="48" operator="lessThan">
      <formula>0</formula>
    </cfRule>
    <cfRule type="cellIs" dxfId="2838" priority="49" operator="equal">
      <formula>""</formula>
    </cfRule>
  </conditionalFormatting>
  <conditionalFormatting sqref="M124:AF133">
    <cfRule type="cellIs" dxfId="2837" priority="46" operator="lessThan">
      <formula>0</formula>
    </cfRule>
    <cfRule type="cellIs" dxfId="2836" priority="47" operator="equal">
      <formula>""</formula>
    </cfRule>
  </conditionalFormatting>
  <conditionalFormatting sqref="A24:A33">
    <cfRule type="cellIs" dxfId="2835" priority="45" operator="equal">
      <formula>""</formula>
    </cfRule>
  </conditionalFormatting>
  <conditionalFormatting sqref="A43:A46">
    <cfRule type="cellIs" dxfId="2834" priority="44" operator="equal">
      <formula>""</formula>
    </cfRule>
  </conditionalFormatting>
  <conditionalFormatting sqref="A49:A59">
    <cfRule type="cellIs" dxfId="2833" priority="43" operator="equal">
      <formula>""</formula>
    </cfRule>
  </conditionalFormatting>
  <conditionalFormatting sqref="A81:A84">
    <cfRule type="cellIs" dxfId="2832" priority="42" operator="equal">
      <formula>""</formula>
    </cfRule>
  </conditionalFormatting>
  <conditionalFormatting sqref="A92:A97">
    <cfRule type="cellIs" dxfId="2831" priority="41" operator="equal">
      <formula>""</formula>
    </cfRule>
  </conditionalFormatting>
  <conditionalFormatting sqref="A100:A119">
    <cfRule type="cellIs" dxfId="2830" priority="40" operator="equal">
      <formula>""</formula>
    </cfRule>
  </conditionalFormatting>
  <conditionalFormatting sqref="A126:A133">
    <cfRule type="cellIs" dxfId="2829" priority="39" operator="equal">
      <formula>""</formula>
    </cfRule>
  </conditionalFormatting>
  <conditionalFormatting sqref="E143:K144">
    <cfRule type="cellIs" dxfId="2828" priority="37" operator="lessThan">
      <formula>0</formula>
    </cfRule>
    <cfRule type="cellIs" dxfId="2827" priority="38" operator="equal">
      <formula>""</formula>
    </cfRule>
  </conditionalFormatting>
  <conditionalFormatting sqref="M143:AF143">
    <cfRule type="cellIs" dxfId="2826" priority="35" operator="lessThan">
      <formula>0</formula>
    </cfRule>
    <cfRule type="cellIs" dxfId="2825" priority="36" operator="equal">
      <formula>""</formula>
    </cfRule>
  </conditionalFormatting>
  <conditionalFormatting sqref="C60:C68">
    <cfRule type="cellIs" dxfId="2824" priority="33" operator="lessThan">
      <formula>0</formula>
    </cfRule>
    <cfRule type="cellIs" dxfId="2823" priority="34" operator="equal">
      <formula>""</formula>
    </cfRule>
  </conditionalFormatting>
  <conditionalFormatting sqref="E60:K68">
    <cfRule type="cellIs" dxfId="2822" priority="31" operator="lessThan">
      <formula>0</formula>
    </cfRule>
    <cfRule type="cellIs" dxfId="2821" priority="32" operator="equal">
      <formula>""</formula>
    </cfRule>
  </conditionalFormatting>
  <conditionalFormatting sqref="M60:AF68">
    <cfRule type="cellIs" dxfId="2820" priority="29" operator="lessThan">
      <formula>0</formula>
    </cfRule>
    <cfRule type="cellIs" dxfId="2819" priority="30" operator="equal">
      <formula>""</formula>
    </cfRule>
  </conditionalFormatting>
  <conditionalFormatting sqref="A60:A68">
    <cfRule type="cellIs" dxfId="2818" priority="28" operator="equal">
      <formula>""</formula>
    </cfRule>
  </conditionalFormatting>
  <conditionalFormatting sqref="A48">
    <cfRule type="notContainsBlanks" dxfId="2817" priority="21">
      <formula>LEN(TRIM(A48))&gt;0</formula>
    </cfRule>
  </conditionalFormatting>
  <conditionalFormatting sqref="A99">
    <cfRule type="notContainsBlanks" dxfId="2816" priority="20">
      <formula>LEN(TRIM(A99))&gt;0</formula>
    </cfRule>
  </conditionalFormatting>
  <conditionalFormatting sqref="E137:F137">
    <cfRule type="notContainsBlanks" dxfId="2815" priority="19">
      <formula>LEN(TRIM(E137))&gt;0</formula>
    </cfRule>
  </conditionalFormatting>
  <conditionalFormatting sqref="A10:A14">
    <cfRule type="cellIs" dxfId="2814" priority="18" operator="equal">
      <formula>""</formula>
    </cfRule>
  </conditionalFormatting>
  <conditionalFormatting sqref="J10:K14">
    <cfRule type="cellIs" dxfId="2813" priority="17" operator="equal">
      <formula>""</formula>
    </cfRule>
  </conditionalFormatting>
  <conditionalFormatting sqref="J10:K14">
    <cfRule type="cellIs" dxfId="2812" priority="16" operator="lessThan">
      <formula>0</formula>
    </cfRule>
  </conditionalFormatting>
  <conditionalFormatting sqref="A23">
    <cfRule type="cellIs" dxfId="2811" priority="15" operator="equal">
      <formula>""</formula>
    </cfRule>
  </conditionalFormatting>
  <conditionalFormatting sqref="A37:A42">
    <cfRule type="cellIs" dxfId="2810" priority="14" operator="equal">
      <formula>""</formula>
    </cfRule>
  </conditionalFormatting>
  <conditionalFormatting sqref="A75:A80">
    <cfRule type="cellIs" dxfId="2809" priority="13" operator="equal">
      <formula>""</formula>
    </cfRule>
  </conditionalFormatting>
  <conditionalFormatting sqref="A88:A91">
    <cfRule type="cellIs" dxfId="2808" priority="12" operator="equal">
      <formula>""</formula>
    </cfRule>
  </conditionalFormatting>
  <conditionalFormatting sqref="A124:A125">
    <cfRule type="cellIs" dxfId="2807" priority="11" operator="equal">
      <formula>""</formula>
    </cfRule>
  </conditionalFormatting>
  <conditionalFormatting sqref="J23:K23">
    <cfRule type="cellIs" dxfId="2806" priority="9" operator="lessThan">
      <formula>0</formula>
    </cfRule>
    <cfRule type="cellIs" dxfId="2805" priority="10" operator="equal">
      <formula>""</formula>
    </cfRule>
  </conditionalFormatting>
  <conditionalFormatting sqref="J37:K42">
    <cfRule type="cellIs" dxfId="2804" priority="7" operator="lessThan">
      <formula>0</formula>
    </cfRule>
    <cfRule type="cellIs" dxfId="2803" priority="8" operator="equal">
      <formula>""</formula>
    </cfRule>
  </conditionalFormatting>
  <conditionalFormatting sqref="J75:K80">
    <cfRule type="cellIs" dxfId="2802" priority="5" operator="lessThan">
      <formula>0</formula>
    </cfRule>
    <cfRule type="cellIs" dxfId="2801" priority="6" operator="equal">
      <formula>""</formula>
    </cfRule>
  </conditionalFormatting>
  <conditionalFormatting sqref="J88:K90">
    <cfRule type="cellIs" dxfId="2800" priority="3" operator="lessThan">
      <formula>0</formula>
    </cfRule>
    <cfRule type="cellIs" dxfId="2799" priority="4" operator="equal">
      <formula>""</formula>
    </cfRule>
  </conditionalFormatting>
  <conditionalFormatting sqref="J124:K125">
    <cfRule type="cellIs" dxfId="2798" priority="1" operator="lessThan">
      <formula>0</formula>
    </cfRule>
    <cfRule type="cellIs" dxfId="2797" priority="2" operator="equal">
      <formula>""</formula>
    </cfRule>
  </conditionalFormatting>
  <dataValidations count="5">
    <dataValidation type="custom" operator="greaterThanOrEqual" showInputMessage="1" showErrorMessage="1" error="Value should be a number" prompt="Value should be a number" sqref="C10:C19 M143:AF143 M10:AF19 C23:C33 E10:J19 M23:AF33 C37:C46 E23:J33 M37:AF46 C49:C68 E49:J68 M49:AF68 C75:C84 E37:J46 M75:AF84 C88:C97 E75:J84 M88:AF97 M100:AF119 E100:J119 C100:C119 C124:C133 E88:J97 M124:AF133 E143:J144 M138:AF138 M140:AF141 E124:J133" xr:uid="{3691CD6A-562D-4ABF-BBD5-082B6FE202F1}">
      <formula1>ISNONTEXT(C10)</formula1>
    </dataValidation>
    <dataValidation type="list" showInputMessage="1" showErrorMessage="1" sqref="A138" xr:uid="{108550DA-130C-4D47-BBEB-7E5C826F633C}">
      <formula1>"Select,Debt-Free Cash-Free Working Capital (If Provided by Client),Decrease/(Increase) in Debt-Free Cash-Free Working Capital (If Provided by Client)"</formula1>
    </dataValidation>
    <dataValidation type="decimal" errorStyle="warning" operator="greaterThanOrEqual" showInputMessage="1" showErrorMessage="1" error="Balance sheet items are usually positive; are you sure you want to enter a negative value?" sqref="K75:K84 K100:K119 K23:K33 K88:K97 K49:K68 K10:K19 K143:K144 K37:K46 K124:K133" xr:uid="{F40F12DD-F8B1-4A48-AF9E-5535072E3DC3}">
      <formula1>0</formula1>
    </dataValidation>
    <dataValidation showInputMessage="1" showErrorMessage="1" prompt="Valuation Date" sqref="C6" xr:uid="{FC957AF1-733F-4EAA-A233-FA8E908706F8}"/>
    <dataValidation showInputMessage="1" showErrorMessage="1" prompt="Latest Balance Sheet Date (can be selected in General Sheet)" sqref="K6" xr:uid="{7A453A7E-B76C-478B-AA99-1239F984DBDB}"/>
  </dataValidations>
  <hyperlinks>
    <hyperlink ref="E6" location="'BS AIA'!H1" display="'BS AIA'!H1" xr:uid="{CC1D3024-5F05-B34A-AF1B-B2E7F0959F41}"/>
    <hyperlink ref="E10" location="'BS AIA'!H2" display="'BS AIA'!H2" xr:uid="{2D30FD1F-26F2-FC4F-AD62-A7A58000FE11}"/>
    <hyperlink ref="E11" location="'BS AIA'!H3" display="'BS AIA'!H3" xr:uid="{B4BCB7FF-C731-BC4C-8AB9-83FEDAA2D3E7}"/>
    <hyperlink ref="E12" location="'BS AIA'!H4" display="'BS AIA'!H4" xr:uid="{8C4A8D01-1522-2340-A9BF-261AA0787FAB}"/>
    <hyperlink ref="E13" location="'BS AIA'!H5" display="'BS AIA'!H5" xr:uid="{D3191458-6A26-4742-8344-73725BBB3F9E}"/>
    <hyperlink ref="E14" location="'BS AIA'!H6" display="'BS AIA'!H6" xr:uid="{9FC09C96-B878-974E-9F03-791146569181}"/>
    <hyperlink ref="E20" location="'BS AIA'!H7" display="'BS AIA'!H7" xr:uid="{4ACB67B5-69E5-1E4E-BB8E-8F839ED5E26A}"/>
    <hyperlink ref="E23" location="'BS AIA'!H8" display="'BS AIA'!H8" xr:uid="{C338FFC2-576D-3141-81C6-B76B385FF731}"/>
    <hyperlink ref="E37" location="'BS AIA'!H9" display="'BS AIA'!H9" xr:uid="{918FB97F-F74F-5944-AF40-8F092463F941}"/>
    <hyperlink ref="E38" location="'BS AIA'!H10" display="'BS AIA'!H10" xr:uid="{5189C9E8-C5E3-3E4C-8C8B-3C1B005D41D3}"/>
    <hyperlink ref="E39" location="'BS AIA'!H11" display="'BS AIA'!H11" xr:uid="{3B2BD89D-7089-CE4B-AF06-86723E82B34E}"/>
    <hyperlink ref="E40" location="'BS AIA'!H12" display="'BS AIA'!H12" xr:uid="{EA841871-8EF3-6D4A-838C-67187117C189}"/>
    <hyperlink ref="E41" location="'BS AIA'!H13" display="'BS AIA'!H13" xr:uid="{4058177D-3394-234A-B79B-E21BD2CD8DED}"/>
    <hyperlink ref="E42" location="'BS AIA'!H14" display="'BS AIA'!H14" xr:uid="{888DCF57-0333-CB47-9DB6-AD48B9CC25D7}"/>
    <hyperlink ref="E47" location="'BS AIA'!H14" display="'BS AIA'!H14" xr:uid="{F638F3F7-0054-534F-93E8-88F7A0561296}"/>
    <hyperlink ref="E70" location="'BS AIA'!H16" display="'BS AIA'!H16" xr:uid="{CECC57D0-F047-F645-9CC3-1B8707E14459}"/>
    <hyperlink ref="E75" location="'BS AIA'!H17" display="'BS AIA'!H17" xr:uid="{8B5F3CAE-9112-0442-B8BF-E3EEF330A7B2}"/>
    <hyperlink ref="E76" location="'BS AIA'!H18" display="'BS AIA'!H18" xr:uid="{9E55825C-FCE3-A842-ABBD-EDB828B4E4F7}"/>
    <hyperlink ref="E77" location="'BS AIA'!H19" display="'BS AIA'!H19" xr:uid="{D30CCF46-6AB1-B04E-895F-5480061DE2FB}"/>
    <hyperlink ref="E78" location="'BS AIA'!H20" display="'BS AIA'!H20" xr:uid="{41E41E88-3A03-2147-9ADD-136516050E0D}"/>
    <hyperlink ref="E79" location="'BS AIA'!H21" display="'BS AIA'!H21" xr:uid="{70440E13-2A4F-0C4D-8E0B-319AD7BFAEAE}"/>
    <hyperlink ref="E80" location="'BS AIA'!H22" display="'BS AIA'!H22" xr:uid="{120B57F1-CE26-B648-A4D0-6E1A6BDAC83E}"/>
    <hyperlink ref="E85" location="'BS AIA'!H23" display="'BS AIA'!H23" xr:uid="{467C09BB-8258-E348-B3CA-530046FA9EC6}"/>
    <hyperlink ref="E88" location="'BS AIA'!H24" display="'BS AIA'!H24" xr:uid="{089C30A3-C977-E041-B9F8-DA462768A8E5}"/>
    <hyperlink ref="E90" location="'BS AIA'!H25" display="'BS AIA'!H25" xr:uid="{EFC4AF18-9E35-BA46-B57B-85AB3D0372B5}"/>
    <hyperlink ref="E98" location="'BS AIA'!H27" display="'BS AIA'!H27" xr:uid="{88BF0459-0236-6541-B073-C9C74ADB8FF7}"/>
    <hyperlink ref="E91" location="'BS AIA'!H26" display="'BS AIA'!H26" xr:uid="{5DDC12D7-CE6F-3F48-A00B-81C29E078509}"/>
    <hyperlink ref="E121" location="'BS AIA'!H28" display="'BS AIA'!H28" xr:uid="{D071753E-BED8-B846-B823-EB342E87627D}"/>
    <hyperlink ref="E124" location="'BS AIA'!H29" display="'BS AIA'!H29" xr:uid="{6E653211-C7E3-8447-B1FD-BC9A332DC4C0}"/>
    <hyperlink ref="E125" location="'BS AIA'!H30" display="'BS AIA'!H30" xr:uid="{7BB37EA3-E088-614C-B48C-1484FCD92834}"/>
    <hyperlink ref="E134" location="'BS AIA'!H31" display="'BS AIA'!H31" xr:uid="{0119AD3E-981E-9E4C-9953-A5A50AFFB011}"/>
    <hyperlink ref="E136" location="'BS AIA'!H32" display="'BS AIA'!H32" xr:uid="{2EF5AD7D-2115-904D-929F-7744BD508A55}"/>
    <hyperlink ref="F6" location="'BS AIA'!H33" display="'BS AIA'!H33" xr:uid="{35069CB1-A14E-6E4A-81DD-7A3FC872B3F3}"/>
    <hyperlink ref="F10" location="'BS AIA'!H34" display="'BS AIA'!H34" xr:uid="{CA596155-8569-E743-9704-37B3FC1629B5}"/>
    <hyperlink ref="F11" location="'BS AIA'!H35" display="'BS AIA'!H35" xr:uid="{3BAD143C-90AB-0947-9B01-9972E466EEF8}"/>
    <hyperlink ref="F12" location="'BS AIA'!H36" display="'BS AIA'!H36" xr:uid="{1BBEC205-49D7-1E43-A596-B12746D9BC2E}"/>
    <hyperlink ref="F13" location="'BS AIA'!H37" display="'BS AIA'!H37" xr:uid="{EF07877D-96C6-3C40-8698-FC491434E065}"/>
    <hyperlink ref="F14" location="'BS AIA'!H38" display="'BS AIA'!H38" xr:uid="{53FE4A15-E3A9-FE4E-9264-AE4AC6D25F28}"/>
    <hyperlink ref="F20" location="'BS AIA'!H39" display="'BS AIA'!H39" xr:uid="{D434DBF3-42DC-004C-BCF9-0749171B2C4F}"/>
    <hyperlink ref="F23" location="'BS AIA'!H40" display="'BS AIA'!H40" xr:uid="{75B34B32-C04C-D74F-8F9B-F9D9B1288948}"/>
    <hyperlink ref="F37" location="'BS AIA'!H41" display="'BS AIA'!H41" xr:uid="{02064928-67EB-6C4A-9555-FA68CD10F0C0}"/>
    <hyperlink ref="F38" location="'BS AIA'!H42" display="'BS AIA'!H42" xr:uid="{E85EBE57-A849-EE4D-8BA8-969E320B3CA5}"/>
    <hyperlink ref="F39" location="'BS AIA'!H43" display="'BS AIA'!H43" xr:uid="{23497489-1EE1-3D4E-A255-9A51B3185A3D}"/>
    <hyperlink ref="F40" location="'BS AIA'!H44" display="'BS AIA'!H44" xr:uid="{7430277C-72A0-A042-A2C3-8B72FF4C3BA3}"/>
    <hyperlink ref="F41" location="'BS AIA'!H45" display="'BS AIA'!H45" xr:uid="{56D2BAA4-22C0-5248-BE79-36D03F1DE3BB}"/>
    <hyperlink ref="F42" location="'BS AIA'!H46" display="'BS AIA'!H46" xr:uid="{68AFE9A7-D837-924E-B037-BE3624C119F5}"/>
    <hyperlink ref="F47" location="'BS AIA'!H47" display="'BS AIA'!H47" xr:uid="{8293CEC2-72F8-AB49-83A9-454C156B6844}"/>
    <hyperlink ref="F70" location="'BS AIA'!H48" display="'BS AIA'!H48" xr:uid="{BFE3773D-B74D-2D4C-BE22-3EDF99ECADB1}"/>
    <hyperlink ref="F75" location="'BS AIA'!H49" display="'BS AIA'!H49" xr:uid="{14E0799C-7F19-2D42-A76F-F70C1CF346F9}"/>
    <hyperlink ref="F76" location="'BS AIA'!H50" display="'BS AIA'!H50" xr:uid="{7C3470D8-565E-3A43-9B3F-E95275FC1918}"/>
    <hyperlink ref="F77" location="'BS AIA'!H51" display="'BS AIA'!H51" xr:uid="{D80B6BBB-A500-D349-8C1F-CD3F8E05F62E}"/>
    <hyperlink ref="F78" location="'BS AIA'!H52" display="'BS AIA'!H52" xr:uid="{3890CEFB-FBC5-5A47-91EC-AD8D8C1A4ABB}"/>
    <hyperlink ref="F79" location="'BS AIA'!H53" display="'BS AIA'!H53" xr:uid="{25566211-64A2-354B-8ED6-BC4303FFEF13}"/>
    <hyperlink ref="F80" location="'BS AIA'!H54" display="'BS AIA'!H54" xr:uid="{848BD540-EAD1-9D40-927F-3FB0E9306FA3}"/>
    <hyperlink ref="F85" location="'BS AIA'!H55" display="'BS AIA'!H55" xr:uid="{E0E89EB4-6034-A54E-8AB4-3F6953717871}"/>
    <hyperlink ref="F88" location="'BS AIA'!H56" display="'BS AIA'!H56" xr:uid="{CC9285AB-A0B0-5747-BE85-5C5292D02615}"/>
    <hyperlink ref="F89" location="'BS AIA'!H57" display="'BS AIA'!H57" xr:uid="{9275802F-E6F0-1C42-9E04-0A1D82F01CF9}"/>
    <hyperlink ref="F90" location="'BS AIA'!H58" display="'BS AIA'!H58" xr:uid="{157FBCDF-C718-7941-A1CB-7C06CE8ABBAE}"/>
    <hyperlink ref="F91" location="'BS AIA'!H59" display="'BS AIA'!H59" xr:uid="{64CC2B14-F85F-E84F-ACB0-B4BB9F2F4737}"/>
    <hyperlink ref="F98" location="'BS AIA'!H60" display="'BS AIA'!H60" xr:uid="{9A6F188F-2023-CE45-9E38-ADCFC77EB3B5}"/>
    <hyperlink ref="F121" location="'BS AIA'!H61" display="'BS AIA'!H61" xr:uid="{FC43A4F4-0724-C142-822F-6EE0DBAAA0F0}"/>
    <hyperlink ref="F124" location="'BS AIA'!H62" display="'BS AIA'!H62" xr:uid="{50A7D33D-FB9E-6C4B-AB40-32E9460464D7}"/>
    <hyperlink ref="F125" location="'BS AIA'!H63" display="'BS AIA'!H63" xr:uid="{5088A041-2B24-D34C-A2AA-15189DD3ED2A}"/>
    <hyperlink ref="F134" location="'BS AIA'!H64" display="'BS AIA'!H64" xr:uid="{C5698934-FB0D-EB48-8F15-06ADA3D43FBA}"/>
    <hyperlink ref="F136" location="'BS AIA'!H65" display="'BS AIA'!H65" xr:uid="{B61B0AF7-4CF0-C64C-98C9-979CB4C4B5C7}"/>
    <hyperlink ref="G6" location="'BS AIA'!H66" display="'BS AIA'!H66" xr:uid="{68179D67-138E-C945-A687-A008FD9AF3E3}"/>
    <hyperlink ref="G10" location="'BS AIA'!H67" display="'BS AIA'!H67" xr:uid="{AD77AFD8-67A5-564E-A66F-CE001886D1F7}"/>
    <hyperlink ref="G11" location="'BS AIA'!H68" display="'BS AIA'!H68" xr:uid="{CB1F03A9-817B-8445-8F71-549AE6E3B17F}"/>
    <hyperlink ref="G12" location="'BS AIA'!H69" display="'BS AIA'!H69" xr:uid="{9E17D146-A986-B24B-A3C6-B089DF551DD2}"/>
    <hyperlink ref="G13" location="'BS AIA'!H70" display="'BS AIA'!H70" xr:uid="{A5A5ADCD-F929-C346-8757-51E419D23BB8}"/>
    <hyperlink ref="G14" location="'BS AIA'!H71" display="'BS AIA'!H71" xr:uid="{7342BC12-CA52-A848-84F3-3C4C7BF6628E}"/>
    <hyperlink ref="G20" location="'BS AIA'!H72" display="'BS AIA'!H72" xr:uid="{2D3F42CE-CFA1-AF49-A9CF-99150AB78615}"/>
    <hyperlink ref="G23" location="'BS AIA'!H73" display="'BS AIA'!H73" xr:uid="{697BF989-10E3-BC48-9CA3-62FEC5CC4003}"/>
    <hyperlink ref="G37" location="'BS AIA'!H74" display="'BS AIA'!H74" xr:uid="{0FFCE545-B1D3-4F45-B0A1-E9FB5E4D9810}"/>
    <hyperlink ref="G38" location="'BS AIA'!H75" display="'BS AIA'!H75" xr:uid="{CB1A4B5A-53C2-6F42-A939-A7DD96682751}"/>
    <hyperlink ref="G39" location="'BS AIA'!H76" display="'BS AIA'!H76" xr:uid="{9183791E-E284-7943-993A-9EBA87D55997}"/>
    <hyperlink ref="G40" location="'BS AIA'!H77" display="'BS AIA'!H77" xr:uid="{6F5C66A8-7BD8-3044-9935-44AF0D13083C}"/>
    <hyperlink ref="G41" location="'BS AIA'!H78" display="'BS AIA'!H78" xr:uid="{2D6DD1DA-49C6-154D-BF38-895A241C0CD5}"/>
    <hyperlink ref="G42" location="'BS AIA'!H79" display="'BS AIA'!H79" xr:uid="{F023B6EE-E96F-0B46-A898-84553745740D}"/>
    <hyperlink ref="G47" location="'BS AIA'!H80" display="'BS AIA'!H80" xr:uid="{D21F295C-5E82-304B-AF7A-30CB5464932F}"/>
    <hyperlink ref="G70" location="'BS AIA'!H81" display="'BS AIA'!H81" xr:uid="{C3F9749F-ECEA-A34F-BB93-B20B69F23E83}"/>
    <hyperlink ref="G75" location="'BS AIA'!H82" display="'BS AIA'!H82" xr:uid="{54360768-A1DF-BA4D-A85A-0008F5DF38F1}"/>
    <hyperlink ref="G76" location="'BS AIA'!H83" display="'BS AIA'!H83" xr:uid="{4D4542FC-B740-D64D-9BF2-D192B4FA1F5E}"/>
    <hyperlink ref="G77" location="'BS AIA'!H84" display="'BS AIA'!H84" xr:uid="{2A8567A6-A102-A740-926D-063E7B36E557}"/>
    <hyperlink ref="G78" location="'BS AIA'!H85" display="'BS AIA'!H85" xr:uid="{5E0B5E77-739B-7748-8B90-EEA07D0B60EE}"/>
    <hyperlink ref="G79" location="'BS AIA'!H86" display="'BS AIA'!H86" xr:uid="{3F1D542D-E4C2-AC4A-BC4D-9E5B44EBA255}"/>
    <hyperlink ref="G80" location="'BS AIA'!H87" display="'BS AIA'!H87" xr:uid="{EA630AAF-CBA2-C044-8A4D-B3CAA0458D31}"/>
    <hyperlink ref="G85" location="'BS AIA'!H88" display="'BS AIA'!H88" xr:uid="{566365F8-B002-C247-97D3-EDE3A7BAA9A4}"/>
    <hyperlink ref="G88" location="'BS AIA'!H89" display="'BS AIA'!H89" xr:uid="{92630210-ED04-9E47-B1D4-A9E7D7C274AA}"/>
    <hyperlink ref="G89" location="'BS AIA'!H90" display="'BS AIA'!H90" xr:uid="{E61EF8FC-6381-8841-9B82-3FE5C59F4D9B}"/>
    <hyperlink ref="G90" location="'BS AIA'!H91" display="'BS AIA'!H91" xr:uid="{89BFA71C-DE5E-C548-B85E-8BFBAEF077C4}"/>
    <hyperlink ref="G91" location="'BS AIA'!H92" display="'BS AIA'!H92" xr:uid="{5E159D61-419E-9A4D-A4D9-ECC3328F4188}"/>
    <hyperlink ref="G98" location="'BS AIA'!H93" display="'BS AIA'!H93" xr:uid="{C684463B-5C5D-8842-A1E5-95349E075536}"/>
    <hyperlink ref="G121" location="'BS AIA'!H94" display="'BS AIA'!H94" xr:uid="{C2FABE2A-32E8-AA4E-BCED-8019D50C8F06}"/>
    <hyperlink ref="G124" location="'BS AIA'!H95" display="'BS AIA'!H95" xr:uid="{06227636-FEF2-B542-BCC1-63BDDD8E47FF}"/>
    <hyperlink ref="G125" location="'BS AIA'!H96" display="'BS AIA'!H96" xr:uid="{1B95C59C-E3AF-1342-A532-27FC189AF5CC}"/>
    <hyperlink ref="G134" location="'BS AIA'!H97" display="'BS AIA'!H97" xr:uid="{3FB1FC10-9531-1440-B17B-42374FAEA0B7}"/>
    <hyperlink ref="G136" location="'BS AIA'!H98" display="'BS AIA'!H98" xr:uid="{9B1C2CBB-5511-A44A-88B9-E501ABD1C061}"/>
    <hyperlink ref="H6" location="'BS AIA'!H99" display="'BS AIA'!H99" xr:uid="{FD3294F9-948E-B844-8F19-079D8493C633}"/>
    <hyperlink ref="H10" location="'BS AIA'!H100" display="'BS AIA'!H100" xr:uid="{47CEE85D-93F4-DC4E-95C9-A16956573A59}"/>
    <hyperlink ref="H11" location="'BS AIA'!H101" display="'BS AIA'!H101" xr:uid="{F5C675C9-0FF9-4249-89F4-485456246ABF}"/>
    <hyperlink ref="H12" location="'BS AIA'!H102" display="'BS AIA'!H102" xr:uid="{6D907E47-11DF-8E46-B383-683A3C46C619}"/>
    <hyperlink ref="H13" location="'BS AIA'!H103" display="'BS AIA'!H103" xr:uid="{0F48C453-5016-324A-A74E-F1C615C017A5}"/>
    <hyperlink ref="H14" location="'BS AIA'!H104" display="'BS AIA'!H104" xr:uid="{FBAC292C-E816-4A48-9C1B-62F1F6AB3968}"/>
    <hyperlink ref="H20" location="'BS AIA'!H105" display="'BS AIA'!H105" xr:uid="{0472E883-B6EC-FB48-8ADD-CAE9A7F746EA}"/>
    <hyperlink ref="H23" location="'BS AIA'!H106" display="'BS AIA'!H106" xr:uid="{0461A335-9A16-2641-BF83-5D96B50E706F}"/>
    <hyperlink ref="H37" location="'BS AIA'!H107" display="'BS AIA'!H107" xr:uid="{26E28BBC-DD84-9B4A-9CA7-91B276E69515}"/>
    <hyperlink ref="H38" location="'BS AIA'!H108" display="'BS AIA'!H108" xr:uid="{ED1D9A04-A437-9340-9D28-CD0B2006A867}"/>
    <hyperlink ref="H39" location="'BS AIA'!H109" display="'BS AIA'!H109" xr:uid="{D9627C19-DD06-8C4C-ACB6-B081E98D2249}"/>
    <hyperlink ref="H40" location="'BS AIA'!H110" display="'BS AIA'!H110" xr:uid="{4167CFDC-436C-1248-BCBB-B27EE91E906E}"/>
    <hyperlink ref="H41" location="'BS AIA'!H111" display="'BS AIA'!H111" xr:uid="{A2BAEF67-EADA-DF45-9FFC-D15E5E49760F}"/>
    <hyperlink ref="H42" location="'BS AIA'!H112" display="'BS AIA'!H112" xr:uid="{E417CE3E-3A6B-E245-82A4-5251CCCFE39B}"/>
    <hyperlink ref="H47" location="'BS AIA'!H113" display="'BS AIA'!H113" xr:uid="{31F2F21E-0FBE-EF4E-9F19-34454A344C3D}"/>
    <hyperlink ref="H70" location="'BS AIA'!H114" display="'BS AIA'!H114" xr:uid="{130F697A-B807-5445-B806-953A496A4218}"/>
    <hyperlink ref="H75" location="'BS AIA'!H115" display="'BS AIA'!H115" xr:uid="{0C010357-527E-AE4F-AA5C-17AE09A469F6}"/>
    <hyperlink ref="H76" location="'BS AIA'!H116" display="'BS AIA'!H116" xr:uid="{3E5B0AF1-B880-FB48-90FE-8437FC72A8EA}"/>
    <hyperlink ref="H77" location="'BS AIA'!H117" display="'BS AIA'!H117" xr:uid="{86767B8E-9911-8842-8EAF-67EB45388CA8}"/>
    <hyperlink ref="H78" location="'BS AIA'!H118" display="'BS AIA'!H118" xr:uid="{EBDD7D7B-80AB-084E-BAA3-5CE00BE9BE5A}"/>
    <hyperlink ref="H79" location="'BS AIA'!H119" display="'BS AIA'!H119" xr:uid="{76994023-F848-0C4F-8C34-DDC6AE1DB706}"/>
    <hyperlink ref="H80" location="'BS AIA'!H120" display="'BS AIA'!H120" xr:uid="{296A8E39-8762-DC43-982B-F7CEC55BF887}"/>
    <hyperlink ref="H85" location="'BS AIA'!H121" display="'BS AIA'!H121" xr:uid="{3BA146C0-EFB7-6D49-A966-7A2975233CD4}"/>
    <hyperlink ref="H88" location="'BS AIA'!H122" display="'BS AIA'!H122" xr:uid="{684F80ED-ED3C-824A-889B-8412F2BE2350}"/>
    <hyperlink ref="H89" location="'BS AIA'!H123" display="'BS AIA'!H123" xr:uid="{0EC97C18-4D56-E24D-98DE-A6C40F0AB8B0}"/>
    <hyperlink ref="H90" location="'BS AIA'!H124" display="'BS AIA'!H124" xr:uid="{DABA04F8-3E47-D44F-A8C4-0A0174E6DCC1}"/>
    <hyperlink ref="H91" location="'BS AIA'!H125" display="'BS AIA'!H125" xr:uid="{B5C4C9F7-BE61-BA4E-AED6-79CAA7192F6A}"/>
    <hyperlink ref="H98" location="'BS AIA'!H126" display="'BS AIA'!H126" xr:uid="{CCB75F32-93F9-8F43-955A-BF59770656FD}"/>
    <hyperlink ref="H121" location="'BS AIA'!H127" display="'BS AIA'!H127" xr:uid="{A00A7D8D-9DEB-3846-ADD3-E3BC6E3D46CA}"/>
    <hyperlink ref="H124" location="'BS AIA'!H128" display="'BS AIA'!H128" xr:uid="{FB359E8B-6325-8A43-9D2C-2F094BE7DA27}"/>
    <hyperlink ref="H125" location="'BS AIA'!H129" display="'BS AIA'!H129" xr:uid="{5882B29C-5EB0-B245-977A-081DC5849831}"/>
    <hyperlink ref="H134" location="'BS AIA'!H130" display="'BS AIA'!H130" xr:uid="{171FBE9B-CC19-0D40-9926-BAC436464BF1}"/>
    <hyperlink ref="H136" location="'BS AIA'!H131" display="'BS AIA'!H131" xr:uid="{2C386B94-C449-AA4A-84DF-0203C731847D}"/>
    <hyperlink ref="I6" location="'BS AIA'!H132" display="'BS AIA'!H132" xr:uid="{AC8840C6-1194-4340-848F-901C2F0049F5}"/>
    <hyperlink ref="I10" location="'BS AIA'!H133" display="'BS AIA'!H133" xr:uid="{C879539A-F07D-C442-BE74-9E6998164952}"/>
    <hyperlink ref="I11" location="'BS AIA'!H134" display="'BS AIA'!H134" xr:uid="{5CBAC33C-A518-4445-8E42-1F1C2C09F086}"/>
    <hyperlink ref="I12" location="'BS AIA'!H135" display="'BS AIA'!H135" xr:uid="{0765982A-DD21-7240-8C28-D0E0B6F7F100}"/>
    <hyperlink ref="I13" location="'BS AIA'!H136" display="'BS AIA'!H136" xr:uid="{B4FE385F-8C6B-BF49-89C6-C488DC16F21C}"/>
    <hyperlink ref="I14" location="'BS AIA'!H137" display="'BS AIA'!H137" xr:uid="{856AE2A5-7FCE-7840-AF77-8155627E7513}"/>
    <hyperlink ref="I20" location="'BS AIA'!H138" display="'BS AIA'!H138" xr:uid="{18F976EB-63FD-3D43-8914-16C422CD5A9B}"/>
    <hyperlink ref="I23" location="'BS AIA'!H139" display="'BS AIA'!H139" xr:uid="{7EB3B0AC-8B29-0346-9081-66EEFBD617E4}"/>
    <hyperlink ref="I37" location="'BS AIA'!H140" display="'BS AIA'!H140" xr:uid="{6FC72ACD-6035-9F4B-8B63-61D044374846}"/>
    <hyperlink ref="I38" location="'BS AIA'!H141" display="'BS AIA'!H141" xr:uid="{B20E5B46-9AE5-404A-8E63-5FDF50414864}"/>
    <hyperlink ref="I39" location="'BS AIA'!H142" display="'BS AIA'!H142" xr:uid="{62CD6111-2A16-974C-B3F4-D684D34346DC}"/>
    <hyperlink ref="I40" location="'BS AIA'!H143" display="'BS AIA'!H143" xr:uid="{BF90FD03-18EF-5145-8E01-E856262DACD7}"/>
    <hyperlink ref="I41" location="'BS AIA'!H144" display="'BS AIA'!H144" xr:uid="{F9771293-10F2-2E43-95D6-FB8E494BCF54}"/>
    <hyperlink ref="I42" location="'BS AIA'!H145" display="'BS AIA'!H145" xr:uid="{1A3A782B-CCF0-BF45-AE52-FDC79DB52DC6}"/>
    <hyperlink ref="I47" location="'BS AIA'!H146" display="'BS AIA'!H146" xr:uid="{04B8779C-DFF8-294E-9CA7-C07949B6F416}"/>
    <hyperlink ref="I70" location="'BS AIA'!H147" display="'BS AIA'!H147" xr:uid="{BD7503B3-A60D-B540-BCEF-7EC77B4B21C1}"/>
    <hyperlink ref="I75" location="'BS AIA'!H148" display="'BS AIA'!H148" xr:uid="{3B5A10EB-F353-484C-A02C-89CC7CD477D6}"/>
    <hyperlink ref="I76" location="'BS AIA'!H149" display="'BS AIA'!H149" xr:uid="{C46B7EE2-82D6-FE4A-AC21-B10D08F111E7}"/>
    <hyperlink ref="I77" location="'BS AIA'!H150" display="'BS AIA'!H150" xr:uid="{8A3E1EC7-4E87-E045-8005-67B8D2F3FAA2}"/>
    <hyperlink ref="I78" location="'BS AIA'!H151" display="'BS AIA'!H151" xr:uid="{A0C52859-12EC-3C4D-A066-0380B24895FD}"/>
    <hyperlink ref="I79" location="'BS AIA'!H152" display="'BS AIA'!H152" xr:uid="{1736C312-63C9-B74B-8CDF-2D0DE5F2B592}"/>
    <hyperlink ref="I80" location="'BS AIA'!H153" display="'BS AIA'!H153" xr:uid="{7F4EB721-405B-0944-9DFF-F7E1B1D95F04}"/>
    <hyperlink ref="I85" location="'BS AIA'!H154" display="'BS AIA'!H154" xr:uid="{ABFDA3C2-8A60-1747-A5DE-484F635C260D}"/>
    <hyperlink ref="I88" location="'BS AIA'!H155" display="'BS AIA'!H155" xr:uid="{1534DA1C-1E06-3B46-84F7-40A7167E37E7}"/>
    <hyperlink ref="I89" location="'BS AIA'!H156" display="'BS AIA'!H156" xr:uid="{8EDF1DA3-7961-0144-B398-C3958A221606}"/>
    <hyperlink ref="I90" location="'BS AIA'!H157" display="'BS AIA'!H157" xr:uid="{05B0BE3F-8C4C-104F-9DB9-8801991E8C39}"/>
    <hyperlink ref="I91" location="'BS AIA'!H158" display="'BS AIA'!H158" xr:uid="{9EC4CE0F-8811-014C-8484-F171C3D56119}"/>
    <hyperlink ref="I98" location="'BS AIA'!H159" display="'BS AIA'!H159" xr:uid="{D037F780-1DCF-8942-93EC-B784AA94FF0B}"/>
    <hyperlink ref="I121" location="'BS AIA'!H160" display="'BS AIA'!H160" xr:uid="{E6FDB1CC-F9F1-F043-9C1A-26729C1BED87}"/>
    <hyperlink ref="I124" location="'BS AIA'!H161" display="'BS AIA'!H161" xr:uid="{9147C7A6-4754-9744-A3D3-A101FFED0FDC}"/>
    <hyperlink ref="I125" location="'BS AIA'!H162" display="'BS AIA'!H162" xr:uid="{DDB0025A-8102-F44A-8B24-EE2F4937B043}"/>
    <hyperlink ref="I134" location="'BS AIA'!H163" display="'BS AIA'!H163" xr:uid="{1BF017A5-AD56-B54C-BE35-01B1736E9461}"/>
    <hyperlink ref="I136" location="'BS AIA'!H164" display="'BS AIA'!H164" xr:uid="{6AE475C3-3C0A-614C-97A0-9D5336A6ACE2}"/>
    <hyperlink ref="J6" location="'BS AIA'!H165" display="'BS AIA'!H165" xr:uid="{22993326-83EB-9744-B25A-83F8361EC692}"/>
    <hyperlink ref="J10" location="'BS AIA'!H166" display="'BS AIA'!H166" xr:uid="{9B860357-72C2-F249-AA0A-758B447DB84E}"/>
    <hyperlink ref="J11" location="'BS AIA'!H167" display="'BS AIA'!H167" xr:uid="{D816C146-F37A-EE4C-9566-D6F80A3DF47A}"/>
    <hyperlink ref="J12" location="'BS AIA'!H168" display="'BS AIA'!H168" xr:uid="{1235BB88-D50F-A046-9F31-8CB0EBEB7C1B}"/>
    <hyperlink ref="J13" location="'BS AIA'!H169" display="'BS AIA'!H169" xr:uid="{8D2D4274-39BE-E845-8886-AC9BC61AEC0F}"/>
    <hyperlink ref="J14" location="'BS AIA'!H170" display="'BS AIA'!H170" xr:uid="{1BD97AEB-FB03-C34F-8572-B684EA34EF7B}"/>
    <hyperlink ref="J20" location="'BS AIA'!H171" display="'BS AIA'!H171" xr:uid="{DD64050B-CED8-3349-AB11-93F18B77E28E}"/>
    <hyperlink ref="J23" location="'BS AIA'!H172" display="'BS AIA'!H172" xr:uid="{0B1B6788-F7A2-134A-BCF1-D493617A4AB6}"/>
    <hyperlink ref="J37" location="'BS AIA'!H173" display="'BS AIA'!H173" xr:uid="{1B4AFD35-D787-8943-B249-136497489BC6}"/>
    <hyperlink ref="J38" location="'BS AIA'!H174" display="'BS AIA'!H174" xr:uid="{C718C203-FF60-0D46-9A4B-A498ED17B2A5}"/>
    <hyperlink ref="J39" location="'BS AIA'!H175" display="'BS AIA'!H175" xr:uid="{31514050-8E53-BB44-B469-6AF98A9196D6}"/>
    <hyperlink ref="J40" location="'BS AIA'!H176" display="'BS AIA'!H176" xr:uid="{7A9EF0CB-7C2E-E64C-83EB-0F5B05538D8E}"/>
    <hyperlink ref="J41" location="'BS AIA'!H177" display="'BS AIA'!H177" xr:uid="{02E6319B-CC08-4B40-A145-ABF3A384E5BC}"/>
    <hyperlink ref="J42" location="'BS AIA'!H178" display="'BS AIA'!H178" xr:uid="{0E05121C-8DB8-9F47-A1D7-DBA6C1ECABB1}"/>
    <hyperlink ref="J47" location="'BS AIA'!H179" display="'BS AIA'!H179" xr:uid="{89ACDC9E-5AE2-0442-92AC-0CD7A784C1EA}"/>
    <hyperlink ref="J70" location="'BS AIA'!H180" display="'BS AIA'!H180" xr:uid="{A6A9FDBE-F0B2-E44B-A5DB-28AE71735C6B}"/>
    <hyperlink ref="J75" location="'BS AIA'!H181" display="'BS AIA'!H181" xr:uid="{B6BD3F08-12CC-CB4B-9235-EE2E813C498D}"/>
    <hyperlink ref="J76" location="'BS AIA'!H182" display="'BS AIA'!H182" xr:uid="{6F8AF25A-83EB-C84C-91B4-078A0A971DF3}"/>
    <hyperlink ref="J77" location="'BS AIA'!H183" display="'BS AIA'!H183" xr:uid="{0002B4AD-70FB-FE47-B4E6-9812DA3D30FE}"/>
    <hyperlink ref="J78" location="'BS AIA'!H185" display="'BS AIA'!H185" xr:uid="{D2D0B815-0BDA-E74A-BF5D-3E787294F2A4}"/>
    <hyperlink ref="J79" location="'BS AIA'!H186" display="'BS AIA'!H186" xr:uid="{F3688C71-5D23-9E4A-8702-F5C868334522}"/>
    <hyperlink ref="J80" location="'BS AIA'!H187" display="'BS AIA'!H187" xr:uid="{AC217A66-4275-B44E-A848-4EAE260000A7}"/>
    <hyperlink ref="J85" location="'BS AIA'!H188" display="'BS AIA'!H188" xr:uid="{01FB06D4-F012-2C48-89BC-90765AF43AD4}"/>
    <hyperlink ref="J88" location="'BS AIA'!H189" display="'BS AIA'!H189" xr:uid="{CAE90461-7579-4846-B161-0443514A4463}"/>
    <hyperlink ref="J89" location="'BS AIA'!H190" display="'BS AIA'!H190" xr:uid="{DC7D88E6-1A5D-B345-9686-8989CB799C71}"/>
    <hyperlink ref="J90" location="'BS AIA'!H191" display="'BS AIA'!H191" xr:uid="{5E2D7149-0922-154C-8D3F-0B7E65BC3DE1}"/>
    <hyperlink ref="J91" location="'BS AIA'!H192" display="'BS AIA'!H192" xr:uid="{5682D2BC-AB76-B04D-BF12-2F775E30779A}"/>
    <hyperlink ref="J98" location="'BS AIA'!H193" display="'BS AIA'!H193" xr:uid="{41BC456D-BE71-164A-8C13-7D5AE62EA1C3}"/>
    <hyperlink ref="J121" location="'BS AIA'!H194" display="'BS AIA'!H194" xr:uid="{2EBB0969-8F53-0745-85D1-BA0CC345FA5E}"/>
    <hyperlink ref="J124" location="'BS AIA'!H195" display="'BS AIA'!H195" xr:uid="{021BB777-3D77-C24B-8C89-BBF1C166D385}"/>
    <hyperlink ref="J125" location="'BS AIA'!H196" display="'BS AIA'!H196" xr:uid="{11863EF8-1BC2-1D46-9EE8-5C4055821D87}"/>
    <hyperlink ref="J134" location="'BS AIA'!H197" display="'BS AIA'!H197" xr:uid="{506CD503-C9A3-E048-8FD2-FCE789A8AAAD}"/>
    <hyperlink ref="J136" location="'BS AIA'!H198" display="'BS AIA'!H198" xr:uid="{DB571566-61AF-1748-A729-C4B379809C67}"/>
    <hyperlink ref="K6" location="'BS AIA'!H199" display="'BS AIA'!H199" xr:uid="{24DE4FCA-9303-BB45-8365-2E7E247B5F1A}"/>
    <hyperlink ref="K10" location="'BS AIA'!H200" display="'BS AIA'!H200" xr:uid="{DF7BACF6-8884-4B4D-BC83-27A9A48B521C}"/>
    <hyperlink ref="K11" location="'BS AIA'!H201" display="'BS AIA'!H201" xr:uid="{863234C2-F9B2-5145-A78E-CE01E42B1A26}"/>
    <hyperlink ref="K12" location="'BS AIA'!H202" display="'BS AIA'!H202" xr:uid="{BAEBE5E8-B3FF-0B44-809E-30D593F60570}"/>
    <hyperlink ref="K13" location="'BS AIA'!H203" display="'BS AIA'!H203" xr:uid="{25EB4CBA-A539-7A4D-8BF5-AA001C2CE094}"/>
    <hyperlink ref="K14" location="'BS AIA'!H204" display="'BS AIA'!H204" xr:uid="{418C426D-9370-2642-80D2-F896D75225E1}"/>
    <hyperlink ref="K20" location="'BS AIA'!H205" display="'BS AIA'!H205" xr:uid="{45D70F4C-D22E-404E-9244-C2F094179F99}"/>
    <hyperlink ref="K23" location="'BS AIA'!H206" display="'BS AIA'!H206" xr:uid="{FCB08A6B-46BB-8848-8162-DB971BC6B675}"/>
    <hyperlink ref="K37" location="'BS AIA'!H207" display="'BS AIA'!H207" xr:uid="{38FC7B0A-D248-BB49-B00E-B32E9A9D289A}"/>
    <hyperlink ref="K38" location="'BS AIA'!H208" display="'BS AIA'!H208" xr:uid="{8B865129-1F0C-A446-B2C0-FD803DFB85C8}"/>
    <hyperlink ref="K39" location="'BS AIA'!H209" display="'BS AIA'!H209" xr:uid="{EB09D245-BE68-0C43-ABB1-995FF042FD39}"/>
    <hyperlink ref="K40" location="'BS AIA'!H210" display="'BS AIA'!H210" xr:uid="{778CF4D3-8FD5-9A40-A64A-FFB5DD766627}"/>
    <hyperlink ref="K41" location="'BS AIA'!H211" display="'BS AIA'!H211" xr:uid="{B9DC62C5-2CB9-FC44-B1C7-F527619D5CF5}"/>
    <hyperlink ref="K42" location="'BS AIA'!H212" display="'BS AIA'!H212" xr:uid="{7C3A0011-7710-9248-8F9B-5BF910E0A50F}"/>
    <hyperlink ref="K47" location="'BS AIA'!H213" display="'BS AIA'!H213" xr:uid="{F6BFA5FF-5A17-D449-97C3-50302B29A945}"/>
    <hyperlink ref="K70" location="'BS AIA'!H214" display="'BS AIA'!H214" xr:uid="{D21F97A3-69DF-7943-B1DA-C08DE57F65C5}"/>
    <hyperlink ref="K75" location="'BS AIA'!H215" display="'BS AIA'!H215" xr:uid="{0F902F19-1C7C-CE47-BE21-972CE3483814}"/>
    <hyperlink ref="K76" location="'BS AIA'!H216" display="'BS AIA'!H216" xr:uid="{37569D64-D0F0-AD4A-ABD7-20D90D918862}"/>
    <hyperlink ref="K77" location="'BS AIA'!H217" display="'BS AIA'!H217" xr:uid="{2FE2D54F-EA55-664A-8240-612FD3B2E001}"/>
    <hyperlink ref="K78" location="'BS AIA'!H218" display="'BS AIA'!H218" xr:uid="{EF3D0012-F525-704D-BAD8-66692AF048C3}"/>
    <hyperlink ref="K79" location="'BS AIA'!H219" display="'BS AIA'!H219" xr:uid="{EAF16873-A73D-5E48-9304-47CA621D409D}"/>
    <hyperlink ref="K80" location="'BS AIA'!H220" display="'BS AIA'!H220" xr:uid="{BE5BD5A2-3D45-6648-83A5-F367FAA8ED0C}"/>
    <hyperlink ref="K85" location="'BS AIA'!H221" display="'BS AIA'!H221" xr:uid="{1A37B859-353C-104A-BFC0-620951B52E91}"/>
    <hyperlink ref="K88" location="'BS AIA'!H222" display="'BS AIA'!H222" xr:uid="{FB773904-0892-2143-AEB2-BF4E34729D7E}"/>
    <hyperlink ref="K89" location="'BS AIA'!H223" display="'BS AIA'!H223" xr:uid="{BB55FB1E-F212-EF4E-BAC6-1B6E0D2F186E}"/>
    <hyperlink ref="K90" location="'BS AIA'!H224" display="'BS AIA'!H224" xr:uid="{F30FC8A3-A4BA-254D-B453-8669DB1E06D9}"/>
    <hyperlink ref="K91" location="'BS AIA'!H225" display="'BS AIA'!H225" xr:uid="{36762659-1458-F949-869B-BA63E62EE388}"/>
    <hyperlink ref="K98" location="'BS AIA'!H226" display="'BS AIA'!H226" xr:uid="{1EF09384-67B6-5F42-9ACA-6668214B35AA}"/>
    <hyperlink ref="K121" location="'BS AIA'!H227" display="'BS AIA'!H227" xr:uid="{E15BA398-2CAC-BF40-96FC-0F6A5717FC44}"/>
    <hyperlink ref="K124" location="'BS AIA'!H228" display="'BS AIA'!H228" xr:uid="{046D06CA-9B6A-8243-BD10-E4C2A9A32CD6}"/>
    <hyperlink ref="K125" location="'BS AIA'!H229" display="'BS AIA'!H229" xr:uid="{EF14F4A2-7073-BB46-99E8-D2FE2511816C}"/>
    <hyperlink ref="K134" location="'BS AIA'!H230" display="'BS AIA'!H230" xr:uid="{BC94ECA7-1E11-6E4C-9D9D-1BF5A9F71B39}"/>
    <hyperlink ref="K136" location="'BS AIA'!H231" display="'BS AIA'!H231" xr:uid="{D2E36B50-FE3F-2843-BD2D-BE2F43E1C4D8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1" operator="equal" id="{4BD86367-1696-409C-A5A8-12D2E53D27BB}">
            <xm:f>BS!#REF!</xm:f>
            <x14:dxf>
              <fill>
                <patternFill>
                  <bgColor rgb="FFFFC7CE"/>
                </patternFill>
              </fill>
            </x14:dxf>
          </x14:cfRule>
          <xm:sqref>M48:AF48</xm:sqref>
        </x14:conditionalFormatting>
        <x14:conditionalFormatting xmlns:xm="http://schemas.microsoft.com/office/excel/2006/main">
          <x14:cfRule type="cellIs" priority="105" operator="equal" id="{812508D4-65E3-4B83-AFFC-B27F00FE9D55}">
            <xm:f>BS!#REF!</xm:f>
            <x14:dxf>
              <fill>
                <patternFill>
                  <bgColor rgb="FFFFC7CE"/>
                </patternFill>
              </fill>
            </x14:dxf>
          </x14:cfRule>
          <xm:sqref>E47:F48 E70:K70 E85:F85 E121:K121 E134:F134</xm:sqref>
        </x14:conditionalFormatting>
        <x14:conditionalFormatting xmlns:xm="http://schemas.microsoft.com/office/excel/2006/main">
          <x14:cfRule type="cellIs" priority="104" operator="equal" id="{CAAB072C-F21F-4E36-9BC8-9B998D889526}">
            <xm:f>BS!#REF!</xm:f>
            <x14:dxf>
              <fill>
                <patternFill>
                  <bgColor rgb="FFFFC7CE"/>
                </patternFill>
              </fill>
            </x14:dxf>
          </x14:cfRule>
          <xm:sqref>G48:K48</xm:sqref>
        </x14:conditionalFormatting>
        <x14:conditionalFormatting xmlns:xm="http://schemas.microsoft.com/office/excel/2006/main">
          <x14:cfRule type="cellIs" priority="103" operator="equal" id="{DF77C398-34AB-442B-8C81-3A4589AAF249}">
            <xm:f>BS!#REF!</xm:f>
            <x14:dxf>
              <fill>
                <patternFill>
                  <bgColor rgb="FFFFC7CE"/>
                </patternFill>
              </fill>
            </x14:dxf>
          </x14:cfRule>
          <xm:sqref>G134:K134</xm:sqref>
        </x14:conditionalFormatting>
        <x14:conditionalFormatting xmlns:xm="http://schemas.microsoft.com/office/excel/2006/main">
          <x14:cfRule type="cellIs" priority="102" operator="equal" id="{8E04B8A3-A9AF-453F-9A8C-786109E109DA}">
            <xm:f>BS!#REF!</xm:f>
            <x14:dxf>
              <fill>
                <patternFill>
                  <bgColor rgb="FFFFC7CE"/>
                </patternFill>
              </fill>
            </x14:dxf>
          </x14:cfRule>
          <xm:sqref>E136:K136</xm:sqref>
        </x14:conditionalFormatting>
        <x14:conditionalFormatting xmlns:xm="http://schemas.microsoft.com/office/excel/2006/main">
          <x14:cfRule type="cellIs" priority="100" operator="equal" id="{CD204211-927F-4D43-8B05-334C9C41AB13}">
            <xm:f>BS!#REF!</xm:f>
            <x14:dxf>
              <fill>
                <patternFill>
                  <bgColor rgb="FFFFC7CE"/>
                </patternFill>
              </fill>
            </x14:dxf>
          </x14:cfRule>
          <xm:sqref>M134:AF134</xm:sqref>
        </x14:conditionalFormatting>
        <x14:conditionalFormatting xmlns:xm="http://schemas.microsoft.com/office/excel/2006/main">
          <x14:cfRule type="cellIs" priority="99" operator="equal" id="{7CFFE9E1-9276-4E24-B93A-E6AB33CC3D1F}">
            <xm:f>BS!#REF!</xm:f>
            <x14:dxf>
              <fill>
                <patternFill>
                  <bgColor rgb="FFFFC7CE"/>
                </patternFill>
              </fill>
            </x14:dxf>
          </x14:cfRule>
          <xm:sqref>M136:AF136</xm:sqref>
        </x14:conditionalFormatting>
        <x14:conditionalFormatting xmlns:xm="http://schemas.microsoft.com/office/excel/2006/main">
          <x14:cfRule type="cellIs" priority="27" operator="equal" id="{691F400E-55DA-40B3-8DB8-DB3C1BFA5C1E}">
            <xm:f>BS!#REF!</xm:f>
            <x14:dxf>
              <fill>
                <patternFill>
                  <bgColor rgb="FFFFC7CE"/>
                </patternFill>
              </fill>
            </x14:dxf>
          </x14:cfRule>
          <xm:sqref>M70:AF70</xm:sqref>
        </x14:conditionalFormatting>
        <x14:conditionalFormatting xmlns:xm="http://schemas.microsoft.com/office/excel/2006/main">
          <x14:cfRule type="cellIs" priority="26" operator="equal" id="{772092C4-2635-4D99-B483-7EB5CB2A0045}">
            <xm:f>BS!#REF!</xm:f>
            <x14:dxf>
              <fill>
                <patternFill>
                  <bgColor rgb="FFFFC7CE"/>
                </patternFill>
              </fill>
            </x14:dxf>
          </x14:cfRule>
          <xm:sqref>M121:AF121</xm:sqref>
        </x14:conditionalFormatting>
        <x14:conditionalFormatting xmlns:xm="http://schemas.microsoft.com/office/excel/2006/main">
          <x14:cfRule type="cellIs" priority="25" operator="equal" id="{98E109C6-86AC-4484-B34C-E7E7CA0013A5}">
            <xm:f>BS!#REF!</xm:f>
            <x14:dxf>
              <fill>
                <patternFill>
                  <bgColor rgb="FFFFC7CE"/>
                </patternFill>
              </fill>
            </x14:dxf>
          </x14:cfRule>
          <xm:sqref>G47:K47</xm:sqref>
        </x14:conditionalFormatting>
        <x14:conditionalFormatting xmlns:xm="http://schemas.microsoft.com/office/excel/2006/main">
          <x14:cfRule type="cellIs" priority="24" operator="equal" id="{E300E2DF-7807-44EF-A82C-DAFA4C974EBC}">
            <xm:f>BS!#REF!</xm:f>
            <x14:dxf>
              <fill>
                <patternFill>
                  <bgColor rgb="FFFFC7CE"/>
                </patternFill>
              </fill>
            </x14:dxf>
          </x14:cfRule>
          <xm:sqref>M47:AF47</xm:sqref>
        </x14:conditionalFormatting>
        <x14:conditionalFormatting xmlns:xm="http://schemas.microsoft.com/office/excel/2006/main">
          <x14:cfRule type="cellIs" priority="23" operator="equal" id="{FCC2C505-721B-4D7C-A676-5F6554F2AB3D}">
            <xm:f>BS!#REF!</xm:f>
            <x14:dxf>
              <fill>
                <patternFill>
                  <bgColor rgb="FFFFC7CE"/>
                </patternFill>
              </fill>
            </x14:dxf>
          </x14:cfRule>
          <xm:sqref>G85:K85</xm:sqref>
        </x14:conditionalFormatting>
        <x14:conditionalFormatting xmlns:xm="http://schemas.microsoft.com/office/excel/2006/main">
          <x14:cfRule type="cellIs" priority="22" operator="equal" id="{0B54DA64-DDD8-497B-9734-BFEBA3412DDC}">
            <xm:f>BS!#REF!</xm:f>
            <x14:dxf>
              <fill>
                <patternFill>
                  <bgColor rgb="FFFFC7CE"/>
                </patternFill>
              </fill>
            </x14:dxf>
          </x14:cfRule>
          <xm:sqref>M85:AF85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FAB98B6-4F51-42F8-B82A-4C7963EAF48E}">
          <x14:formula1>
            <xm:f>List!$B$2:$B$171</xm:f>
          </x14:formula1>
          <xm:sqref>M4:AF4 C4 E4:K4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AG146"/>
  <sheetViews>
    <sheetView showGridLines="0"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4" sqref="C4"/>
    </sheetView>
  </sheetViews>
  <sheetFormatPr defaultColWidth="0" defaultRowHeight="16.2" zeroHeight="1"/>
  <cols>
    <col min="1" max="1" width="67.23046875" style="50" bestFit="1" customWidth="1"/>
    <col min="2" max="2" width="3.3828125" style="50" customWidth="1"/>
    <col min="3" max="3" width="22.15234375" style="50" customWidth="1"/>
    <col min="4" max="4" width="3.3828125" style="50" customWidth="1"/>
    <col min="5" max="5" width="12.4609375" style="50" customWidth="1"/>
    <col min="6" max="8" width="11.61328125" style="50" customWidth="1"/>
    <col min="9" max="10" width="12.23046875" style="50" customWidth="1"/>
    <col min="11" max="11" width="3.3828125" style="50" customWidth="1"/>
    <col min="12" max="31" width="12.23046875" style="50" customWidth="1"/>
    <col min="32" max="32" width="3.3828125" style="50" customWidth="1"/>
    <col min="33" max="33" width="0" style="50" hidden="1" customWidth="1"/>
    <col min="34" max="34" width="9.23046875" style="50" hidden="1" customWidth="1"/>
    <col min="35" max="16384" width="9.23046875" style="50" hidden="1"/>
  </cols>
  <sheetData>
    <row r="1" spans="1:31" ht="19.8" customHeight="1">
      <c r="A1" s="35" t="s">
        <v>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</row>
    <row r="2" spans="1:31" ht="34.950000000000003" customHeight="1">
      <c r="A2" s="107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ht="34.950000000000003" customHeight="1">
      <c r="A3" s="19" t="str">
        <f>IF(OR(C4="Select",E4=""),"Select currency from the drop-down list","")</f>
        <v/>
      </c>
      <c r="B3" s="103"/>
      <c r="C3" s="43" t="s">
        <v>40</v>
      </c>
      <c r="D3" s="103"/>
      <c r="E3" s="44" t="s">
        <v>41</v>
      </c>
      <c r="F3" s="105"/>
      <c r="G3" s="105"/>
      <c r="H3" s="105"/>
      <c r="I3" s="105"/>
      <c r="J3" s="105"/>
      <c r="K3" s="103"/>
      <c r="L3" s="104" t="s">
        <v>42</v>
      </c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</row>
    <row r="4" spans="1:31">
      <c r="A4" s="42" t="s">
        <v>32</v>
      </c>
      <c r="B4" s="103"/>
      <c r="C4" s="120" t="s">
        <v>33</v>
      </c>
      <c r="D4" s="103"/>
      <c r="E4" s="120" t="s">
        <v>33</v>
      </c>
      <c r="F4" s="120" t="s">
        <v>33</v>
      </c>
      <c r="G4" s="120" t="s">
        <v>33</v>
      </c>
      <c r="H4" s="120" t="s">
        <v>33</v>
      </c>
      <c r="I4" s="120" t="s">
        <v>33</v>
      </c>
      <c r="J4" s="120" t="s">
        <v>33</v>
      </c>
      <c r="K4" s="107"/>
      <c r="L4" s="120" t="str">
        <f>$E$4</f>
        <v>USD</v>
      </c>
      <c r="M4" s="120" t="str">
        <f t="shared" ref="M4:AE4" si="0">$L$4</f>
        <v>USD</v>
      </c>
      <c r="N4" s="120" t="str">
        <f t="shared" si="0"/>
        <v>USD</v>
      </c>
      <c r="O4" s="120" t="str">
        <f t="shared" si="0"/>
        <v>USD</v>
      </c>
      <c r="P4" s="120" t="str">
        <f t="shared" si="0"/>
        <v>USD</v>
      </c>
      <c r="Q4" s="120" t="str">
        <f t="shared" si="0"/>
        <v>USD</v>
      </c>
      <c r="R4" s="120" t="str">
        <f t="shared" si="0"/>
        <v>USD</v>
      </c>
      <c r="S4" s="120" t="str">
        <f t="shared" si="0"/>
        <v>USD</v>
      </c>
      <c r="T4" s="120" t="str">
        <f t="shared" si="0"/>
        <v>USD</v>
      </c>
      <c r="U4" s="120" t="str">
        <f t="shared" si="0"/>
        <v>USD</v>
      </c>
      <c r="V4" s="120" t="str">
        <f t="shared" si="0"/>
        <v>USD</v>
      </c>
      <c r="W4" s="120" t="str">
        <f t="shared" si="0"/>
        <v>USD</v>
      </c>
      <c r="X4" s="120" t="str">
        <f t="shared" si="0"/>
        <v>USD</v>
      </c>
      <c r="Y4" s="120" t="str">
        <f t="shared" si="0"/>
        <v>USD</v>
      </c>
      <c r="Z4" s="120" t="str">
        <f t="shared" si="0"/>
        <v>USD</v>
      </c>
      <c r="AA4" s="120" t="str">
        <f t="shared" si="0"/>
        <v>USD</v>
      </c>
      <c r="AB4" s="120" t="str">
        <f t="shared" si="0"/>
        <v>USD</v>
      </c>
      <c r="AC4" s="120" t="str">
        <f t="shared" si="0"/>
        <v>USD</v>
      </c>
      <c r="AD4" s="120" t="str">
        <f t="shared" si="0"/>
        <v>USD</v>
      </c>
      <c r="AE4" s="120" t="str">
        <f t="shared" si="0"/>
        <v>USD</v>
      </c>
    </row>
    <row r="5" spans="1:31">
      <c r="A5" s="42" t="s">
        <v>20</v>
      </c>
      <c r="B5" s="103"/>
      <c r="C5" s="6" t="str">
        <f>General!$C$3</f>
        <v>Thousands</v>
      </c>
      <c r="D5" s="103"/>
      <c r="E5" s="6" t="str">
        <f>General!$C$3</f>
        <v>Thousands</v>
      </c>
      <c r="F5" s="6" t="str">
        <f>General!$C$3</f>
        <v>Thousands</v>
      </c>
      <c r="G5" s="6" t="str">
        <f>General!$C$3</f>
        <v>Thousands</v>
      </c>
      <c r="H5" s="6" t="str">
        <f>General!$C$3</f>
        <v>Thousands</v>
      </c>
      <c r="I5" s="6" t="str">
        <f>General!$C$3</f>
        <v>Thousands</v>
      </c>
      <c r="J5" s="6" t="str">
        <f>General!$C$3</f>
        <v>Thousands</v>
      </c>
      <c r="K5" s="6"/>
      <c r="L5" s="6" t="str">
        <f>General!$C$3</f>
        <v>Thousands</v>
      </c>
      <c r="M5" s="6" t="str">
        <f>General!$C$3</f>
        <v>Thousands</v>
      </c>
      <c r="N5" s="6" t="str">
        <f>General!$C$3</f>
        <v>Thousands</v>
      </c>
      <c r="O5" s="6" t="str">
        <f>General!$C$3</f>
        <v>Thousands</v>
      </c>
      <c r="P5" s="6" t="str">
        <f>General!$C$3</f>
        <v>Thousands</v>
      </c>
      <c r="Q5" s="6" t="str">
        <f>General!$C$3</f>
        <v>Thousands</v>
      </c>
      <c r="R5" s="6" t="str">
        <f>General!$C$3</f>
        <v>Thousands</v>
      </c>
      <c r="S5" s="6" t="str">
        <f>General!$C$3</f>
        <v>Thousands</v>
      </c>
      <c r="T5" s="6" t="str">
        <f>General!$C$3</f>
        <v>Thousands</v>
      </c>
      <c r="U5" s="6" t="str">
        <f>General!$C$3</f>
        <v>Thousands</v>
      </c>
      <c r="V5" s="6" t="str">
        <f>General!$C$3</f>
        <v>Thousands</v>
      </c>
      <c r="W5" s="6" t="str">
        <f>General!$C$3</f>
        <v>Thousands</v>
      </c>
      <c r="X5" s="6" t="str">
        <f>General!$C$3</f>
        <v>Thousands</v>
      </c>
      <c r="Y5" s="6" t="str">
        <f>General!$C$3</f>
        <v>Thousands</v>
      </c>
      <c r="Z5" s="6" t="str">
        <f>General!$C$3</f>
        <v>Thousands</v>
      </c>
      <c r="AA5" s="6" t="str">
        <f>General!$C$3</f>
        <v>Thousands</v>
      </c>
      <c r="AB5" s="6" t="str">
        <f>General!$C$3</f>
        <v>Thousands</v>
      </c>
      <c r="AC5" s="6" t="str">
        <f>General!$C$3</f>
        <v>Thousands</v>
      </c>
      <c r="AD5" s="6" t="str">
        <f>General!$C$3</f>
        <v>Thousands</v>
      </c>
      <c r="AE5" s="6" t="str">
        <f>General!$C$3</f>
        <v>Thousands</v>
      </c>
    </row>
    <row r="6" spans="1:31" ht="16.8" customHeight="1" thickBot="1">
      <c r="A6" s="107"/>
      <c r="B6" s="107"/>
      <c r="C6" s="131">
        <f>General!C6</f>
        <v>44651</v>
      </c>
      <c r="D6" s="107"/>
      <c r="E6" s="45" t="s">
        <v>43</v>
      </c>
      <c r="F6" s="45" t="s">
        <v>44</v>
      </c>
      <c r="G6" s="45" t="s">
        <v>45</v>
      </c>
      <c r="H6" s="45" t="s">
        <v>46</v>
      </c>
      <c r="I6" s="45" t="s">
        <v>47</v>
      </c>
      <c r="J6" s="131">
        <f>General!C9</f>
        <v>44620</v>
      </c>
      <c r="K6" s="46"/>
      <c r="L6" s="45" t="s">
        <v>48</v>
      </c>
      <c r="M6" s="45" t="s">
        <v>49</v>
      </c>
      <c r="N6" s="45" t="s">
        <v>50</v>
      </c>
      <c r="O6" s="45" t="s">
        <v>51</v>
      </c>
      <c r="P6" s="45" t="s">
        <v>52</v>
      </c>
      <c r="Q6" s="45" t="s">
        <v>53</v>
      </c>
      <c r="R6" s="45" t="s">
        <v>54</v>
      </c>
      <c r="S6" s="45" t="s">
        <v>55</v>
      </c>
      <c r="T6" s="45" t="s">
        <v>56</v>
      </c>
      <c r="U6" s="45" t="s">
        <v>57</v>
      </c>
      <c r="V6" s="45" t="s">
        <v>58</v>
      </c>
      <c r="W6" s="45" t="s">
        <v>59</v>
      </c>
      <c r="X6" s="45" t="s">
        <v>60</v>
      </c>
      <c r="Y6" s="45" t="s">
        <v>61</v>
      </c>
      <c r="Z6" s="45" t="s">
        <v>62</v>
      </c>
      <c r="AA6" s="45" t="s">
        <v>63</v>
      </c>
      <c r="AB6" s="45" t="s">
        <v>64</v>
      </c>
      <c r="AC6" s="45" t="s">
        <v>65</v>
      </c>
      <c r="AD6" s="45" t="s">
        <v>66</v>
      </c>
      <c r="AE6" s="45" t="s">
        <v>67</v>
      </c>
    </row>
    <row r="7" spans="1:31">
      <c r="A7" s="47" t="s">
        <v>68</v>
      </c>
      <c r="B7" s="107"/>
      <c r="C7" s="48"/>
      <c r="D7" s="107"/>
      <c r="E7" s="49"/>
      <c r="F7" s="49"/>
      <c r="G7" s="49"/>
      <c r="H7" s="49"/>
      <c r="I7" s="49"/>
      <c r="J7" s="132"/>
      <c r="K7" s="107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</row>
    <row r="8" spans="1:31" ht="34.950000000000003" customHeight="1">
      <c r="A8" s="123" t="str">
        <f>IF(OR(
AND(COUNTA(C10:AE10)&gt;0, ISBLANK(A10)),
AND(COUNTA(C11:AE11)&gt;0, ISBLANK(A11)),
AND(COUNTA(C12:AE12)&gt;0, ISBLANK(A12)),
AND(COUNTA(C13:AE13)&gt;0, ISBLANK(A13)), AND(COUNTA(C14:AE14)&gt;0, ISBLANK(A14)),
AND(COUNTA(C15:AE15)&gt;0, ISBLANK(A15)),
AND(COUNTA(C16:AE16)&gt;0, ISBLANK(A16)),
AND(COUNTA(C17:AE17)&gt;0, ISBLANK(A17)), AND(COUNTA(C18:AE18)&gt;0, ISBLANK(A18)),
AND(COUNTA(C19:AE19)&gt;0, ISBLANK(A19)),),"Certain rows are missing description", "")</f>
        <v/>
      </c>
      <c r="B8" s="107"/>
      <c r="C8" s="107"/>
      <c r="D8" s="107"/>
      <c r="E8" s="49"/>
      <c r="F8" s="49"/>
      <c r="G8" s="49"/>
      <c r="H8" s="49"/>
      <c r="I8" s="49"/>
      <c r="J8" s="132"/>
      <c r="K8" s="107"/>
      <c r="L8" s="41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</row>
    <row r="9" spans="1:31">
      <c r="A9" s="51" t="s">
        <v>69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</row>
    <row r="10" spans="1:31">
      <c r="A10" s="23" t="s">
        <v>70</v>
      </c>
      <c r="B10" s="107"/>
      <c r="C10" s="1"/>
      <c r="D10" s="107"/>
      <c r="E10" s="1"/>
      <c r="F10" s="1"/>
      <c r="G10" s="1"/>
      <c r="H10" s="1">
        <v>1000</v>
      </c>
      <c r="I10" s="1">
        <v>879140</v>
      </c>
      <c r="J10" s="1">
        <v>584465</v>
      </c>
      <c r="K10" s="10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23" t="s">
        <v>71</v>
      </c>
      <c r="B11" s="107"/>
      <c r="C11" s="1"/>
      <c r="D11" s="107"/>
      <c r="E11" s="1"/>
      <c r="F11" s="1"/>
      <c r="G11" s="1"/>
      <c r="H11" s="1"/>
      <c r="I11" s="1">
        <v>172935</v>
      </c>
      <c r="J11" s="1">
        <v>408040</v>
      </c>
      <c r="K11" s="10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23" t="s">
        <v>72</v>
      </c>
      <c r="B12" s="107"/>
      <c r="C12" s="1"/>
      <c r="D12" s="107"/>
      <c r="E12" s="1"/>
      <c r="F12" s="1"/>
      <c r="G12" s="1"/>
      <c r="H12" s="1"/>
      <c r="I12" s="1">
        <v>32855</v>
      </c>
      <c r="J12" s="1">
        <v>49406</v>
      </c>
      <c r="K12" s="10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23" t="s">
        <v>73</v>
      </c>
      <c r="B13" s="107"/>
      <c r="C13" s="1"/>
      <c r="D13" s="107"/>
      <c r="E13" s="1"/>
      <c r="F13" s="1"/>
      <c r="G13" s="1"/>
      <c r="H13" s="1"/>
      <c r="I13" s="1">
        <v>36151</v>
      </c>
      <c r="J13" s="1">
        <v>42564</v>
      </c>
      <c r="K13" s="10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23" t="s">
        <v>74</v>
      </c>
      <c r="B14" s="107"/>
      <c r="C14" s="1"/>
      <c r="D14" s="107"/>
      <c r="E14" s="1"/>
      <c r="F14" s="1"/>
      <c r="G14" s="1"/>
      <c r="H14" s="1"/>
      <c r="I14" s="1">
        <v>14195</v>
      </c>
      <c r="J14" s="1">
        <v>12030</v>
      </c>
      <c r="K14" s="10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23"/>
      <c r="B15" s="107"/>
      <c r="C15" s="1"/>
      <c r="D15" s="107"/>
      <c r="E15" s="1"/>
      <c r="F15" s="1"/>
      <c r="G15" s="1"/>
      <c r="H15" s="1"/>
      <c r="I15" s="1"/>
      <c r="J15" s="1"/>
      <c r="K15" s="10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23"/>
      <c r="B16" s="107"/>
      <c r="C16" s="1"/>
      <c r="D16" s="107"/>
      <c r="E16" s="1"/>
      <c r="F16" s="1"/>
      <c r="G16" s="1"/>
      <c r="H16" s="1"/>
      <c r="I16" s="1"/>
      <c r="J16" s="1"/>
      <c r="K16" s="10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23"/>
      <c r="B17" s="107"/>
      <c r="C17" s="1"/>
      <c r="D17" s="107"/>
      <c r="E17" s="1"/>
      <c r="F17" s="1"/>
      <c r="G17" s="1"/>
      <c r="H17" s="1"/>
      <c r="I17" s="1"/>
      <c r="J17" s="1"/>
      <c r="K17" s="10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23"/>
      <c r="B18" s="107"/>
      <c r="C18" s="1"/>
      <c r="D18" s="107"/>
      <c r="E18" s="1"/>
      <c r="F18" s="1"/>
      <c r="G18" s="1"/>
      <c r="H18" s="1"/>
      <c r="I18" s="1"/>
      <c r="J18" s="1"/>
      <c r="K18" s="10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23"/>
      <c r="B19" s="107"/>
      <c r="C19" s="1"/>
      <c r="D19" s="107"/>
      <c r="E19" s="1"/>
      <c r="F19" s="1"/>
      <c r="G19" s="1"/>
      <c r="H19" s="1"/>
      <c r="I19" s="1"/>
      <c r="J19" s="1"/>
      <c r="K19" s="10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09" t="s">
        <v>75</v>
      </c>
      <c r="B20" s="107"/>
      <c r="C20" s="133"/>
      <c r="D20" s="107"/>
      <c r="E20" s="134" t="str">
        <f t="shared" ref="E20:J20" si="1">IF(SUM(E10:E19)=0,"",SUM(E10:E19))</f>
        <v/>
      </c>
      <c r="F20" s="134" t="str">
        <f t="shared" si="1"/>
        <v/>
      </c>
      <c r="G20" s="134" t="str">
        <f t="shared" si="1"/>
        <v/>
      </c>
      <c r="H20" s="134">
        <f t="shared" si="1"/>
        <v>1000</v>
      </c>
      <c r="I20" s="134">
        <f t="shared" si="1"/>
        <v>1135276</v>
      </c>
      <c r="J20" s="134">
        <f t="shared" si="1"/>
        <v>1096505</v>
      </c>
      <c r="K20" s="107"/>
      <c r="L20" s="134" t="str">
        <f t="shared" ref="L20:AE20" si="2">IF(SUM(L10:L19)=0,"",SUM(L10:L19))</f>
        <v/>
      </c>
      <c r="M20" s="134" t="str">
        <f t="shared" si="2"/>
        <v/>
      </c>
      <c r="N20" s="134" t="str">
        <f t="shared" si="2"/>
        <v/>
      </c>
      <c r="O20" s="134" t="str">
        <f t="shared" si="2"/>
        <v/>
      </c>
      <c r="P20" s="134" t="str">
        <f t="shared" si="2"/>
        <v/>
      </c>
      <c r="Q20" s="134" t="str">
        <f t="shared" si="2"/>
        <v/>
      </c>
      <c r="R20" s="134" t="str">
        <f t="shared" si="2"/>
        <v/>
      </c>
      <c r="S20" s="134" t="str">
        <f t="shared" si="2"/>
        <v/>
      </c>
      <c r="T20" s="134" t="str">
        <f t="shared" si="2"/>
        <v/>
      </c>
      <c r="U20" s="134" t="str">
        <f t="shared" si="2"/>
        <v/>
      </c>
      <c r="V20" s="134" t="str">
        <f t="shared" si="2"/>
        <v/>
      </c>
      <c r="W20" s="134" t="str">
        <f t="shared" si="2"/>
        <v/>
      </c>
      <c r="X20" s="134" t="str">
        <f t="shared" si="2"/>
        <v/>
      </c>
      <c r="Y20" s="134" t="str">
        <f t="shared" si="2"/>
        <v/>
      </c>
      <c r="Z20" s="134" t="str">
        <f t="shared" si="2"/>
        <v/>
      </c>
      <c r="AA20" s="134" t="str">
        <f t="shared" si="2"/>
        <v/>
      </c>
      <c r="AB20" s="134" t="str">
        <f t="shared" si="2"/>
        <v/>
      </c>
      <c r="AC20" s="134" t="str">
        <f t="shared" si="2"/>
        <v/>
      </c>
      <c r="AD20" s="134" t="str">
        <f t="shared" si="2"/>
        <v/>
      </c>
      <c r="AE20" s="134" t="str">
        <f t="shared" si="2"/>
        <v/>
      </c>
    </row>
    <row r="21" spans="1:31" ht="34.950000000000003" customHeight="1">
      <c r="A21" s="123" t="str">
        <f>IF(OR(
AND(COUNTA(C23:AE23)&gt;0, ISBLANK(A23)),
AND(COUNTA(C24:AE24)&gt;0, ISBLANK(A24)),
AND(COUNTA(C25:AE25)&gt;0, ISBLANK(A25)),
AND(COUNTA(C26:AE26)&gt;0, ISBLANK(A26)), AND(COUNTA(C27:AE27)&gt;0, ISBLANK(A27)),
AND(COUNTA(C28:AE28)&gt;0, ISBLANK(A28)),
AND(COUNTA(C29:AE29)&gt;0, ISBLANK(A29)),
AND(COUNTA(C30:AE30)&gt;0, ISBLANK(A30)), AND(COUNTA(C31:AE31)&gt;0, ISBLANK(A31)),
AND(COUNTA(C32:AE32)&gt;0, ISBLANK(A32)),AND(COUNTA(C33:AE33)&gt;0, ISBLANK(A33)),),"Certain rows are missing description", "")</f>
        <v/>
      </c>
      <c r="B21" s="107"/>
      <c r="C21" s="133"/>
      <c r="D21" s="107"/>
      <c r="E21" s="133"/>
      <c r="F21" s="133"/>
      <c r="G21" s="133"/>
      <c r="H21" s="133"/>
      <c r="I21" s="133"/>
      <c r="J21" s="133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</row>
    <row r="22" spans="1:31">
      <c r="A22" s="51" t="s">
        <v>76</v>
      </c>
      <c r="B22" s="107"/>
      <c r="C22" s="133"/>
      <c r="D22" s="107"/>
      <c r="E22" s="133"/>
      <c r="F22" s="133"/>
      <c r="G22" s="133"/>
      <c r="H22" s="133"/>
      <c r="I22" s="133"/>
      <c r="J22" s="133"/>
      <c r="K22" s="107"/>
      <c r="L22" s="4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</row>
    <row r="23" spans="1:31">
      <c r="A23" s="23" t="s">
        <v>77</v>
      </c>
      <c r="B23" s="107"/>
      <c r="C23" s="1"/>
      <c r="D23" s="107"/>
      <c r="E23" s="1"/>
      <c r="F23" s="1"/>
      <c r="G23" s="1"/>
      <c r="H23" s="1"/>
      <c r="I23" s="1">
        <v>96654</v>
      </c>
      <c r="J23" s="1">
        <v>107315</v>
      </c>
      <c r="K23" s="10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23"/>
      <c r="B24" s="107"/>
      <c r="C24" s="1"/>
      <c r="D24" s="107"/>
      <c r="E24" s="1"/>
      <c r="F24" s="1"/>
      <c r="G24" s="1"/>
      <c r="H24" s="1"/>
      <c r="I24" s="1"/>
      <c r="J24" s="1"/>
      <c r="K24" s="10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23"/>
      <c r="B25" s="107"/>
      <c r="C25" s="1"/>
      <c r="D25" s="107"/>
      <c r="E25" s="1"/>
      <c r="F25" s="1"/>
      <c r="G25" s="1"/>
      <c r="H25" s="1"/>
      <c r="I25" s="1"/>
      <c r="J25" s="1"/>
      <c r="K25" s="10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23"/>
      <c r="B26" s="107"/>
      <c r="C26" s="1"/>
      <c r="D26" s="107"/>
      <c r="E26" s="1"/>
      <c r="F26" s="1"/>
      <c r="G26" s="1"/>
      <c r="H26" s="1"/>
      <c r="I26" s="1"/>
      <c r="J26" s="1"/>
      <c r="K26" s="10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23"/>
      <c r="B27" s="107"/>
      <c r="C27" s="1"/>
      <c r="D27" s="107"/>
      <c r="E27" s="1"/>
      <c r="F27" s="1"/>
      <c r="G27" s="1"/>
      <c r="H27" s="1"/>
      <c r="I27" s="1"/>
      <c r="J27" s="1"/>
      <c r="K27" s="10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23"/>
      <c r="B28" s="107"/>
      <c r="C28" s="1"/>
      <c r="D28" s="107"/>
      <c r="E28" s="1"/>
      <c r="F28" s="1"/>
      <c r="G28" s="1"/>
      <c r="H28" s="1"/>
      <c r="I28" s="1"/>
      <c r="J28" s="1"/>
      <c r="K28" s="10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23"/>
      <c r="B29" s="107"/>
      <c r="C29" s="1"/>
      <c r="D29" s="107"/>
      <c r="E29" s="1"/>
      <c r="F29" s="1"/>
      <c r="G29" s="1"/>
      <c r="H29" s="1"/>
      <c r="I29" s="1"/>
      <c r="J29" s="1"/>
      <c r="K29" s="10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23"/>
      <c r="B30" s="107"/>
      <c r="C30" s="1"/>
      <c r="D30" s="107"/>
      <c r="E30" s="1"/>
      <c r="F30" s="1"/>
      <c r="G30" s="1"/>
      <c r="H30" s="1"/>
      <c r="I30" s="1"/>
      <c r="J30" s="1"/>
      <c r="K30" s="10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23"/>
      <c r="B31" s="107"/>
      <c r="C31" s="1"/>
      <c r="D31" s="107"/>
      <c r="E31" s="1"/>
      <c r="F31" s="1"/>
      <c r="G31" s="1"/>
      <c r="H31" s="1"/>
      <c r="I31" s="1"/>
      <c r="J31" s="1"/>
      <c r="K31" s="10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23"/>
      <c r="B32" s="107"/>
      <c r="C32" s="1"/>
      <c r="D32" s="107"/>
      <c r="E32" s="1"/>
      <c r="F32" s="1"/>
      <c r="G32" s="1"/>
      <c r="H32" s="1"/>
      <c r="I32" s="1"/>
      <c r="J32" s="1"/>
      <c r="K32" s="10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3"/>
      <c r="B33" s="107"/>
      <c r="C33" s="1"/>
      <c r="D33" s="107"/>
      <c r="E33" s="1"/>
      <c r="F33" s="1"/>
      <c r="G33" s="1"/>
      <c r="H33" s="1"/>
      <c r="I33" s="1"/>
      <c r="J33" s="1"/>
      <c r="K33" s="10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09" t="s">
        <v>77</v>
      </c>
      <c r="B34" s="107"/>
      <c r="C34" s="133"/>
      <c r="D34" s="107"/>
      <c r="E34" s="134" t="str">
        <f t="shared" ref="E34:J34" si="3">IF(SUM(E23:E33)=0,"",SUM(E23:E33))</f>
        <v/>
      </c>
      <c r="F34" s="134" t="str">
        <f t="shared" si="3"/>
        <v/>
      </c>
      <c r="G34" s="134" t="str">
        <f t="shared" si="3"/>
        <v/>
      </c>
      <c r="H34" s="134" t="str">
        <f t="shared" si="3"/>
        <v/>
      </c>
      <c r="I34" s="134">
        <f t="shared" si="3"/>
        <v>96654</v>
      </c>
      <c r="J34" s="134">
        <f t="shared" si="3"/>
        <v>107315</v>
      </c>
      <c r="K34" s="107"/>
      <c r="L34" s="134" t="str">
        <f t="shared" ref="L34:AE34" si="4">IF(SUM(L23:L33)=0,"",SUM(L23:L33))</f>
        <v/>
      </c>
      <c r="M34" s="134" t="str">
        <f t="shared" si="4"/>
        <v/>
      </c>
      <c r="N34" s="134" t="str">
        <f t="shared" si="4"/>
        <v/>
      </c>
      <c r="O34" s="134" t="str">
        <f t="shared" si="4"/>
        <v/>
      </c>
      <c r="P34" s="134" t="str">
        <f t="shared" si="4"/>
        <v/>
      </c>
      <c r="Q34" s="134" t="str">
        <f t="shared" si="4"/>
        <v/>
      </c>
      <c r="R34" s="134" t="str">
        <f t="shared" si="4"/>
        <v/>
      </c>
      <c r="S34" s="134" t="str">
        <f t="shared" si="4"/>
        <v/>
      </c>
      <c r="T34" s="134" t="str">
        <f t="shared" si="4"/>
        <v/>
      </c>
      <c r="U34" s="134" t="str">
        <f t="shared" si="4"/>
        <v/>
      </c>
      <c r="V34" s="134" t="str">
        <f t="shared" si="4"/>
        <v/>
      </c>
      <c r="W34" s="134" t="str">
        <f t="shared" si="4"/>
        <v/>
      </c>
      <c r="X34" s="134" t="str">
        <f t="shared" si="4"/>
        <v/>
      </c>
      <c r="Y34" s="134" t="str">
        <f t="shared" si="4"/>
        <v/>
      </c>
      <c r="Z34" s="134" t="str">
        <f t="shared" si="4"/>
        <v/>
      </c>
      <c r="AA34" s="134" t="str">
        <f t="shared" si="4"/>
        <v/>
      </c>
      <c r="AB34" s="134" t="str">
        <f t="shared" si="4"/>
        <v/>
      </c>
      <c r="AC34" s="134" t="str">
        <f t="shared" si="4"/>
        <v/>
      </c>
      <c r="AD34" s="134" t="str">
        <f t="shared" si="4"/>
        <v/>
      </c>
      <c r="AE34" s="134" t="str">
        <f t="shared" si="4"/>
        <v/>
      </c>
    </row>
    <row r="35" spans="1:31" ht="34.950000000000003" customHeight="1">
      <c r="A35" s="123" t="str">
        <f>IF(OR(
AND(COUNTA(C37:AE37)&gt;0, ISBLANK(A37)),
AND(COUNTA(C38:AE38)&gt;0, ISBLANK(A38)),
AND(COUNTA(C39:AE39)&gt;0, ISBLANK(A39)),
AND(COUNTA(C40:AE40)&gt;0, ISBLANK(A40)), AND(COUNTA(C41:AE41)&gt;0, ISBLANK(A41)),
AND(COUNTA(C42:AE42)&gt;0, ISBLANK(A42)),
AND(COUNTA(C43:AE43)&gt;0, ISBLANK(A43)),
AND(COUNTA(C44:AE44)&gt;0, ISBLANK(A44)), AND(COUNTA(C45:AE45)&gt;0, ISBLANK(A45)),
AND(COUNTA(C46:AE46)&gt;0, ISBLANK(A46)),),"Certain rows are missing description", "")</f>
        <v/>
      </c>
      <c r="B35" s="107"/>
      <c r="C35" s="133"/>
      <c r="D35" s="107"/>
      <c r="E35" s="133"/>
      <c r="F35" s="133"/>
      <c r="G35" s="133"/>
      <c r="H35" s="133"/>
      <c r="I35" s="133"/>
      <c r="J35" s="133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</row>
    <row r="36" spans="1:31">
      <c r="A36" s="51" t="s">
        <v>78</v>
      </c>
      <c r="B36" s="107"/>
      <c r="C36" s="133"/>
      <c r="D36" s="107"/>
      <c r="E36" s="133"/>
      <c r="F36" s="133"/>
      <c r="G36" s="133"/>
      <c r="H36" s="133"/>
      <c r="I36" s="133"/>
      <c r="J36" s="133"/>
      <c r="K36" s="107"/>
      <c r="L36" s="41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</row>
    <row r="37" spans="1:31">
      <c r="A37" s="23" t="s">
        <v>79</v>
      </c>
      <c r="B37" s="107"/>
      <c r="C37" s="1"/>
      <c r="D37" s="107"/>
      <c r="E37" s="1"/>
      <c r="F37" s="1"/>
      <c r="G37" s="1"/>
      <c r="H37" s="1"/>
      <c r="I37" s="1">
        <v>268</v>
      </c>
      <c r="J37" s="1">
        <v>263</v>
      </c>
      <c r="K37" s="10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23" t="s">
        <v>80</v>
      </c>
      <c r="B38" s="107"/>
      <c r="C38" s="1"/>
      <c r="D38" s="107"/>
      <c r="E38" s="1"/>
      <c r="F38" s="1"/>
      <c r="G38" s="1"/>
      <c r="H38" s="1"/>
      <c r="I38" s="1">
        <v>15343</v>
      </c>
      <c r="J38" s="1">
        <v>15343</v>
      </c>
      <c r="K38" s="10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23" t="s">
        <v>81</v>
      </c>
      <c r="B39" s="107"/>
      <c r="C39" s="1"/>
      <c r="D39" s="107"/>
      <c r="E39" s="1"/>
      <c r="F39" s="1"/>
      <c r="G39" s="1"/>
      <c r="H39" s="1"/>
      <c r="I39" s="1">
        <v>24695</v>
      </c>
      <c r="J39" s="1">
        <v>25197</v>
      </c>
      <c r="K39" s="10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23" t="s">
        <v>82</v>
      </c>
      <c r="B40" s="107"/>
      <c r="C40" s="1"/>
      <c r="D40" s="107"/>
      <c r="E40" s="1"/>
      <c r="F40" s="1"/>
      <c r="G40" s="1"/>
      <c r="H40" s="1"/>
      <c r="I40" s="1">
        <v>25436</v>
      </c>
      <c r="J40" s="1">
        <v>62634</v>
      </c>
      <c r="K40" s="10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23" t="s">
        <v>83</v>
      </c>
      <c r="B41" s="107"/>
      <c r="C41" s="1"/>
      <c r="D41" s="107"/>
      <c r="E41" s="1"/>
      <c r="F41" s="1"/>
      <c r="G41" s="1"/>
      <c r="H41" s="1"/>
      <c r="I41" s="1">
        <v>12356</v>
      </c>
      <c r="J41" s="1">
        <v>12356</v>
      </c>
      <c r="K41" s="10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23" t="s">
        <v>84</v>
      </c>
      <c r="B42" s="107"/>
      <c r="C42" s="1"/>
      <c r="D42" s="107"/>
      <c r="E42" s="1"/>
      <c r="F42" s="1"/>
      <c r="G42" s="1"/>
      <c r="H42" s="1"/>
      <c r="I42" s="1">
        <v>4444</v>
      </c>
      <c r="J42" s="1">
        <v>4444</v>
      </c>
      <c r="K42" s="10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23"/>
      <c r="B43" s="107"/>
      <c r="C43" s="1"/>
      <c r="D43" s="107"/>
      <c r="E43" s="1"/>
      <c r="F43" s="1"/>
      <c r="G43" s="1"/>
      <c r="H43" s="1"/>
      <c r="I43" s="1"/>
      <c r="J43" s="1"/>
      <c r="K43" s="10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23"/>
      <c r="B44" s="107"/>
      <c r="C44" s="1"/>
      <c r="D44" s="107"/>
      <c r="E44" s="1"/>
      <c r="F44" s="1"/>
      <c r="G44" s="1"/>
      <c r="H44" s="1"/>
      <c r="I44" s="1"/>
      <c r="J44" s="1"/>
      <c r="K44" s="10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23"/>
      <c r="B45" s="107"/>
      <c r="C45" s="1"/>
      <c r="D45" s="107"/>
      <c r="E45" s="1"/>
      <c r="F45" s="1"/>
      <c r="G45" s="1"/>
      <c r="H45" s="1"/>
      <c r="I45" s="1"/>
      <c r="J45" s="1"/>
      <c r="K45" s="10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23"/>
      <c r="B46" s="107"/>
      <c r="C46" s="1"/>
      <c r="D46" s="107"/>
      <c r="E46" s="1"/>
      <c r="F46" s="1"/>
      <c r="G46" s="1"/>
      <c r="H46" s="1"/>
      <c r="I46" s="1"/>
      <c r="J46" s="1"/>
      <c r="K46" s="10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09" t="s">
        <v>85</v>
      </c>
      <c r="B47" s="107"/>
      <c r="C47" s="133"/>
      <c r="D47" s="107"/>
      <c r="E47" s="135" t="str">
        <f t="shared" ref="E47:J47" si="5">IF(SUM(E37:E46)=0,"",SUM(E37:E46))</f>
        <v/>
      </c>
      <c r="F47" s="135" t="str">
        <f t="shared" si="5"/>
        <v/>
      </c>
      <c r="G47" s="135" t="str">
        <f t="shared" si="5"/>
        <v/>
      </c>
      <c r="H47" s="135" t="str">
        <f t="shared" si="5"/>
        <v/>
      </c>
      <c r="I47" s="135">
        <f t="shared" si="5"/>
        <v>82542</v>
      </c>
      <c r="J47" s="135">
        <f t="shared" si="5"/>
        <v>120237</v>
      </c>
      <c r="K47" s="107"/>
      <c r="L47" s="135" t="str">
        <f t="shared" ref="L47:AE47" si="6">IF(SUM(L37:L46)=0,"",SUM(L37:L46))</f>
        <v/>
      </c>
      <c r="M47" s="135" t="str">
        <f t="shared" si="6"/>
        <v/>
      </c>
      <c r="N47" s="135" t="str">
        <f t="shared" si="6"/>
        <v/>
      </c>
      <c r="O47" s="135" t="str">
        <f t="shared" si="6"/>
        <v/>
      </c>
      <c r="P47" s="135" t="str">
        <f t="shared" si="6"/>
        <v/>
      </c>
      <c r="Q47" s="135" t="str">
        <f t="shared" si="6"/>
        <v/>
      </c>
      <c r="R47" s="135" t="str">
        <f t="shared" si="6"/>
        <v/>
      </c>
      <c r="S47" s="135" t="str">
        <f t="shared" si="6"/>
        <v/>
      </c>
      <c r="T47" s="135" t="str">
        <f t="shared" si="6"/>
        <v/>
      </c>
      <c r="U47" s="135" t="str">
        <f t="shared" si="6"/>
        <v/>
      </c>
      <c r="V47" s="135" t="str">
        <f t="shared" si="6"/>
        <v/>
      </c>
      <c r="W47" s="135" t="str">
        <f t="shared" si="6"/>
        <v/>
      </c>
      <c r="X47" s="135" t="str">
        <f t="shared" si="6"/>
        <v/>
      </c>
      <c r="Y47" s="135" t="str">
        <f t="shared" si="6"/>
        <v/>
      </c>
      <c r="Z47" s="135" t="str">
        <f t="shared" si="6"/>
        <v/>
      </c>
      <c r="AA47" s="135" t="str">
        <f t="shared" si="6"/>
        <v/>
      </c>
      <c r="AB47" s="135" t="str">
        <f t="shared" si="6"/>
        <v/>
      </c>
      <c r="AC47" s="135" t="str">
        <f t="shared" si="6"/>
        <v/>
      </c>
      <c r="AD47" s="135" t="str">
        <f t="shared" si="6"/>
        <v/>
      </c>
      <c r="AE47" s="135" t="str">
        <f t="shared" si="6"/>
        <v/>
      </c>
    </row>
    <row r="48" spans="1:31" ht="34.950000000000003" customHeight="1">
      <c r="A48" s="123" t="str">
        <f>IF(OR(
AND(COUNTA(C49:AE49)&gt;0, ISBLANK(A49)),AND(COUNTA(C50:AE50)&gt;0, ISBLANK(A50)),
AND(COUNTA(C51:AE51)&gt;0, ISBLANK(A51)),
AND(COUNTA(C52:AE52)&gt;0, ISBLANK(A52)),
AND(COUNTA(C53:AE53)&gt;0, ISBLANK(A53)), AND(COUNTA(C54:AE54)&gt;0, ISBLANK(A54)),
AND(COUNTA(C55:AE55)&gt;0, ISBLANK(A55)),
AND(COUNTA(C56:AE56)&gt;0, ISBLANK(A56)),
AND(COUNTA(C57:AE57)&gt;0, ISBLANK(A57)), AND(COUNTA(C58:AE58)&gt;0, ISBLANK(A58)),
AND(COUNTA(C59:AE59)&gt;0, ISBLANK(A59)),AND(COUNTA(C60:AE60)&gt;0, ISBLANK(A60)),AND(COUNTA(C61:AE61)&gt;0, ISBLANK(A61)),AND(COUNTA(C62:AE62)&gt;0, ISBLANK(A62)),AND(COUNTA(C63:AE63)&gt;0, ISBLANK(A63)),AND(COUNTA(C64:AE64)&gt;0, ISBLANK(A64)),AND(COUNTA(C65:AE65)&gt;0, ISBLANK(A65)),AND(COUNTA(C66:AE66)&gt;0, ISBLANK(A66)),AND(COUNTA(C67:AE67)&gt;0, ISBLANK(A67)),AND(COUNTA(C68:AE68)&gt;0, ISBLANK(A68))),"Certain rows are missing description", "")</f>
        <v/>
      </c>
      <c r="B48" s="107"/>
      <c r="C48" s="133"/>
      <c r="D48" s="107"/>
      <c r="E48" s="136"/>
      <c r="F48" s="136"/>
      <c r="G48" s="136"/>
      <c r="H48" s="136"/>
      <c r="I48" s="136"/>
      <c r="J48" s="136"/>
      <c r="K48" s="107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</row>
    <row r="49" spans="1:31" hidden="1">
      <c r="A49" s="23"/>
      <c r="B49" s="107"/>
      <c r="C49" s="1"/>
      <c r="D49" s="107"/>
      <c r="E49" s="1"/>
      <c r="F49" s="1"/>
      <c r="G49" s="1"/>
      <c r="H49" s="1"/>
      <c r="I49" s="1"/>
      <c r="J49" s="1"/>
      <c r="K49" s="10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idden="1">
      <c r="A50" s="23"/>
      <c r="B50" s="107"/>
      <c r="C50" s="1"/>
      <c r="D50" s="107"/>
      <c r="E50" s="1"/>
      <c r="F50" s="1"/>
      <c r="G50" s="1"/>
      <c r="H50" s="1"/>
      <c r="I50" s="1"/>
      <c r="J50" s="1"/>
      <c r="K50" s="10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idden="1">
      <c r="A51" s="23"/>
      <c r="B51" s="107"/>
      <c r="C51" s="1"/>
      <c r="D51" s="107"/>
      <c r="E51" s="1"/>
      <c r="F51" s="1"/>
      <c r="G51" s="1"/>
      <c r="H51" s="1"/>
      <c r="I51" s="1"/>
      <c r="J51" s="1"/>
      <c r="K51" s="10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idden="1">
      <c r="A52" s="23"/>
      <c r="B52" s="107"/>
      <c r="C52" s="1"/>
      <c r="D52" s="107"/>
      <c r="E52" s="1"/>
      <c r="F52" s="1"/>
      <c r="G52" s="1"/>
      <c r="H52" s="1"/>
      <c r="I52" s="1"/>
      <c r="J52" s="1"/>
      <c r="K52" s="10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idden="1">
      <c r="A53" s="23"/>
      <c r="B53" s="107"/>
      <c r="C53" s="1"/>
      <c r="D53" s="107"/>
      <c r="E53" s="1"/>
      <c r="F53" s="1"/>
      <c r="G53" s="1"/>
      <c r="H53" s="1"/>
      <c r="I53" s="1"/>
      <c r="J53" s="1"/>
      <c r="K53" s="10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idden="1">
      <c r="A54" s="23"/>
      <c r="B54" s="107"/>
      <c r="C54" s="1"/>
      <c r="D54" s="107"/>
      <c r="E54" s="1"/>
      <c r="F54" s="1"/>
      <c r="G54" s="1"/>
      <c r="H54" s="1"/>
      <c r="I54" s="1"/>
      <c r="J54" s="1"/>
      <c r="K54" s="10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idden="1">
      <c r="A55" s="23"/>
      <c r="B55" s="107"/>
      <c r="C55" s="1"/>
      <c r="D55" s="107"/>
      <c r="E55" s="1"/>
      <c r="F55" s="1"/>
      <c r="G55" s="1"/>
      <c r="H55" s="1"/>
      <c r="I55" s="1"/>
      <c r="J55" s="1"/>
      <c r="K55" s="10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idden="1">
      <c r="A56" s="23"/>
      <c r="B56" s="107"/>
      <c r="C56" s="1"/>
      <c r="D56" s="107"/>
      <c r="E56" s="1"/>
      <c r="F56" s="1"/>
      <c r="G56" s="1"/>
      <c r="H56" s="1"/>
      <c r="I56" s="1"/>
      <c r="J56" s="1"/>
      <c r="K56" s="10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idden="1">
      <c r="A57" s="23"/>
      <c r="B57" s="107"/>
      <c r="C57" s="1"/>
      <c r="D57" s="107"/>
      <c r="E57" s="1"/>
      <c r="F57" s="1"/>
      <c r="G57" s="1"/>
      <c r="H57" s="1"/>
      <c r="I57" s="1"/>
      <c r="J57" s="1"/>
      <c r="K57" s="10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idden="1">
      <c r="A58" s="23"/>
      <c r="B58" s="107"/>
      <c r="C58" s="1"/>
      <c r="D58" s="107"/>
      <c r="E58" s="1"/>
      <c r="F58" s="1"/>
      <c r="G58" s="1"/>
      <c r="H58" s="1"/>
      <c r="I58" s="1"/>
      <c r="J58" s="1"/>
      <c r="K58" s="10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idden="1">
      <c r="A59" s="23"/>
      <c r="B59" s="107"/>
      <c r="C59" s="1"/>
      <c r="D59" s="107"/>
      <c r="E59" s="1"/>
      <c r="F59" s="1"/>
      <c r="G59" s="1"/>
      <c r="H59" s="1"/>
      <c r="I59" s="1"/>
      <c r="J59" s="1"/>
      <c r="K59" s="10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idden="1">
      <c r="A60" s="23"/>
      <c r="B60" s="107"/>
      <c r="C60" s="1"/>
      <c r="D60" s="107"/>
      <c r="E60" s="1"/>
      <c r="F60" s="1"/>
      <c r="G60" s="1"/>
      <c r="H60" s="1"/>
      <c r="I60" s="1"/>
      <c r="J60" s="1"/>
      <c r="K60" s="10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idden="1">
      <c r="A61" s="23"/>
      <c r="B61" s="107"/>
      <c r="C61" s="1"/>
      <c r="D61" s="107"/>
      <c r="E61" s="1"/>
      <c r="F61" s="1"/>
      <c r="G61" s="1"/>
      <c r="H61" s="1"/>
      <c r="I61" s="1"/>
      <c r="J61" s="1"/>
      <c r="K61" s="10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idden="1">
      <c r="A62" s="23"/>
      <c r="B62" s="107"/>
      <c r="C62" s="1"/>
      <c r="D62" s="107"/>
      <c r="E62" s="1"/>
      <c r="F62" s="1"/>
      <c r="G62" s="1"/>
      <c r="H62" s="1"/>
      <c r="I62" s="1"/>
      <c r="J62" s="1"/>
      <c r="K62" s="10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idden="1">
      <c r="A63" s="23"/>
      <c r="B63" s="107"/>
      <c r="C63" s="1"/>
      <c r="D63" s="107"/>
      <c r="E63" s="1"/>
      <c r="F63" s="1"/>
      <c r="G63" s="1"/>
      <c r="H63" s="1"/>
      <c r="I63" s="1"/>
      <c r="J63" s="1"/>
      <c r="K63" s="10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idden="1">
      <c r="A64" s="23"/>
      <c r="B64" s="107"/>
      <c r="C64" s="1"/>
      <c r="D64" s="107"/>
      <c r="E64" s="1"/>
      <c r="F64" s="1"/>
      <c r="G64" s="1"/>
      <c r="H64" s="1"/>
      <c r="I64" s="1"/>
      <c r="J64" s="1"/>
      <c r="K64" s="10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idden="1">
      <c r="A65" s="23"/>
      <c r="B65" s="107"/>
      <c r="C65" s="1"/>
      <c r="D65" s="107"/>
      <c r="E65" s="1"/>
      <c r="F65" s="1"/>
      <c r="G65" s="1"/>
      <c r="H65" s="1"/>
      <c r="I65" s="1"/>
      <c r="J65" s="1"/>
      <c r="K65" s="10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idden="1">
      <c r="A66" s="23"/>
      <c r="B66" s="107"/>
      <c r="C66" s="1"/>
      <c r="D66" s="107"/>
      <c r="E66" s="1"/>
      <c r="F66" s="1"/>
      <c r="G66" s="1"/>
      <c r="H66" s="1"/>
      <c r="I66" s="1"/>
      <c r="J66" s="1"/>
      <c r="K66" s="10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idden="1">
      <c r="A67" s="23"/>
      <c r="B67" s="107"/>
      <c r="C67" s="1"/>
      <c r="D67" s="107"/>
      <c r="E67" s="1"/>
      <c r="F67" s="1"/>
      <c r="G67" s="1"/>
      <c r="H67" s="1"/>
      <c r="I67" s="1"/>
      <c r="J67" s="1"/>
      <c r="K67" s="10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idden="1">
      <c r="A68" s="23"/>
      <c r="B68" s="107"/>
      <c r="C68" s="1"/>
      <c r="D68" s="107"/>
      <c r="E68" s="1"/>
      <c r="F68" s="1"/>
      <c r="G68" s="1"/>
      <c r="H68" s="1"/>
      <c r="I68" s="1"/>
      <c r="J68" s="1"/>
      <c r="K68" s="10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idden="1">
      <c r="A69" s="107"/>
      <c r="B69" s="107"/>
      <c r="C69" s="133"/>
      <c r="D69" s="107"/>
      <c r="E69" s="133"/>
      <c r="F69" s="133"/>
      <c r="G69" s="133"/>
      <c r="H69" s="133"/>
      <c r="I69" s="133"/>
      <c r="J69" s="133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</row>
    <row r="70" spans="1:31" ht="16.8" customHeight="1" thickBot="1">
      <c r="A70" s="109" t="s">
        <v>86</v>
      </c>
      <c r="B70" s="107"/>
      <c r="C70" s="133"/>
      <c r="D70" s="107"/>
      <c r="E70" s="137" t="str">
        <f t="shared" ref="E70:J70" si="7">IF(SUM(E20,E34,E47,E49:E68)=0,"",SUM(E20,E34,E47,E49:E68))</f>
        <v/>
      </c>
      <c r="F70" s="137" t="str">
        <f t="shared" si="7"/>
        <v/>
      </c>
      <c r="G70" s="137" t="str">
        <f t="shared" si="7"/>
        <v/>
      </c>
      <c r="H70" s="137">
        <f t="shared" si="7"/>
        <v>1000</v>
      </c>
      <c r="I70" s="137">
        <f t="shared" si="7"/>
        <v>1314472</v>
      </c>
      <c r="J70" s="137">
        <f t="shared" si="7"/>
        <v>1324057</v>
      </c>
      <c r="K70" s="138"/>
      <c r="L70" s="137" t="str">
        <f t="shared" ref="L70:AE70" si="8">IF(SUM(L20,L34,L47,L49:L68)=0,"",SUM(L20,L34,L47,L49:L68))</f>
        <v/>
      </c>
      <c r="M70" s="137" t="str">
        <f t="shared" si="8"/>
        <v/>
      </c>
      <c r="N70" s="137" t="str">
        <f t="shared" si="8"/>
        <v/>
      </c>
      <c r="O70" s="137" t="str">
        <f t="shared" si="8"/>
        <v/>
      </c>
      <c r="P70" s="137" t="str">
        <f t="shared" si="8"/>
        <v/>
      </c>
      <c r="Q70" s="137" t="str">
        <f t="shared" si="8"/>
        <v/>
      </c>
      <c r="R70" s="137" t="str">
        <f t="shared" si="8"/>
        <v/>
      </c>
      <c r="S70" s="137" t="str">
        <f t="shared" si="8"/>
        <v/>
      </c>
      <c r="T70" s="137" t="str">
        <f t="shared" si="8"/>
        <v/>
      </c>
      <c r="U70" s="137" t="str">
        <f t="shared" si="8"/>
        <v/>
      </c>
      <c r="V70" s="137" t="str">
        <f t="shared" si="8"/>
        <v/>
      </c>
      <c r="W70" s="137" t="str">
        <f t="shared" si="8"/>
        <v/>
      </c>
      <c r="X70" s="137" t="str">
        <f t="shared" si="8"/>
        <v/>
      </c>
      <c r="Y70" s="137" t="str">
        <f t="shared" si="8"/>
        <v/>
      </c>
      <c r="Z70" s="137" t="str">
        <f t="shared" si="8"/>
        <v/>
      </c>
      <c r="AA70" s="137" t="str">
        <f t="shared" si="8"/>
        <v/>
      </c>
      <c r="AB70" s="137" t="str">
        <f t="shared" si="8"/>
        <v/>
      </c>
      <c r="AC70" s="137" t="str">
        <f t="shared" si="8"/>
        <v/>
      </c>
      <c r="AD70" s="137" t="str">
        <f t="shared" si="8"/>
        <v/>
      </c>
      <c r="AE70" s="137" t="str">
        <f t="shared" si="8"/>
        <v/>
      </c>
    </row>
    <row r="71" spans="1:31" ht="16.8" customHeight="1" thickTop="1">
      <c r="A71" s="107"/>
      <c r="B71" s="107"/>
      <c r="C71" s="133"/>
      <c r="D71" s="107"/>
      <c r="E71" s="133"/>
      <c r="F71" s="133"/>
      <c r="G71" s="133"/>
      <c r="H71" s="133"/>
      <c r="I71" s="133"/>
      <c r="J71" s="133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</row>
    <row r="72" spans="1:31">
      <c r="A72" s="109" t="s">
        <v>87</v>
      </c>
      <c r="B72" s="107"/>
      <c r="C72" s="133"/>
      <c r="D72" s="107"/>
      <c r="E72" s="133"/>
      <c r="F72" s="133"/>
      <c r="G72" s="133"/>
      <c r="H72" s="133"/>
      <c r="I72" s="133"/>
      <c r="J72" s="133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</row>
    <row r="73" spans="1:31" ht="34.950000000000003" customHeight="1">
      <c r="A73" s="123" t="str">
        <f>IF(OR(
AND(COUNTA(C75:AE75)&gt;0, ISBLANK(A75)),
AND(COUNTA(C76:AE76)&gt;0, ISBLANK(A76)),
AND(COUNTA(C77:AE77)&gt;0, ISBLANK(A77)),
AND(COUNTA(C78:AE78)&gt;0, ISBLANK(A78)), AND(COUNTA(C79:AE79)&gt;0, ISBLANK(A79)),
AND(COUNTA(C80:AE80)&gt;0, ISBLANK(A80)),
AND(COUNTA(C81:AE81)&gt;0, ISBLANK(A81)),
AND(COUNTA(C82:AE82)&gt;0, ISBLANK(A82)), AND(COUNTA(C83:AE83)&gt;0, ISBLANK(A83)),
AND(COUNTA(C84:AE84)&gt;0, ISBLANK(A84)),),"Certain rows are missing description", "")</f>
        <v/>
      </c>
      <c r="B73" s="107"/>
      <c r="C73" s="133"/>
      <c r="D73" s="107"/>
      <c r="E73" s="133"/>
      <c r="F73" s="133"/>
      <c r="G73" s="133"/>
      <c r="H73" s="133"/>
      <c r="I73" s="133"/>
      <c r="J73" s="133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</row>
    <row r="74" spans="1:31">
      <c r="A74" s="51" t="s">
        <v>88</v>
      </c>
      <c r="B74" s="107"/>
      <c r="C74" s="133"/>
      <c r="D74" s="107"/>
      <c r="E74" s="133"/>
      <c r="F74" s="133"/>
      <c r="G74" s="133"/>
      <c r="H74" s="133"/>
      <c r="I74" s="133"/>
      <c r="J74" s="133"/>
      <c r="K74" s="107"/>
      <c r="L74" s="41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</row>
    <row r="75" spans="1:31">
      <c r="A75" s="23" t="s">
        <v>89</v>
      </c>
      <c r="B75" s="107"/>
      <c r="C75" s="1"/>
      <c r="D75" s="107"/>
      <c r="E75" s="1"/>
      <c r="F75" s="1"/>
      <c r="G75" s="1"/>
      <c r="H75" s="1"/>
      <c r="I75" s="1">
        <v>28168</v>
      </c>
      <c r="J75" s="1">
        <v>21250</v>
      </c>
      <c r="K75" s="10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23" t="s">
        <v>90</v>
      </c>
      <c r="B76" s="107"/>
      <c r="C76" s="1"/>
      <c r="D76" s="107"/>
      <c r="E76" s="1"/>
      <c r="F76" s="1"/>
      <c r="G76" s="1"/>
      <c r="H76" s="1"/>
      <c r="I76" s="1">
        <v>63918</v>
      </c>
      <c r="J76" s="1">
        <v>63011</v>
      </c>
      <c r="K76" s="10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23" t="s">
        <v>91</v>
      </c>
      <c r="B77" s="107"/>
      <c r="C77" s="1"/>
      <c r="D77" s="107"/>
      <c r="E77" s="1"/>
      <c r="F77" s="1"/>
      <c r="G77" s="1"/>
      <c r="H77" s="1"/>
      <c r="I77" s="1">
        <v>19640</v>
      </c>
      <c r="J77" s="1">
        <v>15717</v>
      </c>
      <c r="K77" s="10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23" t="s">
        <v>92</v>
      </c>
      <c r="B78" s="107"/>
      <c r="C78" s="1"/>
      <c r="D78" s="107"/>
      <c r="E78" s="1"/>
      <c r="F78" s="1"/>
      <c r="G78" s="1"/>
      <c r="H78" s="1"/>
      <c r="I78" s="1">
        <v>0</v>
      </c>
      <c r="J78" s="1">
        <v>0</v>
      </c>
      <c r="K78" s="10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23" t="s">
        <v>93</v>
      </c>
      <c r="B79" s="107"/>
      <c r="C79" s="1"/>
      <c r="D79" s="107"/>
      <c r="E79" s="1"/>
      <c r="F79" s="1"/>
      <c r="G79" s="1"/>
      <c r="H79" s="1"/>
      <c r="I79" s="1">
        <v>8240</v>
      </c>
      <c r="J79" s="1">
        <v>7724</v>
      </c>
      <c r="K79" s="10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23" t="s">
        <v>94</v>
      </c>
      <c r="B80" s="107"/>
      <c r="C80" s="1"/>
      <c r="D80" s="107"/>
      <c r="E80" s="1"/>
      <c r="F80" s="1"/>
      <c r="G80" s="1"/>
      <c r="H80" s="1"/>
      <c r="I80" s="1">
        <v>10007</v>
      </c>
      <c r="J80" s="1">
        <v>10499</v>
      </c>
      <c r="K80" s="10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23"/>
      <c r="B81" s="107"/>
      <c r="C81" s="1"/>
      <c r="D81" s="107"/>
      <c r="E81" s="1"/>
      <c r="F81" s="1"/>
      <c r="G81" s="1"/>
      <c r="H81" s="1"/>
      <c r="I81" s="1"/>
      <c r="J81" s="1"/>
      <c r="K81" s="10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23"/>
      <c r="B82" s="107"/>
      <c r="C82" s="1"/>
      <c r="D82" s="107"/>
      <c r="E82" s="1"/>
      <c r="F82" s="1"/>
      <c r="G82" s="1"/>
      <c r="H82" s="1"/>
      <c r="I82" s="1"/>
      <c r="J82" s="1"/>
      <c r="K82" s="10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23"/>
      <c r="B83" s="107"/>
      <c r="C83" s="1"/>
      <c r="D83" s="107"/>
      <c r="E83" s="1"/>
      <c r="F83" s="1"/>
      <c r="G83" s="1"/>
      <c r="H83" s="1"/>
      <c r="I83" s="1"/>
      <c r="J83" s="1"/>
      <c r="K83" s="10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23"/>
      <c r="B84" s="107"/>
      <c r="C84" s="1"/>
      <c r="D84" s="107"/>
      <c r="E84" s="1"/>
      <c r="F84" s="1"/>
      <c r="G84" s="1"/>
      <c r="H84" s="1"/>
      <c r="I84" s="1"/>
      <c r="J84" s="1"/>
      <c r="K84" s="10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09" t="s">
        <v>95</v>
      </c>
      <c r="B85" s="107"/>
      <c r="C85" s="133"/>
      <c r="D85" s="107"/>
      <c r="E85" s="135" t="str">
        <f t="shared" ref="E85:J85" si="9">IF(SUM(E75:E84)=0,"",SUM(E75:E84))</f>
        <v/>
      </c>
      <c r="F85" s="135" t="str">
        <f t="shared" si="9"/>
        <v/>
      </c>
      <c r="G85" s="135" t="str">
        <f t="shared" si="9"/>
        <v/>
      </c>
      <c r="H85" s="135" t="str">
        <f t="shared" si="9"/>
        <v/>
      </c>
      <c r="I85" s="135">
        <f t="shared" si="9"/>
        <v>129973</v>
      </c>
      <c r="J85" s="135">
        <f t="shared" si="9"/>
        <v>118201</v>
      </c>
      <c r="K85" s="107"/>
      <c r="L85" s="135" t="str">
        <f t="shared" ref="L85:AE85" si="10">IF(SUM(L75:L84)=0,"",SUM(L75:L84))</f>
        <v/>
      </c>
      <c r="M85" s="135" t="str">
        <f t="shared" si="10"/>
        <v/>
      </c>
      <c r="N85" s="135" t="str">
        <f t="shared" si="10"/>
        <v/>
      </c>
      <c r="O85" s="135" t="str">
        <f t="shared" si="10"/>
        <v/>
      </c>
      <c r="P85" s="135" t="str">
        <f t="shared" si="10"/>
        <v/>
      </c>
      <c r="Q85" s="135" t="str">
        <f t="shared" si="10"/>
        <v/>
      </c>
      <c r="R85" s="135" t="str">
        <f t="shared" si="10"/>
        <v/>
      </c>
      <c r="S85" s="135" t="str">
        <f t="shared" si="10"/>
        <v/>
      </c>
      <c r="T85" s="135" t="str">
        <f t="shared" si="10"/>
        <v/>
      </c>
      <c r="U85" s="135" t="str">
        <f t="shared" si="10"/>
        <v/>
      </c>
      <c r="V85" s="135" t="str">
        <f t="shared" si="10"/>
        <v/>
      </c>
      <c r="W85" s="135" t="str">
        <f t="shared" si="10"/>
        <v/>
      </c>
      <c r="X85" s="135" t="str">
        <f t="shared" si="10"/>
        <v/>
      </c>
      <c r="Y85" s="135" t="str">
        <f t="shared" si="10"/>
        <v/>
      </c>
      <c r="Z85" s="135" t="str">
        <f t="shared" si="10"/>
        <v/>
      </c>
      <c r="AA85" s="135" t="str">
        <f t="shared" si="10"/>
        <v/>
      </c>
      <c r="AB85" s="135" t="str">
        <f t="shared" si="10"/>
        <v/>
      </c>
      <c r="AC85" s="135" t="str">
        <f t="shared" si="10"/>
        <v/>
      </c>
      <c r="AD85" s="135" t="str">
        <f t="shared" si="10"/>
        <v/>
      </c>
      <c r="AE85" s="135" t="str">
        <f t="shared" si="10"/>
        <v/>
      </c>
    </row>
    <row r="86" spans="1:31" ht="34.950000000000003" customHeight="1">
      <c r="A86" s="123" t="str">
        <f>IF(OR(
AND(COUNTA(C88:AE88)&gt;0, ISBLANK(A88)),
AND(COUNTA(C89:AE89)&gt;0, ISBLANK(A89)),
AND(COUNTA(C90:AE90)&gt;0, ISBLANK(A90)),
AND(COUNTA(C91:AE91)&gt;0, ISBLANK(A91)), AND(COUNTA(C92:AE92)&gt;0, ISBLANK(A92)),
AND(COUNTA(C93:AE93)&gt;0, ISBLANK(A93)),
AND(COUNTA(C94:AE94)&gt;0, ISBLANK(A94)),
AND(COUNTA(C95:AE95)&gt;0, ISBLANK(A95)), AND(COUNTA(C96:AE96)&gt;0, ISBLANK(A96)),
AND(COUNTA(C97:AE97)&gt;0, ISBLANK(A97)),),"Certain rows are missing description", "")</f>
        <v/>
      </c>
      <c r="B86" s="107"/>
      <c r="C86" s="133"/>
      <c r="D86" s="107"/>
      <c r="E86" s="133"/>
      <c r="F86" s="133"/>
      <c r="G86" s="133"/>
      <c r="H86" s="133"/>
      <c r="I86" s="133"/>
      <c r="J86" s="133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</row>
    <row r="87" spans="1:31">
      <c r="A87" s="51" t="s">
        <v>96</v>
      </c>
      <c r="B87" s="107"/>
      <c r="C87" s="133"/>
      <c r="D87" s="107"/>
      <c r="E87" s="133"/>
      <c r="F87" s="133"/>
      <c r="G87" s="133"/>
      <c r="H87" s="133"/>
      <c r="I87" s="133"/>
      <c r="J87" s="133"/>
      <c r="K87" s="107"/>
      <c r="L87" s="41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</row>
    <row r="88" spans="1:31">
      <c r="A88" s="23" t="s">
        <v>97</v>
      </c>
      <c r="B88" s="107"/>
      <c r="C88" s="1"/>
      <c r="D88" s="107"/>
      <c r="E88" s="1"/>
      <c r="F88" s="1"/>
      <c r="G88" s="1"/>
      <c r="H88" s="1">
        <v>1000</v>
      </c>
      <c r="I88" s="1">
        <v>0</v>
      </c>
      <c r="J88" s="1">
        <v>0</v>
      </c>
      <c r="K88" s="10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23" t="s">
        <v>98</v>
      </c>
      <c r="B89" s="107"/>
      <c r="C89" s="1"/>
      <c r="D89" s="107"/>
      <c r="E89" s="1"/>
      <c r="F89" s="1"/>
      <c r="G89" s="1"/>
      <c r="H89" s="1"/>
      <c r="I89" s="1">
        <v>10305</v>
      </c>
      <c r="J89" s="1">
        <v>10523</v>
      </c>
      <c r="K89" s="10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23" t="s">
        <v>99</v>
      </c>
      <c r="B90" s="107"/>
      <c r="C90" s="1"/>
      <c r="D90" s="107"/>
      <c r="E90" s="1"/>
      <c r="F90" s="1"/>
      <c r="G90" s="1"/>
      <c r="H90" s="1"/>
      <c r="I90" s="1">
        <v>18676</v>
      </c>
      <c r="J90" s="1">
        <v>74814</v>
      </c>
      <c r="K90" s="10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23" t="s">
        <v>100</v>
      </c>
      <c r="B91" s="107"/>
      <c r="C91" s="1"/>
      <c r="D91" s="107"/>
      <c r="E91" s="1"/>
      <c r="F91" s="1"/>
      <c r="G91" s="1"/>
      <c r="H91" s="1"/>
      <c r="I91" s="1">
        <v>2536</v>
      </c>
      <c r="J91" s="1">
        <v>6930</v>
      </c>
      <c r="K91" s="10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23"/>
      <c r="B92" s="107"/>
      <c r="C92" s="1"/>
      <c r="D92" s="107"/>
      <c r="E92" s="1"/>
      <c r="F92" s="1"/>
      <c r="G92" s="1"/>
      <c r="H92" s="1"/>
      <c r="I92" s="1"/>
      <c r="J92" s="1"/>
      <c r="K92" s="10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23"/>
      <c r="B93" s="107"/>
      <c r="C93" s="1"/>
      <c r="D93" s="107"/>
      <c r="E93" s="1"/>
      <c r="F93" s="1"/>
      <c r="G93" s="1"/>
      <c r="H93" s="1"/>
      <c r="I93" s="1"/>
      <c r="J93" s="1"/>
      <c r="K93" s="10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23"/>
      <c r="B94" s="107"/>
      <c r="C94" s="1"/>
      <c r="D94" s="107"/>
      <c r="E94" s="1"/>
      <c r="F94" s="1"/>
      <c r="G94" s="1"/>
      <c r="H94" s="1"/>
      <c r="I94" s="1"/>
      <c r="J94" s="1"/>
      <c r="K94" s="10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23"/>
      <c r="B95" s="107"/>
      <c r="C95" s="1"/>
      <c r="D95" s="107"/>
      <c r="E95" s="1"/>
      <c r="F95" s="1"/>
      <c r="G95" s="1"/>
      <c r="H95" s="1"/>
      <c r="I95" s="1"/>
      <c r="J95" s="1"/>
      <c r="K95" s="10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23"/>
      <c r="B96" s="107"/>
      <c r="C96" s="1"/>
      <c r="D96" s="107"/>
      <c r="E96" s="1"/>
      <c r="F96" s="1"/>
      <c r="G96" s="1"/>
      <c r="H96" s="1"/>
      <c r="I96" s="1"/>
      <c r="J96" s="1"/>
      <c r="K96" s="10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23"/>
      <c r="B97" s="107"/>
      <c r="C97" s="1"/>
      <c r="D97" s="107"/>
      <c r="E97" s="1"/>
      <c r="F97" s="1"/>
      <c r="G97" s="1"/>
      <c r="H97" s="1"/>
      <c r="I97" s="1"/>
      <c r="J97" s="1"/>
      <c r="K97" s="10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09" t="s">
        <v>101</v>
      </c>
      <c r="B98" s="107"/>
      <c r="C98" s="133"/>
      <c r="D98" s="107"/>
      <c r="E98" s="135" t="str">
        <f t="shared" ref="E98:J98" si="11">IF(SUM(E88:E97)=0,"",SUM(E88:E97))</f>
        <v/>
      </c>
      <c r="F98" s="135" t="str">
        <f t="shared" si="11"/>
        <v/>
      </c>
      <c r="G98" s="135" t="str">
        <f t="shared" si="11"/>
        <v/>
      </c>
      <c r="H98" s="135">
        <f t="shared" si="11"/>
        <v>1000</v>
      </c>
      <c r="I98" s="135">
        <f>IF(SUM(I88:I97)=0,"",SUM(I88:I97))</f>
        <v>31517</v>
      </c>
      <c r="J98" s="135">
        <f t="shared" si="11"/>
        <v>92267</v>
      </c>
      <c r="K98" s="107"/>
      <c r="L98" s="135" t="str">
        <f t="shared" ref="L98:AE98" si="12">IF(SUM(L88:L97)=0,"",SUM(L88:L97))</f>
        <v/>
      </c>
      <c r="M98" s="135" t="str">
        <f t="shared" si="12"/>
        <v/>
      </c>
      <c r="N98" s="135" t="str">
        <f t="shared" si="12"/>
        <v/>
      </c>
      <c r="O98" s="135" t="str">
        <f t="shared" si="12"/>
        <v/>
      </c>
      <c r="P98" s="135" t="str">
        <f t="shared" si="12"/>
        <v/>
      </c>
      <c r="Q98" s="135" t="str">
        <f t="shared" si="12"/>
        <v/>
      </c>
      <c r="R98" s="135" t="str">
        <f t="shared" si="12"/>
        <v/>
      </c>
      <c r="S98" s="135" t="str">
        <f t="shared" si="12"/>
        <v/>
      </c>
      <c r="T98" s="135" t="str">
        <f t="shared" si="12"/>
        <v/>
      </c>
      <c r="U98" s="135" t="str">
        <f t="shared" si="12"/>
        <v/>
      </c>
      <c r="V98" s="135" t="str">
        <f t="shared" si="12"/>
        <v/>
      </c>
      <c r="W98" s="135" t="str">
        <f t="shared" si="12"/>
        <v/>
      </c>
      <c r="X98" s="135" t="str">
        <f t="shared" si="12"/>
        <v/>
      </c>
      <c r="Y98" s="135" t="str">
        <f t="shared" si="12"/>
        <v/>
      </c>
      <c r="Z98" s="135" t="str">
        <f t="shared" si="12"/>
        <v/>
      </c>
      <c r="AA98" s="135" t="str">
        <f t="shared" si="12"/>
        <v/>
      </c>
      <c r="AB98" s="135" t="str">
        <f t="shared" si="12"/>
        <v/>
      </c>
      <c r="AC98" s="135" t="str">
        <f t="shared" si="12"/>
        <v/>
      </c>
      <c r="AD98" s="135" t="str">
        <f t="shared" si="12"/>
        <v/>
      </c>
      <c r="AE98" s="135" t="str">
        <f t="shared" si="12"/>
        <v/>
      </c>
    </row>
    <row r="99" spans="1:31" ht="34.950000000000003" customHeight="1">
      <c r="A99" s="123" t="str">
        <f>IF(OR(
AND(COUNTA(C100:AE100)&gt;0, ISBLANK(A100)),AND(COUNTA(C101:AE101)&gt;0, ISBLANK(A101)),
AND(COUNTA(C102:AE102)&gt;0, ISBLANK(A102)),
AND(COUNTA(C103:AE103)&gt;0, ISBLANK(A103)),
AND(COUNTA(C104:AE104)&gt;0, ISBLANK(A104)), AND(COUNTA(C105:AE105)&gt;0, ISBLANK(A105)),
AND(COUNTA(C106:AE106)&gt;0, ISBLANK(A106)),
AND(COUNTA(C107:AE107)&gt;0, ISBLANK(A107)),
AND(COUNTA(C108:AE108)&gt;0, ISBLANK(A108)), AND(COUNTA(C109:AE109)&gt;0, ISBLANK(A109)),
AND(COUNTA(C110:AE110)&gt;0, ISBLANK(A110)),AND(COUNTA(C111:AE111)&gt;0, ISBLANK(A111)),AND(COUNTA(C112:AE112)&gt;0, ISBLANK(A112)),AND(COUNTA(C113:AE113)&gt;0, ISBLANK(A113)),AND(COUNTA(C114:AE114)&gt;0, ISBLANK(A114)),AND(COUNTA(C115:AE115)&gt;0, ISBLANK(A115)),AND(COUNTA(C116:AE116)&gt;0, ISBLANK(A116)),AND(COUNTA(C117:AE117)&gt;0, ISBLANK(A117)),AND(COUNTA(C118:AE118)&gt;0, ISBLANK(A118)),AND(COUNTA(C119:AE119)&gt;0, ISBLANK(A119))),"Certain rows are missing description", "")</f>
        <v/>
      </c>
      <c r="B99" s="107"/>
      <c r="C99" s="123"/>
      <c r="D99" s="107"/>
      <c r="E99" s="136"/>
      <c r="F99" s="136"/>
      <c r="G99" s="136"/>
      <c r="H99" s="136"/>
      <c r="I99" s="136"/>
      <c r="J99" s="136"/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</row>
    <row r="100" spans="1:31" hidden="1">
      <c r="A100" s="23"/>
      <c r="B100" s="107"/>
      <c r="C100" s="1"/>
      <c r="D100" s="107"/>
      <c r="E100" s="1"/>
      <c r="F100" s="1"/>
      <c r="G100" s="1"/>
      <c r="H100" s="1"/>
      <c r="I100" s="1"/>
      <c r="J100" s="1"/>
      <c r="K100" s="10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idden="1">
      <c r="A101" s="23"/>
      <c r="B101" s="107"/>
      <c r="C101" s="1"/>
      <c r="D101" s="107"/>
      <c r="E101" s="1"/>
      <c r="F101" s="1"/>
      <c r="G101" s="1"/>
      <c r="H101" s="1"/>
      <c r="I101" s="1"/>
      <c r="J101" s="1"/>
      <c r="K101" s="10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idden="1">
      <c r="A102" s="23"/>
      <c r="B102" s="107"/>
      <c r="C102" s="1"/>
      <c r="D102" s="107"/>
      <c r="E102" s="1"/>
      <c r="F102" s="1"/>
      <c r="G102" s="1"/>
      <c r="H102" s="1"/>
      <c r="I102" s="1"/>
      <c r="J102" s="1"/>
      <c r="K102" s="10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idden="1">
      <c r="A103" s="23"/>
      <c r="B103" s="107"/>
      <c r="C103" s="1"/>
      <c r="D103" s="107"/>
      <c r="E103" s="1"/>
      <c r="F103" s="1"/>
      <c r="G103" s="1"/>
      <c r="H103" s="1"/>
      <c r="I103" s="1"/>
      <c r="J103" s="1"/>
      <c r="K103" s="10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idden="1">
      <c r="A104" s="23"/>
      <c r="B104" s="107"/>
      <c r="C104" s="1"/>
      <c r="D104" s="107"/>
      <c r="E104" s="1"/>
      <c r="F104" s="1"/>
      <c r="G104" s="1"/>
      <c r="H104" s="1"/>
      <c r="I104" s="1"/>
      <c r="J104" s="1"/>
      <c r="K104" s="10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idden="1">
      <c r="A105" s="23"/>
      <c r="B105" s="107"/>
      <c r="C105" s="1"/>
      <c r="D105" s="107"/>
      <c r="E105" s="1"/>
      <c r="F105" s="1"/>
      <c r="G105" s="1"/>
      <c r="H105" s="1"/>
      <c r="I105" s="1"/>
      <c r="J105" s="1"/>
      <c r="K105" s="10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idden="1">
      <c r="A106" s="23"/>
      <c r="B106" s="107"/>
      <c r="C106" s="1"/>
      <c r="D106" s="107"/>
      <c r="E106" s="1"/>
      <c r="F106" s="1"/>
      <c r="G106" s="1"/>
      <c r="H106" s="1"/>
      <c r="I106" s="1"/>
      <c r="J106" s="1"/>
      <c r="K106" s="10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idden="1">
      <c r="A107" s="23"/>
      <c r="B107" s="107"/>
      <c r="C107" s="1"/>
      <c r="D107" s="107"/>
      <c r="E107" s="1"/>
      <c r="F107" s="1"/>
      <c r="G107" s="1"/>
      <c r="H107" s="1"/>
      <c r="I107" s="1"/>
      <c r="J107" s="1"/>
      <c r="K107" s="10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idden="1">
      <c r="A108" s="23"/>
      <c r="B108" s="107"/>
      <c r="C108" s="1"/>
      <c r="D108" s="107"/>
      <c r="E108" s="1"/>
      <c r="F108" s="1"/>
      <c r="G108" s="1"/>
      <c r="H108" s="1"/>
      <c r="I108" s="1"/>
      <c r="J108" s="1"/>
      <c r="K108" s="10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idden="1">
      <c r="A109" s="23"/>
      <c r="B109" s="107"/>
      <c r="C109" s="1"/>
      <c r="D109" s="107"/>
      <c r="E109" s="1"/>
      <c r="F109" s="1"/>
      <c r="G109" s="1"/>
      <c r="H109" s="1"/>
      <c r="I109" s="1"/>
      <c r="J109" s="1"/>
      <c r="K109" s="10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idden="1">
      <c r="A110" s="23"/>
      <c r="B110" s="107"/>
      <c r="C110" s="1"/>
      <c r="D110" s="107"/>
      <c r="E110" s="1"/>
      <c r="F110" s="1"/>
      <c r="G110" s="1"/>
      <c r="H110" s="1"/>
      <c r="I110" s="1"/>
      <c r="J110" s="1"/>
      <c r="K110" s="10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idden="1">
      <c r="A111" s="23"/>
      <c r="B111" s="107"/>
      <c r="C111" s="1"/>
      <c r="D111" s="107"/>
      <c r="E111" s="1"/>
      <c r="F111" s="1"/>
      <c r="G111" s="1"/>
      <c r="H111" s="1"/>
      <c r="I111" s="1"/>
      <c r="J111" s="1"/>
      <c r="K111" s="10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idden="1">
      <c r="A112" s="23"/>
      <c r="B112" s="107"/>
      <c r="C112" s="1"/>
      <c r="D112" s="107"/>
      <c r="E112" s="1"/>
      <c r="F112" s="1"/>
      <c r="G112" s="1"/>
      <c r="H112" s="1"/>
      <c r="I112" s="1"/>
      <c r="J112" s="1"/>
      <c r="K112" s="10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idden="1">
      <c r="A113" s="23"/>
      <c r="B113" s="107"/>
      <c r="C113" s="1"/>
      <c r="D113" s="107"/>
      <c r="E113" s="1"/>
      <c r="F113" s="1"/>
      <c r="G113" s="1"/>
      <c r="H113" s="1"/>
      <c r="I113" s="1"/>
      <c r="J113" s="1"/>
      <c r="K113" s="10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idden="1">
      <c r="A114" s="23"/>
      <c r="B114" s="107"/>
      <c r="C114" s="1"/>
      <c r="D114" s="107"/>
      <c r="E114" s="1"/>
      <c r="F114" s="1"/>
      <c r="G114" s="1"/>
      <c r="H114" s="1"/>
      <c r="I114" s="1"/>
      <c r="J114" s="1"/>
      <c r="K114" s="10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idden="1">
      <c r="A115" s="23"/>
      <c r="B115" s="107"/>
      <c r="C115" s="1"/>
      <c r="D115" s="107"/>
      <c r="E115" s="1"/>
      <c r="F115" s="1"/>
      <c r="G115" s="1"/>
      <c r="H115" s="1"/>
      <c r="I115" s="1"/>
      <c r="J115" s="1"/>
      <c r="K115" s="10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idden="1">
      <c r="A116" s="23"/>
      <c r="B116" s="107"/>
      <c r="C116" s="1"/>
      <c r="D116" s="107"/>
      <c r="E116" s="1"/>
      <c r="F116" s="1"/>
      <c r="G116" s="1"/>
      <c r="H116" s="1"/>
      <c r="I116" s="1"/>
      <c r="J116" s="1"/>
      <c r="K116" s="10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idden="1">
      <c r="A117" s="23"/>
      <c r="B117" s="107"/>
      <c r="C117" s="1"/>
      <c r="D117" s="107"/>
      <c r="E117" s="1"/>
      <c r="F117" s="1"/>
      <c r="G117" s="1"/>
      <c r="H117" s="1"/>
      <c r="I117" s="1"/>
      <c r="J117" s="1"/>
      <c r="K117" s="10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idden="1">
      <c r="A118" s="23"/>
      <c r="B118" s="107"/>
      <c r="C118" s="1"/>
      <c r="D118" s="107"/>
      <c r="E118" s="1"/>
      <c r="F118" s="1"/>
      <c r="G118" s="1"/>
      <c r="H118" s="1"/>
      <c r="I118" s="1"/>
      <c r="J118" s="1"/>
      <c r="K118" s="10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idden="1">
      <c r="A119" s="23"/>
      <c r="B119" s="107"/>
      <c r="C119" s="1"/>
      <c r="D119" s="107"/>
      <c r="E119" s="1"/>
      <c r="F119" s="1"/>
      <c r="G119" s="1"/>
      <c r="H119" s="1"/>
      <c r="I119" s="1"/>
      <c r="J119" s="1"/>
      <c r="K119" s="10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idden="1">
      <c r="A120" s="51"/>
      <c r="B120" s="107"/>
      <c r="C120" s="133"/>
      <c r="D120" s="107"/>
      <c r="E120" s="133"/>
      <c r="F120" s="133"/>
      <c r="G120" s="133"/>
      <c r="H120" s="133"/>
      <c r="I120" s="133"/>
      <c r="J120" s="133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</row>
    <row r="121" spans="1:31">
      <c r="A121" s="109" t="s">
        <v>102</v>
      </c>
      <c r="B121" s="107"/>
      <c r="C121" s="133"/>
      <c r="D121" s="107"/>
      <c r="E121" s="135" t="str">
        <f t="shared" ref="E121:J121" si="13">IF(SUM(E85,E98,E100:E119)=0,"",SUM(E85,E98,E100:E119))</f>
        <v/>
      </c>
      <c r="F121" s="135" t="str">
        <f t="shared" si="13"/>
        <v/>
      </c>
      <c r="G121" s="135" t="str">
        <f t="shared" si="13"/>
        <v/>
      </c>
      <c r="H121" s="135">
        <f t="shared" si="13"/>
        <v>1000</v>
      </c>
      <c r="I121" s="135">
        <f t="shared" si="13"/>
        <v>161490</v>
      </c>
      <c r="J121" s="135">
        <f t="shared" si="13"/>
        <v>210468</v>
      </c>
      <c r="K121" s="107"/>
      <c r="L121" s="135" t="str">
        <f t="shared" ref="L121:AE121" si="14">IF(SUM(L85,L98,L100:L119)=0,"",SUM(L85,L98,L100:L119))</f>
        <v/>
      </c>
      <c r="M121" s="135" t="str">
        <f t="shared" si="14"/>
        <v/>
      </c>
      <c r="N121" s="135" t="str">
        <f t="shared" si="14"/>
        <v/>
      </c>
      <c r="O121" s="135" t="str">
        <f t="shared" si="14"/>
        <v/>
      </c>
      <c r="P121" s="135" t="str">
        <f t="shared" si="14"/>
        <v/>
      </c>
      <c r="Q121" s="135" t="str">
        <f t="shared" si="14"/>
        <v/>
      </c>
      <c r="R121" s="135" t="str">
        <f t="shared" si="14"/>
        <v/>
      </c>
      <c r="S121" s="135" t="str">
        <f t="shared" si="14"/>
        <v/>
      </c>
      <c r="T121" s="135" t="str">
        <f t="shared" si="14"/>
        <v/>
      </c>
      <c r="U121" s="135" t="str">
        <f t="shared" si="14"/>
        <v/>
      </c>
      <c r="V121" s="135" t="str">
        <f t="shared" si="14"/>
        <v/>
      </c>
      <c r="W121" s="135" t="str">
        <f t="shared" si="14"/>
        <v/>
      </c>
      <c r="X121" s="135" t="str">
        <f t="shared" si="14"/>
        <v/>
      </c>
      <c r="Y121" s="135" t="str">
        <f t="shared" si="14"/>
        <v/>
      </c>
      <c r="Z121" s="135" t="str">
        <f t="shared" si="14"/>
        <v/>
      </c>
      <c r="AA121" s="135" t="str">
        <f t="shared" si="14"/>
        <v/>
      </c>
      <c r="AB121" s="135" t="str">
        <f t="shared" si="14"/>
        <v/>
      </c>
      <c r="AC121" s="135" t="str">
        <f t="shared" si="14"/>
        <v/>
      </c>
      <c r="AD121" s="135" t="str">
        <f t="shared" si="14"/>
        <v/>
      </c>
      <c r="AE121" s="135" t="str">
        <f t="shared" si="14"/>
        <v/>
      </c>
    </row>
    <row r="122" spans="1:31" ht="34.950000000000003" customHeight="1">
      <c r="A122" s="123" t="str">
        <f>IF(OR(
AND(COUNTA(C124:AE124)&gt;0, ISBLANK(A124)),
AND(COUNTA(C125:AE125)&gt;0, ISBLANK(A125)),
AND(COUNTA(C126:AE126)&gt;0, ISBLANK(A126)),
AND(COUNTA(C127:AE127)&gt;0, ISBLANK(A127)), AND(COUNTA(C128:AE128)&gt;0, ISBLANK(A128)),
AND(COUNTA(C129:AE129)&gt;0, ISBLANK(A129)),
AND(COUNTA(C130:AE130)&gt;0, ISBLANK(A130)),
AND(COUNTA(C131:AE131)&gt;0, ISBLANK(A131)), AND(COUNTA(C132:AE132)&gt;0, ISBLANK(A132)),
AND(COUNTA(C133:AE133)&gt;0, ISBLANK(A133)),),"Certain rows are missing description", "")</f>
        <v/>
      </c>
      <c r="B122" s="107"/>
      <c r="C122" s="133"/>
      <c r="D122" s="107"/>
      <c r="E122" s="133"/>
      <c r="F122" s="133"/>
      <c r="G122" s="133"/>
      <c r="H122" s="133"/>
      <c r="I122" s="133"/>
      <c r="J122" s="133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</row>
    <row r="123" spans="1:31">
      <c r="A123" s="51" t="s">
        <v>103</v>
      </c>
      <c r="B123" s="107"/>
      <c r="C123" s="133"/>
      <c r="D123" s="107"/>
      <c r="E123" s="133"/>
      <c r="F123" s="133"/>
      <c r="G123" s="133"/>
      <c r="H123" s="133"/>
      <c r="I123" s="133"/>
      <c r="J123" s="133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</row>
    <row r="124" spans="1:31">
      <c r="A124" s="23" t="s">
        <v>104</v>
      </c>
      <c r="B124" s="107"/>
      <c r="C124" s="1"/>
      <c r="D124" s="107"/>
      <c r="E124" s="1"/>
      <c r="F124" s="1"/>
      <c r="G124" s="1"/>
      <c r="H124" s="1"/>
      <c r="I124" s="1">
        <v>-989329</v>
      </c>
      <c r="J124" s="1">
        <v>-1028722</v>
      </c>
      <c r="K124" s="10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23" t="s">
        <v>105</v>
      </c>
      <c r="B125" s="107"/>
      <c r="C125" s="1"/>
      <c r="D125" s="107"/>
      <c r="E125" s="1"/>
      <c r="F125" s="1"/>
      <c r="G125" s="1"/>
      <c r="H125" s="1"/>
      <c r="I125" s="1">
        <v>2142311</v>
      </c>
      <c r="J125" s="1">
        <v>2142311</v>
      </c>
      <c r="K125" s="10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23"/>
      <c r="B126" s="107"/>
      <c r="C126" s="1"/>
      <c r="D126" s="107"/>
      <c r="E126" s="1"/>
      <c r="F126" s="1"/>
      <c r="G126" s="1"/>
      <c r="H126" s="1"/>
      <c r="I126" s="1"/>
      <c r="J126" s="1"/>
      <c r="K126" s="10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23"/>
      <c r="B127" s="107"/>
      <c r="C127" s="1"/>
      <c r="D127" s="107"/>
      <c r="E127" s="1"/>
      <c r="F127" s="1"/>
      <c r="G127" s="1"/>
      <c r="H127" s="1"/>
      <c r="I127" s="1"/>
      <c r="J127" s="1"/>
      <c r="K127" s="10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23"/>
      <c r="B128" s="107"/>
      <c r="C128" s="1"/>
      <c r="D128" s="107"/>
      <c r="E128" s="1"/>
      <c r="F128" s="1"/>
      <c r="G128" s="1"/>
      <c r="H128" s="1"/>
      <c r="I128" s="1"/>
      <c r="J128" s="1"/>
      <c r="K128" s="10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2">
      <c r="A129" s="23"/>
      <c r="B129" s="107"/>
      <c r="C129" s="1"/>
      <c r="D129" s="107"/>
      <c r="E129" s="1"/>
      <c r="F129" s="1"/>
      <c r="G129" s="1"/>
      <c r="H129" s="1"/>
      <c r="I129" s="1"/>
      <c r="J129" s="1"/>
      <c r="K129" s="10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2">
      <c r="A130" s="23"/>
      <c r="B130" s="107"/>
      <c r="C130" s="1"/>
      <c r="D130" s="107"/>
      <c r="E130" s="1"/>
      <c r="F130" s="1"/>
      <c r="G130" s="1"/>
      <c r="H130" s="1"/>
      <c r="I130" s="1"/>
      <c r="J130" s="1"/>
      <c r="K130" s="10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2">
      <c r="A131" s="23"/>
      <c r="B131" s="107"/>
      <c r="C131" s="1"/>
      <c r="D131" s="107"/>
      <c r="E131" s="1"/>
      <c r="F131" s="1"/>
      <c r="G131" s="1"/>
      <c r="H131" s="1"/>
      <c r="I131" s="1"/>
      <c r="J131" s="1"/>
      <c r="K131" s="10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2">
      <c r="A132" s="23"/>
      <c r="B132" s="107"/>
      <c r="C132" s="1"/>
      <c r="D132" s="107"/>
      <c r="E132" s="1"/>
      <c r="F132" s="1"/>
      <c r="G132" s="1"/>
      <c r="H132" s="1"/>
      <c r="I132" s="1"/>
      <c r="J132" s="1"/>
      <c r="K132" s="10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2">
      <c r="A133" s="23"/>
      <c r="B133" s="107"/>
      <c r="C133" s="1"/>
      <c r="D133" s="107"/>
      <c r="E133" s="1"/>
      <c r="F133" s="1"/>
      <c r="G133" s="1"/>
      <c r="H133" s="1"/>
      <c r="I133" s="1"/>
      <c r="J133" s="1"/>
      <c r="K133" s="10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2">
      <c r="A134" s="109" t="s">
        <v>106</v>
      </c>
      <c r="B134" s="107"/>
      <c r="C134" s="133"/>
      <c r="D134" s="107"/>
      <c r="E134" s="135" t="str">
        <f t="shared" ref="E134:J134" si="15">IF(SUM(E124:E133)=0,"",SUM(E124:E133))</f>
        <v/>
      </c>
      <c r="F134" s="135" t="str">
        <f t="shared" si="15"/>
        <v/>
      </c>
      <c r="G134" s="135" t="str">
        <f t="shared" si="15"/>
        <v/>
      </c>
      <c r="H134" s="135" t="str">
        <f t="shared" si="15"/>
        <v/>
      </c>
      <c r="I134" s="135">
        <f t="shared" si="15"/>
        <v>1152982</v>
      </c>
      <c r="J134" s="135">
        <f t="shared" si="15"/>
        <v>1113589</v>
      </c>
      <c r="K134" s="107"/>
      <c r="L134" s="135" t="str">
        <f t="shared" ref="L134:AE134" si="16">IF(SUM(L124:L133)=0,"",SUM(L124:L133))</f>
        <v/>
      </c>
      <c r="M134" s="135" t="str">
        <f t="shared" si="16"/>
        <v/>
      </c>
      <c r="N134" s="135" t="str">
        <f t="shared" si="16"/>
        <v/>
      </c>
      <c r="O134" s="135" t="str">
        <f t="shared" si="16"/>
        <v/>
      </c>
      <c r="P134" s="135" t="str">
        <f t="shared" si="16"/>
        <v/>
      </c>
      <c r="Q134" s="135" t="str">
        <f t="shared" si="16"/>
        <v/>
      </c>
      <c r="R134" s="135" t="str">
        <f t="shared" si="16"/>
        <v/>
      </c>
      <c r="S134" s="135" t="str">
        <f t="shared" si="16"/>
        <v/>
      </c>
      <c r="T134" s="135" t="str">
        <f t="shared" si="16"/>
        <v/>
      </c>
      <c r="U134" s="135" t="str">
        <f t="shared" si="16"/>
        <v/>
      </c>
      <c r="V134" s="135" t="str">
        <f t="shared" si="16"/>
        <v/>
      </c>
      <c r="W134" s="135" t="str">
        <f t="shared" si="16"/>
        <v/>
      </c>
      <c r="X134" s="135" t="str">
        <f t="shared" si="16"/>
        <v/>
      </c>
      <c r="Y134" s="135" t="str">
        <f t="shared" si="16"/>
        <v/>
      </c>
      <c r="Z134" s="135" t="str">
        <f t="shared" si="16"/>
        <v/>
      </c>
      <c r="AA134" s="135" t="str">
        <f t="shared" si="16"/>
        <v/>
      </c>
      <c r="AB134" s="135" t="str">
        <f t="shared" si="16"/>
        <v/>
      </c>
      <c r="AC134" s="135" t="str">
        <f t="shared" si="16"/>
        <v/>
      </c>
      <c r="AD134" s="135" t="str">
        <f t="shared" si="16"/>
        <v/>
      </c>
      <c r="AE134" s="135" t="str">
        <f t="shared" si="16"/>
        <v/>
      </c>
    </row>
    <row r="135" spans="1:32">
      <c r="A135" s="107"/>
      <c r="B135" s="107"/>
      <c r="C135" s="133"/>
      <c r="D135" s="107"/>
      <c r="E135" s="133"/>
      <c r="F135" s="133"/>
      <c r="G135" s="133"/>
      <c r="H135" s="133"/>
      <c r="I135" s="133"/>
      <c r="J135" s="133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</row>
    <row r="136" spans="1:32" ht="16.8" customHeight="1" thickBot="1">
      <c r="A136" s="109" t="s">
        <v>107</v>
      </c>
      <c r="B136" s="107"/>
      <c r="C136" s="133"/>
      <c r="D136" s="107"/>
      <c r="E136" s="137" t="str">
        <f t="shared" ref="E136:J136" si="17">IF(SUM(E121,E134)=0,"",SUM(E121,E134))</f>
        <v/>
      </c>
      <c r="F136" s="137" t="str">
        <f t="shared" si="17"/>
        <v/>
      </c>
      <c r="G136" s="137" t="str">
        <f t="shared" si="17"/>
        <v/>
      </c>
      <c r="H136" s="137">
        <f t="shared" si="17"/>
        <v>1000</v>
      </c>
      <c r="I136" s="137">
        <f t="shared" si="17"/>
        <v>1314472</v>
      </c>
      <c r="J136" s="137">
        <f t="shared" si="17"/>
        <v>1324057</v>
      </c>
      <c r="K136" s="138"/>
      <c r="L136" s="137" t="str">
        <f t="shared" ref="L136:AE136" si="18">IF(SUM(L121,L134)=0,"",SUM(L121,L134))</f>
        <v/>
      </c>
      <c r="M136" s="137" t="str">
        <f t="shared" si="18"/>
        <v/>
      </c>
      <c r="N136" s="137" t="str">
        <f t="shared" si="18"/>
        <v/>
      </c>
      <c r="O136" s="137" t="str">
        <f t="shared" si="18"/>
        <v/>
      </c>
      <c r="P136" s="137" t="str">
        <f t="shared" si="18"/>
        <v/>
      </c>
      <c r="Q136" s="137" t="str">
        <f t="shared" si="18"/>
        <v/>
      </c>
      <c r="R136" s="137" t="str">
        <f t="shared" si="18"/>
        <v/>
      </c>
      <c r="S136" s="137" t="str">
        <f t="shared" si="18"/>
        <v/>
      </c>
      <c r="T136" s="137" t="str">
        <f t="shared" si="18"/>
        <v/>
      </c>
      <c r="U136" s="137" t="str">
        <f t="shared" si="18"/>
        <v/>
      </c>
      <c r="V136" s="137" t="str">
        <f t="shared" si="18"/>
        <v/>
      </c>
      <c r="W136" s="137" t="str">
        <f t="shared" si="18"/>
        <v/>
      </c>
      <c r="X136" s="137" t="str">
        <f t="shared" si="18"/>
        <v/>
      </c>
      <c r="Y136" s="137" t="str">
        <f t="shared" si="18"/>
        <v/>
      </c>
      <c r="Z136" s="137" t="str">
        <f t="shared" si="18"/>
        <v/>
      </c>
      <c r="AA136" s="137" t="str">
        <f t="shared" si="18"/>
        <v/>
      </c>
      <c r="AB136" s="137" t="str">
        <f t="shared" si="18"/>
        <v/>
      </c>
      <c r="AC136" s="137" t="str">
        <f t="shared" si="18"/>
        <v/>
      </c>
      <c r="AD136" s="137" t="str">
        <f t="shared" si="18"/>
        <v/>
      </c>
      <c r="AE136" s="137" t="str">
        <f t="shared" si="18"/>
        <v/>
      </c>
    </row>
    <row r="137" spans="1:32" ht="46.2" customHeight="1" thickTop="1">
      <c r="A137" s="107"/>
      <c r="B137" s="107"/>
      <c r="C137" s="107"/>
      <c r="D137" s="107"/>
      <c r="E137" s="21" t="str">
        <f t="shared" ref="E137:J137" si="19">IF((ABS(IFERROR(ROUND(E136,0),0)-IFERROR(ROUND(E70,0),0))&lt;1),"","Balance sheet does not balance")</f>
        <v/>
      </c>
      <c r="F137" s="21" t="str">
        <f t="shared" si="19"/>
        <v/>
      </c>
      <c r="G137" s="21" t="str">
        <f t="shared" si="19"/>
        <v/>
      </c>
      <c r="H137" s="21" t="str">
        <f t="shared" si="19"/>
        <v/>
      </c>
      <c r="I137" s="21" t="str">
        <f t="shared" si="19"/>
        <v/>
      </c>
      <c r="J137" s="21" t="str">
        <f t="shared" si="19"/>
        <v/>
      </c>
      <c r="K137" s="52"/>
      <c r="L137" s="21" t="str">
        <f t="shared" ref="L137:AE137" si="20">IF((ABS(IFERROR(ROUND(L136,0),0)-IFERROR(ROUND(L70,0),0))&lt;1),"","Balance sheet does not balance")</f>
        <v/>
      </c>
      <c r="M137" s="21" t="str">
        <f t="shared" si="20"/>
        <v/>
      </c>
      <c r="N137" s="21" t="str">
        <f t="shared" si="20"/>
        <v/>
      </c>
      <c r="O137" s="21" t="str">
        <f t="shared" si="20"/>
        <v/>
      </c>
      <c r="P137" s="21" t="str">
        <f t="shared" si="20"/>
        <v/>
      </c>
      <c r="Q137" s="21" t="str">
        <f t="shared" si="20"/>
        <v/>
      </c>
      <c r="R137" s="21" t="str">
        <f t="shared" si="20"/>
        <v/>
      </c>
      <c r="S137" s="21" t="str">
        <f t="shared" si="20"/>
        <v/>
      </c>
      <c r="T137" s="21" t="str">
        <f t="shared" si="20"/>
        <v/>
      </c>
      <c r="U137" s="21" t="str">
        <f t="shared" si="20"/>
        <v/>
      </c>
      <c r="V137" s="21" t="str">
        <f t="shared" si="20"/>
        <v/>
      </c>
      <c r="W137" s="21" t="str">
        <f t="shared" si="20"/>
        <v/>
      </c>
      <c r="X137" s="21" t="str">
        <f t="shared" si="20"/>
        <v/>
      </c>
      <c r="Y137" s="21" t="str">
        <f t="shared" si="20"/>
        <v/>
      </c>
      <c r="Z137" s="21" t="str">
        <f t="shared" si="20"/>
        <v/>
      </c>
      <c r="AA137" s="21" t="str">
        <f t="shared" si="20"/>
        <v/>
      </c>
      <c r="AB137" s="21" t="str">
        <f t="shared" si="20"/>
        <v/>
      </c>
      <c r="AC137" s="21" t="str">
        <f t="shared" si="20"/>
        <v/>
      </c>
      <c r="AD137" s="21" t="str">
        <f t="shared" si="20"/>
        <v/>
      </c>
      <c r="AE137" s="21" t="str">
        <f t="shared" si="20"/>
        <v/>
      </c>
    </row>
    <row r="138" spans="1:32">
      <c r="A138" s="97" t="s">
        <v>108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2" ht="25.05" hidden="1" customHeight="1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</row>
    <row r="140" spans="1:32" hidden="1">
      <c r="A140" s="109" t="s">
        <v>109</v>
      </c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2" hidden="1">
      <c r="A141" s="109" t="s">
        <v>110</v>
      </c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2" ht="25.05" hidden="1" customHeight="1">
      <c r="A142" s="109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</row>
    <row r="143" spans="1:32" hidden="1">
      <c r="A143" s="109" t="s">
        <v>111</v>
      </c>
      <c r="B143" s="107"/>
      <c r="C143" s="107"/>
      <c r="D143" s="107"/>
      <c r="E143" s="1"/>
      <c r="F143" s="1"/>
      <c r="G143" s="1"/>
      <c r="H143" s="1"/>
      <c r="I143" s="1"/>
      <c r="J143" s="1"/>
      <c r="K143" s="10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2" hidden="1">
      <c r="A144" s="109" t="s">
        <v>112</v>
      </c>
      <c r="B144" s="107"/>
      <c r="C144" s="107"/>
      <c r="D144" s="107"/>
      <c r="E144" s="1"/>
      <c r="F144" s="1"/>
      <c r="G144" s="1"/>
      <c r="H144" s="1"/>
      <c r="I144" s="1"/>
      <c r="J144" s="1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</row>
    <row r="145" spans="1:31" ht="25.05" customHeight="1">
      <c r="A145" s="109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</row>
    <row r="146" spans="1:31" hidden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</row>
  </sheetData>
  <sheetProtection password="D6F5" sheet="1"/>
  <conditionalFormatting sqref="L138:AE138 L140:AE141">
    <cfRule type="cellIs" dxfId="2783" priority="228" operator="equal">
      <formula>""</formula>
    </cfRule>
  </conditionalFormatting>
  <conditionalFormatting sqref="E10:J19">
    <cfRule type="cellIs" dxfId="2782" priority="181" operator="equal">
      <formula>""</formula>
    </cfRule>
  </conditionalFormatting>
  <conditionalFormatting sqref="L10:AE19">
    <cfRule type="cellIs" dxfId="2781" priority="88" operator="equal">
      <formula>""</formula>
    </cfRule>
    <cfRule type="cellIs" dxfId="2780" priority="179" operator="equal">
      <formula>""</formula>
    </cfRule>
  </conditionalFormatting>
  <conditionalFormatting sqref="A3">
    <cfRule type="notContainsBlanks" dxfId="2779" priority="234">
      <formula>LEN(TRIM(A3))&gt;0</formula>
    </cfRule>
  </conditionalFormatting>
  <conditionalFormatting sqref="C10:C19">
    <cfRule type="cellIs" dxfId="2778" priority="89" operator="equal">
      <formula>""</formula>
    </cfRule>
    <cfRule type="cellIs" dxfId="2777" priority="180" operator="equal">
      <formula>""</formula>
    </cfRule>
  </conditionalFormatting>
  <conditionalFormatting sqref="C10:C19 E10:J19 L10:AE19">
    <cfRule type="cellIs" dxfId="2776" priority="178" operator="lessThan">
      <formula>0</formula>
    </cfRule>
  </conditionalFormatting>
  <conditionalFormatting sqref="A10:A19">
    <cfRule type="cellIs" dxfId="2775" priority="172" operator="equal">
      <formula>""</formula>
    </cfRule>
  </conditionalFormatting>
  <conditionalFormatting sqref="K137">
    <cfRule type="notContainsBlanks" dxfId="2774" priority="170">
      <formula>LEN(TRIM(K137))&gt;0</formula>
    </cfRule>
  </conditionalFormatting>
  <conditionalFormatting sqref="L48:AE48">
    <cfRule type="cellIs" dxfId="2773" priority="156" operator="equal">
      <formula>#REF!</formula>
    </cfRule>
  </conditionalFormatting>
  <conditionalFormatting sqref="E85 E134 E47:E48 E70:J70 E121:J121">
    <cfRule type="cellIs" dxfId="2772" priority="163" operator="equal">
      <formula>#REF!</formula>
    </cfRule>
  </conditionalFormatting>
  <conditionalFormatting sqref="F48:J48">
    <cfRule type="cellIs" dxfId="2771" priority="162" operator="equal">
      <formula>#REF!</formula>
    </cfRule>
  </conditionalFormatting>
  <conditionalFormatting sqref="F134:J134">
    <cfRule type="cellIs" dxfId="2770" priority="158" operator="equal">
      <formula>#REF!</formula>
    </cfRule>
  </conditionalFormatting>
  <conditionalFormatting sqref="E136:J136">
    <cfRule type="cellIs" dxfId="2769" priority="157" operator="equal">
      <formula>#REF!</formula>
    </cfRule>
  </conditionalFormatting>
  <conditionalFormatting sqref="L134:AE134">
    <cfRule type="cellIs" dxfId="2768" priority="152" operator="equal">
      <formula>#REF!</formula>
    </cfRule>
  </conditionalFormatting>
  <conditionalFormatting sqref="L136:AE136">
    <cfRule type="cellIs" dxfId="2767" priority="112" operator="equal">
      <formula>#REF!</formula>
    </cfRule>
  </conditionalFormatting>
  <conditionalFormatting sqref="A8">
    <cfRule type="notContainsBlanks" dxfId="2766" priority="109">
      <formula>LEN(TRIM(A8))&gt;0</formula>
    </cfRule>
  </conditionalFormatting>
  <conditionalFormatting sqref="F137:J137">
    <cfRule type="notContainsBlanks" dxfId="2765" priority="98">
      <formula>LEN(TRIM(F137))&gt;0</formula>
    </cfRule>
  </conditionalFormatting>
  <conditionalFormatting sqref="L137:AE137">
    <cfRule type="notContainsBlanks" dxfId="2764" priority="97">
      <formula>LEN(TRIM(L137))&gt;0</formula>
    </cfRule>
  </conditionalFormatting>
  <conditionalFormatting sqref="A21">
    <cfRule type="notContainsBlanks" dxfId="2763" priority="96">
      <formula>LEN(TRIM(A21))&gt;0</formula>
    </cfRule>
  </conditionalFormatting>
  <conditionalFormatting sqref="A35">
    <cfRule type="notContainsBlanks" dxfId="2762" priority="95">
      <formula>LEN(TRIM(A35))&gt;0</formula>
    </cfRule>
  </conditionalFormatting>
  <conditionalFormatting sqref="A73">
    <cfRule type="notContainsBlanks" dxfId="2761" priority="93">
      <formula>LEN(TRIM(A73))&gt;0</formula>
    </cfRule>
  </conditionalFormatting>
  <conditionalFormatting sqref="A86">
    <cfRule type="notContainsBlanks" dxfId="2760" priority="92">
      <formula>LEN(TRIM(A86))&gt;0</formula>
    </cfRule>
  </conditionalFormatting>
  <conditionalFormatting sqref="C99">
    <cfRule type="notContainsBlanks" dxfId="2759" priority="91">
      <formula>LEN(TRIM(C99))&gt;0</formula>
    </cfRule>
  </conditionalFormatting>
  <conditionalFormatting sqref="A122">
    <cfRule type="notContainsBlanks" dxfId="2758" priority="90">
      <formula>LEN(TRIM(A122))&gt;0</formula>
    </cfRule>
  </conditionalFormatting>
  <conditionalFormatting sqref="C23:C33">
    <cfRule type="cellIs" dxfId="2757" priority="86" operator="lessThan">
      <formula>0</formula>
    </cfRule>
    <cfRule type="cellIs" dxfId="2756" priority="87" operator="equal">
      <formula>""</formula>
    </cfRule>
  </conditionalFormatting>
  <conditionalFormatting sqref="E23:J33">
    <cfRule type="cellIs" dxfId="2755" priority="84" operator="lessThan">
      <formula>0</formula>
    </cfRule>
    <cfRule type="cellIs" dxfId="2754" priority="85" operator="equal">
      <formula>""</formula>
    </cfRule>
  </conditionalFormatting>
  <conditionalFormatting sqref="L23:AE33">
    <cfRule type="cellIs" dxfId="2753" priority="82" operator="lessThan">
      <formula>0</formula>
    </cfRule>
    <cfRule type="cellIs" dxfId="2752" priority="83" operator="equal">
      <formula>""</formula>
    </cfRule>
  </conditionalFormatting>
  <conditionalFormatting sqref="C37:C46">
    <cfRule type="cellIs" dxfId="2751" priority="80" operator="lessThan">
      <formula>0</formula>
    </cfRule>
    <cfRule type="cellIs" dxfId="2750" priority="81" operator="equal">
      <formula>""</formula>
    </cfRule>
  </conditionalFormatting>
  <conditionalFormatting sqref="E37:J46">
    <cfRule type="cellIs" dxfId="2749" priority="78" operator="lessThan">
      <formula>0</formula>
    </cfRule>
    <cfRule type="cellIs" dxfId="2748" priority="79" operator="equal">
      <formula>""</formula>
    </cfRule>
  </conditionalFormatting>
  <conditionalFormatting sqref="L37:AE46">
    <cfRule type="cellIs" dxfId="2747" priority="76" operator="lessThan">
      <formula>0</formula>
    </cfRule>
    <cfRule type="cellIs" dxfId="2746" priority="77" operator="equal">
      <formula>""</formula>
    </cfRule>
  </conditionalFormatting>
  <conditionalFormatting sqref="C49:C59">
    <cfRule type="cellIs" dxfId="2745" priority="74" operator="lessThan">
      <formula>0</formula>
    </cfRule>
    <cfRule type="cellIs" dxfId="2744" priority="75" operator="equal">
      <formula>""</formula>
    </cfRule>
  </conditionalFormatting>
  <conditionalFormatting sqref="E49:J59">
    <cfRule type="cellIs" dxfId="2743" priority="72" operator="lessThan">
      <formula>0</formula>
    </cfRule>
    <cfRule type="cellIs" dxfId="2742" priority="73" operator="equal">
      <formula>""</formula>
    </cfRule>
  </conditionalFormatting>
  <conditionalFormatting sqref="L49:AE59">
    <cfRule type="cellIs" dxfId="2741" priority="70" operator="lessThan">
      <formula>0</formula>
    </cfRule>
    <cfRule type="cellIs" dxfId="2740" priority="71" operator="equal">
      <formula>""</formula>
    </cfRule>
  </conditionalFormatting>
  <conditionalFormatting sqref="C75:C84">
    <cfRule type="cellIs" dxfId="2739" priority="68" operator="lessThan">
      <formula>0</formula>
    </cfRule>
    <cfRule type="cellIs" dxfId="2738" priority="69" operator="equal">
      <formula>""</formula>
    </cfRule>
  </conditionalFormatting>
  <conditionalFormatting sqref="E75:J84">
    <cfRule type="cellIs" dxfId="2737" priority="66" operator="lessThan">
      <formula>0</formula>
    </cfRule>
    <cfRule type="cellIs" dxfId="2736" priority="67" operator="equal">
      <formula>""</formula>
    </cfRule>
  </conditionalFormatting>
  <conditionalFormatting sqref="L75:AE84">
    <cfRule type="cellIs" dxfId="2735" priority="64" operator="lessThan">
      <formula>0</formula>
    </cfRule>
    <cfRule type="cellIs" dxfId="2734" priority="65" operator="equal">
      <formula>""</formula>
    </cfRule>
  </conditionalFormatting>
  <conditionalFormatting sqref="C88:C97">
    <cfRule type="cellIs" dxfId="2733" priority="62" operator="lessThan">
      <formula>0</formula>
    </cfRule>
    <cfRule type="cellIs" dxfId="2732" priority="63" operator="equal">
      <formula>""</formula>
    </cfRule>
  </conditionalFormatting>
  <conditionalFormatting sqref="E88:J97">
    <cfRule type="cellIs" dxfId="2731" priority="60" operator="lessThan">
      <formula>0</formula>
    </cfRule>
    <cfRule type="cellIs" dxfId="2730" priority="61" operator="equal">
      <formula>""</formula>
    </cfRule>
  </conditionalFormatting>
  <conditionalFormatting sqref="L88:AE97">
    <cfRule type="cellIs" dxfId="2729" priority="58" operator="lessThan">
      <formula>0</formula>
    </cfRule>
    <cfRule type="cellIs" dxfId="2728" priority="59" operator="equal">
      <formula>""</formula>
    </cfRule>
  </conditionalFormatting>
  <conditionalFormatting sqref="C100:C119">
    <cfRule type="cellIs" dxfId="2727" priority="56" operator="lessThan">
      <formula>0</formula>
    </cfRule>
    <cfRule type="cellIs" dxfId="2726" priority="57" operator="equal">
      <formula>""</formula>
    </cfRule>
  </conditionalFormatting>
  <conditionalFormatting sqref="E100:J119">
    <cfRule type="cellIs" dxfId="2725" priority="54" operator="lessThan">
      <formula>0</formula>
    </cfRule>
    <cfRule type="cellIs" dxfId="2724" priority="55" operator="equal">
      <formula>""</formula>
    </cfRule>
  </conditionalFormatting>
  <conditionalFormatting sqref="L100:AE119">
    <cfRule type="cellIs" dxfId="2723" priority="52" operator="lessThan">
      <formula>0</formula>
    </cfRule>
    <cfRule type="cellIs" dxfId="2722" priority="53" operator="equal">
      <formula>""</formula>
    </cfRule>
  </conditionalFormatting>
  <conditionalFormatting sqref="C124:C133">
    <cfRule type="cellIs" dxfId="2721" priority="50" operator="lessThan">
      <formula>0</formula>
    </cfRule>
    <cfRule type="cellIs" dxfId="2720" priority="51" operator="equal">
      <formula>""</formula>
    </cfRule>
  </conditionalFormatting>
  <conditionalFormatting sqref="E124:J133">
    <cfRule type="cellIs" dxfId="2719" priority="48" operator="lessThan">
      <formula>0</formula>
    </cfRule>
    <cfRule type="cellIs" dxfId="2718" priority="49" operator="equal">
      <formula>""</formula>
    </cfRule>
  </conditionalFormatting>
  <conditionalFormatting sqref="L124:AE133">
    <cfRule type="cellIs" dxfId="2717" priority="46" operator="lessThan">
      <formula>0</formula>
    </cfRule>
    <cfRule type="cellIs" dxfId="2716" priority="47" operator="equal">
      <formula>""</formula>
    </cfRule>
  </conditionalFormatting>
  <conditionalFormatting sqref="A23:A33">
    <cfRule type="cellIs" dxfId="2715" priority="45" operator="equal">
      <formula>""</formula>
    </cfRule>
  </conditionalFormatting>
  <conditionalFormatting sqref="A37:A46">
    <cfRule type="cellIs" dxfId="2714" priority="44" operator="equal">
      <formula>""</formula>
    </cfRule>
  </conditionalFormatting>
  <conditionalFormatting sqref="A49:A59">
    <cfRule type="cellIs" dxfId="2713" priority="43" operator="equal">
      <formula>""</formula>
    </cfRule>
  </conditionalFormatting>
  <conditionalFormatting sqref="A75:A84">
    <cfRule type="cellIs" dxfId="2712" priority="42" operator="equal">
      <formula>""</formula>
    </cfRule>
  </conditionalFormatting>
  <conditionalFormatting sqref="A88:A97">
    <cfRule type="cellIs" dxfId="2711" priority="41" operator="equal">
      <formula>""</formula>
    </cfRule>
  </conditionalFormatting>
  <conditionalFormatting sqref="A100:A119">
    <cfRule type="cellIs" dxfId="2710" priority="40" operator="equal">
      <formula>""</formula>
    </cfRule>
  </conditionalFormatting>
  <conditionalFormatting sqref="A124:A133">
    <cfRule type="cellIs" dxfId="2709" priority="39" operator="equal">
      <formula>""</formula>
    </cfRule>
  </conditionalFormatting>
  <conditionalFormatting sqref="E143:J144">
    <cfRule type="cellIs" dxfId="2708" priority="27" operator="lessThan">
      <formula>0</formula>
    </cfRule>
    <cfRule type="cellIs" dxfId="2707" priority="28" operator="equal">
      <formula>""</formula>
    </cfRule>
  </conditionalFormatting>
  <conditionalFormatting sqref="L143:AE143">
    <cfRule type="cellIs" dxfId="2706" priority="25" operator="lessThan">
      <formula>0</formula>
    </cfRule>
    <cfRule type="cellIs" dxfId="2705" priority="26" operator="equal">
      <formula>""</formula>
    </cfRule>
  </conditionalFormatting>
  <conditionalFormatting sqref="C60:C68">
    <cfRule type="cellIs" dxfId="2704" priority="16" operator="lessThan">
      <formula>0</formula>
    </cfRule>
    <cfRule type="cellIs" dxfId="2703" priority="17" operator="equal">
      <formula>""</formula>
    </cfRule>
  </conditionalFormatting>
  <conditionalFormatting sqref="E60:J68">
    <cfRule type="cellIs" dxfId="2702" priority="14" operator="lessThan">
      <formula>0</formula>
    </cfRule>
    <cfRule type="cellIs" dxfId="2701" priority="15" operator="equal">
      <formula>""</formula>
    </cfRule>
  </conditionalFormatting>
  <conditionalFormatting sqref="L60:AE68">
    <cfRule type="cellIs" dxfId="2700" priority="12" operator="lessThan">
      <formula>0</formula>
    </cfRule>
    <cfRule type="cellIs" dxfId="2699" priority="13" operator="equal">
      <formula>""</formula>
    </cfRule>
  </conditionalFormatting>
  <conditionalFormatting sqref="A60:A68">
    <cfRule type="cellIs" dxfId="2698" priority="11" operator="equal">
      <formula>""</formula>
    </cfRule>
  </conditionalFormatting>
  <conditionalFormatting sqref="L70:AE70">
    <cfRule type="cellIs" dxfId="2697" priority="10" operator="equal">
      <formula>#REF!</formula>
    </cfRule>
  </conditionalFormatting>
  <conditionalFormatting sqref="L121:AE121">
    <cfRule type="cellIs" dxfId="2696" priority="9" operator="equal">
      <formula>#REF!</formula>
    </cfRule>
  </conditionalFormatting>
  <conditionalFormatting sqref="F47:J47">
    <cfRule type="cellIs" dxfId="2695" priority="8" operator="equal">
      <formula>#REF!</formula>
    </cfRule>
  </conditionalFormatting>
  <conditionalFormatting sqref="L47:AE47">
    <cfRule type="cellIs" dxfId="2694" priority="7" operator="equal">
      <formula>#REF!</formula>
    </cfRule>
  </conditionalFormatting>
  <conditionalFormatting sqref="F85:J85">
    <cfRule type="cellIs" dxfId="2693" priority="6" operator="equal">
      <formula>#REF!</formula>
    </cfRule>
  </conditionalFormatting>
  <conditionalFormatting sqref="L85:AE85">
    <cfRule type="cellIs" dxfId="2692" priority="5" operator="equal">
      <formula>#REF!</formula>
    </cfRule>
  </conditionalFormatting>
  <conditionalFormatting sqref="A48">
    <cfRule type="notContainsBlanks" dxfId="2691" priority="4">
      <formula>LEN(TRIM(A48))&gt;0</formula>
    </cfRule>
  </conditionalFormatting>
  <conditionalFormatting sqref="A99">
    <cfRule type="notContainsBlanks" dxfId="2690" priority="2">
      <formula>LEN(TRIM(A99))&gt;0</formula>
    </cfRule>
  </conditionalFormatting>
  <conditionalFormatting sqref="E137">
    <cfRule type="notContainsBlanks" dxfId="2689" priority="1">
      <formula>LEN(TRIM(E137))&gt;0</formula>
    </cfRule>
  </conditionalFormatting>
  <dataValidations count="5">
    <dataValidation showInputMessage="1" showErrorMessage="1" prompt="Latest Balance Sheet Date (can be selected in General Sheet)" sqref="J6" xr:uid="{00000000-0002-0000-0300-000000000000}"/>
    <dataValidation showInputMessage="1" showErrorMessage="1" prompt="Valuation Date" sqref="C6" xr:uid="{00000000-0002-0000-0300-000001000000}"/>
    <dataValidation type="decimal" errorStyle="warning" operator="greaterThanOrEqual" showInputMessage="1" showErrorMessage="1" error="Balance sheet items are usually positive; are you sure you want to enter a negative value?" sqref="J88:J97 J100:J119 J10:J19 J124:J133 J49:J68 J23:J33 J143:J144 J75:J84 J37:J46" xr:uid="{00000000-0002-0000-0300-000002000000}">
      <formula1>0</formula1>
    </dataValidation>
    <dataValidation type="list" showInputMessage="1" showErrorMessage="1" sqref="A138" xr:uid="{00000000-0002-0000-0300-000003000000}">
      <formula1>"Select,Debt-Free Cash-Free Working Capital (If Provided by Client),Decrease/(Increase) in Debt-Free Cash-Free Working Capital (If Provided by Client)"</formula1>
    </dataValidation>
    <dataValidation type="custom" operator="greaterThanOrEqual" showInputMessage="1" showErrorMessage="1" error="Value should be a number" prompt="Value should be a number" sqref="C10:C19 E10:I19 L10:AE19 C23:C33 E23:I33 L23:AE33 C37:C46 E37:I46 L37:AE46 C49:C68 E49:I68 L49:AE68 C75:C84 E75:I84 L75:AE84 C88:C97 E88:I97 L88:AE97 L100:AE119 E100:I119 C100:C119 C124:C133 E124:I133 L124:AE133 E143:I144 L138:AE138 L140:AE141 L143:AE143" xr:uid="{00000000-0002-0000-0300-000005000000}">
      <formula1>ISNONTEXT(C10)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4000000}">
          <x14:formula1>
            <xm:f>List!$B$2:$B$171</xm:f>
          </x14:formula1>
          <xm:sqref>L4:AE4 C4 E4:J4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E063-7A78-4290-A999-EE0B39F93C57}">
  <dimension ref="A1:AG86"/>
  <sheetViews>
    <sheetView workbookViewId="0">
      <selection activeCell="O76" sqref="O76"/>
    </sheetView>
  </sheetViews>
  <sheetFormatPr defaultColWidth="0" defaultRowHeight="16.2" zeroHeight="1"/>
  <cols>
    <col min="1" max="1" width="54.15234375" style="50" bestFit="1" customWidth="1"/>
    <col min="2" max="2" width="3.3828125" style="50" customWidth="1"/>
    <col min="3" max="3" width="12.4609375" style="50" customWidth="1"/>
    <col min="4" max="6" width="11.61328125" style="50" customWidth="1"/>
    <col min="7" max="9" width="12.23046875" style="50" customWidth="1"/>
    <col min="10" max="10" width="3.3828125" style="50" customWidth="1"/>
    <col min="11" max="31" width="12.23046875" style="50" customWidth="1"/>
    <col min="32" max="32" width="46.15234375" style="50" bestFit="1" customWidth="1"/>
    <col min="33" max="33" width="0" style="50" hidden="1" customWidth="1"/>
    <col min="34" max="34" width="9.23046875" style="50" hidden="1" customWidth="1"/>
    <col min="35" max="16384" width="9.23046875" style="50" hidden="1"/>
  </cols>
  <sheetData>
    <row r="1" spans="1:32" ht="19.8" customHeight="1">
      <c r="A1" s="35" t="s">
        <v>11</v>
      </c>
      <c r="B1" s="100"/>
      <c r="C1" s="100"/>
      <c r="D1" s="100"/>
      <c r="E1" s="100"/>
      <c r="F1" s="100"/>
      <c r="G1" s="100"/>
      <c r="H1" s="100"/>
      <c r="I1" s="100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</row>
    <row r="2" spans="1:32" ht="34.950000000000003" customHeight="1">
      <c r="A2" s="53"/>
      <c r="B2" s="103"/>
      <c r="C2" s="103"/>
      <c r="D2" s="103"/>
      <c r="E2" s="103"/>
      <c r="F2" s="103"/>
      <c r="G2" s="103"/>
      <c r="H2" s="103"/>
      <c r="I2" s="158"/>
      <c r="K2" s="50" t="s">
        <v>756</v>
      </c>
      <c r="L2" s="50">
        <v>2022</v>
      </c>
      <c r="M2" s="50">
        <v>2023</v>
      </c>
      <c r="N2" s="50">
        <v>2024</v>
      </c>
      <c r="O2" s="50">
        <v>2025</v>
      </c>
    </row>
    <row r="3" spans="1:32" ht="19.8" customHeight="1">
      <c r="A3" s="53"/>
      <c r="B3" s="103"/>
      <c r="C3" s="44" t="s">
        <v>41</v>
      </c>
      <c r="D3" s="105"/>
      <c r="E3" s="105"/>
      <c r="F3" s="105"/>
      <c r="G3" s="105"/>
      <c r="H3" s="105"/>
      <c r="I3" s="105"/>
      <c r="K3" s="104" t="s">
        <v>42</v>
      </c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</row>
    <row r="4" spans="1:32">
      <c r="A4" s="42" t="s">
        <v>32</v>
      </c>
      <c r="B4" s="103"/>
      <c r="C4" s="120" t="str">
        <f>BS!$E$4</f>
        <v>USD</v>
      </c>
      <c r="D4" s="120" t="str">
        <f t="shared" ref="D4:G4" si="0">$C$4</f>
        <v>USD</v>
      </c>
      <c r="E4" s="120" t="str">
        <f t="shared" si="0"/>
        <v>USD</v>
      </c>
      <c r="F4" s="120" t="str">
        <f t="shared" si="0"/>
        <v>USD</v>
      </c>
      <c r="G4" s="120" t="str">
        <f t="shared" si="0"/>
        <v>USD</v>
      </c>
      <c r="H4" s="120" t="s">
        <v>33</v>
      </c>
      <c r="I4" s="120" t="s">
        <v>33</v>
      </c>
      <c r="K4" s="120" t="str">
        <f t="shared" ref="K4:AE4" si="1">$C$4</f>
        <v>USD</v>
      </c>
      <c r="L4" s="120" t="str">
        <f t="shared" si="1"/>
        <v>USD</v>
      </c>
      <c r="M4" s="120" t="str">
        <f t="shared" si="1"/>
        <v>USD</v>
      </c>
      <c r="N4" s="120" t="str">
        <f t="shared" si="1"/>
        <v>USD</v>
      </c>
      <c r="O4" s="120" t="str">
        <f t="shared" si="1"/>
        <v>USD</v>
      </c>
      <c r="P4" s="120" t="str">
        <f t="shared" si="1"/>
        <v>USD</v>
      </c>
      <c r="Q4" s="120" t="str">
        <f t="shared" si="1"/>
        <v>USD</v>
      </c>
      <c r="R4" s="120" t="str">
        <f t="shared" si="1"/>
        <v>USD</v>
      </c>
      <c r="S4" s="120" t="str">
        <f t="shared" si="1"/>
        <v>USD</v>
      </c>
      <c r="T4" s="120" t="str">
        <f t="shared" si="1"/>
        <v>USD</v>
      </c>
      <c r="U4" s="120" t="str">
        <f t="shared" si="1"/>
        <v>USD</v>
      </c>
      <c r="V4" s="120" t="str">
        <f t="shared" si="1"/>
        <v>USD</v>
      </c>
      <c r="W4" s="120" t="str">
        <f t="shared" si="1"/>
        <v>USD</v>
      </c>
      <c r="X4" s="120" t="str">
        <f t="shared" si="1"/>
        <v>USD</v>
      </c>
      <c r="Y4" s="120" t="str">
        <f t="shared" si="1"/>
        <v>USD</v>
      </c>
      <c r="Z4" s="120" t="str">
        <f t="shared" si="1"/>
        <v>USD</v>
      </c>
      <c r="AA4" s="120" t="str">
        <f t="shared" si="1"/>
        <v>USD</v>
      </c>
      <c r="AB4" s="120" t="str">
        <f t="shared" si="1"/>
        <v>USD</v>
      </c>
      <c r="AC4" s="120" t="str">
        <f t="shared" si="1"/>
        <v>USD</v>
      </c>
      <c r="AD4" s="120" t="str">
        <f t="shared" si="1"/>
        <v>USD</v>
      </c>
      <c r="AE4" s="120" t="str">
        <f t="shared" si="1"/>
        <v>USD</v>
      </c>
    </row>
    <row r="5" spans="1:32">
      <c r="A5" s="42" t="s">
        <v>20</v>
      </c>
      <c r="B5" s="103"/>
      <c r="C5" s="6" t="str">
        <f>General!$C$3</f>
        <v>Thousands</v>
      </c>
      <c r="D5" s="6" t="str">
        <f>General!$C$3</f>
        <v>Thousands</v>
      </c>
      <c r="E5" s="6" t="str">
        <f>General!$C$3</f>
        <v>Thousands</v>
      </c>
      <c r="F5" s="6" t="str">
        <f>General!$C$3</f>
        <v>Thousands</v>
      </c>
      <c r="G5" s="6" t="str">
        <f>General!$C$3</f>
        <v>Thousands</v>
      </c>
      <c r="H5" s="6" t="str">
        <f>General!$C$3</f>
        <v>Thousands</v>
      </c>
      <c r="I5" s="6" t="str">
        <f>General!$C$3</f>
        <v>Thousands</v>
      </c>
      <c r="K5" s="6" t="str">
        <f>General!$C$3</f>
        <v>Thousands</v>
      </c>
      <c r="L5" s="6" t="str">
        <f>General!$C$3</f>
        <v>Thousands</v>
      </c>
      <c r="M5" s="6" t="str">
        <f>General!$C$3</f>
        <v>Thousands</v>
      </c>
      <c r="N5" s="6" t="str">
        <f>General!$C$3</f>
        <v>Thousands</v>
      </c>
      <c r="O5" s="6" t="str">
        <f>General!$C$3</f>
        <v>Thousands</v>
      </c>
      <c r="P5" s="6" t="str">
        <f>General!$C$3</f>
        <v>Thousands</v>
      </c>
      <c r="Q5" s="6" t="str">
        <f>General!$C$3</f>
        <v>Thousands</v>
      </c>
      <c r="R5" s="6" t="str">
        <f>General!$C$3</f>
        <v>Thousands</v>
      </c>
      <c r="S5" s="6" t="str">
        <f>General!$C$3</f>
        <v>Thousands</v>
      </c>
      <c r="T5" s="6" t="str">
        <f>General!$C$3</f>
        <v>Thousands</v>
      </c>
      <c r="U5" s="6" t="str">
        <f>General!$C$3</f>
        <v>Thousands</v>
      </c>
      <c r="V5" s="6" t="str">
        <f>General!$C$3</f>
        <v>Thousands</v>
      </c>
      <c r="W5" s="6" t="str">
        <f>General!$C$3</f>
        <v>Thousands</v>
      </c>
      <c r="X5" s="6" t="str">
        <f>General!$C$3</f>
        <v>Thousands</v>
      </c>
      <c r="Y5" s="6" t="str">
        <f>General!$C$3</f>
        <v>Thousands</v>
      </c>
      <c r="Z5" s="6" t="str">
        <f>General!$C$3</f>
        <v>Thousands</v>
      </c>
      <c r="AA5" s="6" t="str">
        <f>General!$C$3</f>
        <v>Thousands</v>
      </c>
      <c r="AB5" s="6" t="str">
        <f>General!$C$3</f>
        <v>Thousands</v>
      </c>
      <c r="AC5" s="6" t="str">
        <f>General!$C$3</f>
        <v>Thousands</v>
      </c>
      <c r="AD5" s="6" t="str">
        <f>General!$C$3</f>
        <v>Thousands</v>
      </c>
      <c r="AE5" s="6" t="str">
        <f>General!$C$3</f>
        <v>Thousands</v>
      </c>
    </row>
    <row r="6" spans="1:32" ht="16.8" customHeight="1">
      <c r="A6" s="107"/>
      <c r="B6" s="107"/>
      <c r="C6" s="159">
        <v>44104</v>
      </c>
      <c r="D6" s="159">
        <v>44196</v>
      </c>
      <c r="E6" s="159">
        <v>44286</v>
      </c>
      <c r="F6" s="159">
        <v>44377</v>
      </c>
      <c r="G6" s="159">
        <v>44469</v>
      </c>
      <c r="H6" s="159">
        <v>44561</v>
      </c>
      <c r="I6" s="159">
        <v>44620</v>
      </c>
      <c r="K6" s="45" t="s">
        <v>757</v>
      </c>
      <c r="L6" s="45">
        <v>2022</v>
      </c>
      <c r="M6" s="45">
        <v>2023</v>
      </c>
      <c r="N6" s="45">
        <v>2024</v>
      </c>
      <c r="O6" s="45">
        <v>2025</v>
      </c>
      <c r="P6" s="45" t="s">
        <v>52</v>
      </c>
      <c r="Q6" s="45" t="s">
        <v>53</v>
      </c>
      <c r="R6" s="45" t="s">
        <v>54</v>
      </c>
      <c r="S6" s="45" t="s">
        <v>55</v>
      </c>
      <c r="T6" s="45" t="s">
        <v>56</v>
      </c>
      <c r="U6" s="45" t="s">
        <v>57</v>
      </c>
      <c r="V6" s="45" t="s">
        <v>58</v>
      </c>
      <c r="W6" s="45" t="s">
        <v>59</v>
      </c>
      <c r="X6" s="45" t="s">
        <v>60</v>
      </c>
      <c r="Y6" s="45" t="s">
        <v>61</v>
      </c>
      <c r="Z6" s="45" t="s">
        <v>62</v>
      </c>
      <c r="AA6" s="45" t="s">
        <v>63</v>
      </c>
      <c r="AB6" s="45" t="s">
        <v>64</v>
      </c>
      <c r="AC6" s="45" t="s">
        <v>65</v>
      </c>
      <c r="AD6" s="45" t="s">
        <v>66</v>
      </c>
      <c r="AE6" s="45" t="s">
        <v>67</v>
      </c>
    </row>
    <row r="7" spans="1:32" ht="25.05" customHeight="1">
      <c r="A7" s="107"/>
      <c r="B7" s="107"/>
      <c r="C7" s="49"/>
      <c r="D7" s="49"/>
      <c r="E7" s="49"/>
      <c r="F7" s="49"/>
      <c r="G7" s="49"/>
      <c r="H7" s="132"/>
      <c r="I7" s="132"/>
    </row>
    <row r="8" spans="1:32" hidden="1">
      <c r="A8" s="139" t="s">
        <v>116</v>
      </c>
      <c r="B8" s="107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2" hidden="1">
      <c r="A9" s="139" t="s">
        <v>117</v>
      </c>
      <c r="B9" s="107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2" hidden="1">
      <c r="A10" s="139" t="s">
        <v>118</v>
      </c>
      <c r="B10" s="107"/>
      <c r="C10" s="140"/>
      <c r="D10" s="140"/>
      <c r="E10" s="140"/>
      <c r="F10" s="140"/>
      <c r="G10" s="140"/>
      <c r="H10" s="140"/>
      <c r="I10" s="1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</row>
    <row r="11" spans="1:32" hidden="1">
      <c r="A11" s="139" t="s">
        <v>119</v>
      </c>
      <c r="B11" s="107"/>
      <c r="C11" s="140"/>
      <c r="D11" s="140"/>
      <c r="E11" s="140"/>
      <c r="F11" s="140"/>
      <c r="G11" s="140"/>
      <c r="H11" s="140"/>
      <c r="I11" s="1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</row>
    <row r="12" spans="1:32" hidden="1">
      <c r="A12" s="139" t="s">
        <v>120</v>
      </c>
      <c r="B12" s="107"/>
      <c r="C12" s="134" t="str">
        <f t="shared" ref="C12:I12" si="2">IF(C9*C10*C11*365=0,"",C9*C10*C11*365)</f>
        <v/>
      </c>
      <c r="D12" s="134" t="str">
        <f t="shared" si="2"/>
        <v/>
      </c>
      <c r="E12" s="134" t="str">
        <f t="shared" si="2"/>
        <v/>
      </c>
      <c r="F12" s="134" t="str">
        <f t="shared" si="2"/>
        <v/>
      </c>
      <c r="G12" s="134" t="str">
        <f t="shared" si="2"/>
        <v/>
      </c>
      <c r="H12" s="134" t="str">
        <f t="shared" si="2"/>
        <v/>
      </c>
      <c r="I12" s="134" t="str">
        <f t="shared" si="2"/>
        <v/>
      </c>
      <c r="K12" s="134" t="str">
        <f t="shared" ref="K12:AE12" si="3">IF(K9*K10*K11*365=0,"",K9*K10*K11*365)</f>
        <v/>
      </c>
      <c r="L12" s="134" t="str">
        <f t="shared" si="3"/>
        <v/>
      </c>
      <c r="M12" s="134" t="str">
        <f t="shared" si="3"/>
        <v/>
      </c>
      <c r="N12" s="134" t="str">
        <f t="shared" si="3"/>
        <v/>
      </c>
      <c r="O12" s="134" t="str">
        <f t="shared" si="3"/>
        <v/>
      </c>
      <c r="P12" s="134" t="str">
        <f t="shared" si="3"/>
        <v/>
      </c>
      <c r="Q12" s="134" t="str">
        <f t="shared" si="3"/>
        <v/>
      </c>
      <c r="R12" s="134" t="str">
        <f t="shared" si="3"/>
        <v/>
      </c>
      <c r="S12" s="134" t="str">
        <f t="shared" si="3"/>
        <v/>
      </c>
      <c r="T12" s="134" t="str">
        <f t="shared" si="3"/>
        <v/>
      </c>
      <c r="U12" s="134" t="str">
        <f t="shared" si="3"/>
        <v/>
      </c>
      <c r="V12" s="134" t="str">
        <f t="shared" si="3"/>
        <v/>
      </c>
      <c r="W12" s="134" t="str">
        <f t="shared" si="3"/>
        <v/>
      </c>
      <c r="X12" s="134" t="str">
        <f t="shared" si="3"/>
        <v/>
      </c>
      <c r="Y12" s="134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</row>
    <row r="13" spans="1:32" ht="25.05" customHeight="1">
      <c r="A13" s="109"/>
      <c r="B13" s="107"/>
      <c r="C13" s="107"/>
      <c r="D13" s="107"/>
      <c r="E13" s="107"/>
      <c r="F13" s="107"/>
      <c r="G13" s="107"/>
      <c r="H13" s="107"/>
      <c r="I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</row>
    <row r="14" spans="1:32" hidden="1">
      <c r="A14" s="139" t="s">
        <v>121</v>
      </c>
      <c r="B14" s="107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2" hidden="1">
      <c r="A15" s="139" t="s">
        <v>122</v>
      </c>
      <c r="B15" s="107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2" hidden="1">
      <c r="A16" s="139" t="s">
        <v>123</v>
      </c>
      <c r="B16" s="107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2" hidden="1">
      <c r="A17" s="139" t="s">
        <v>124</v>
      </c>
      <c r="B17" s="107"/>
      <c r="C17" s="141" t="str">
        <f t="shared" ref="C17:I17" si="4">IF(SUM(C15:C16)=0,"",SUM(C15:C16))</f>
        <v/>
      </c>
      <c r="D17" s="142" t="str">
        <f t="shared" si="4"/>
        <v/>
      </c>
      <c r="E17" s="142" t="str">
        <f t="shared" si="4"/>
        <v/>
      </c>
      <c r="F17" s="142" t="str">
        <f t="shared" si="4"/>
        <v/>
      </c>
      <c r="G17" s="142" t="str">
        <f t="shared" si="4"/>
        <v/>
      </c>
      <c r="H17" s="142" t="str">
        <f t="shared" si="4"/>
        <v/>
      </c>
      <c r="I17" s="142" t="str">
        <f t="shared" si="4"/>
        <v/>
      </c>
      <c r="K17" s="142" t="str">
        <f t="shared" ref="K17:AE17" si="5">IF(SUM(K15:K16)=0,"",SUM(K15:K16))</f>
        <v/>
      </c>
      <c r="L17" s="142" t="str">
        <f t="shared" si="5"/>
        <v/>
      </c>
      <c r="M17" s="142" t="str">
        <f t="shared" si="5"/>
        <v/>
      </c>
      <c r="N17" s="142" t="str">
        <f t="shared" si="5"/>
        <v/>
      </c>
      <c r="O17" s="142" t="str">
        <f t="shared" si="5"/>
        <v/>
      </c>
      <c r="P17" s="142" t="str">
        <f t="shared" si="5"/>
        <v/>
      </c>
      <c r="Q17" s="142" t="str">
        <f t="shared" si="5"/>
        <v/>
      </c>
      <c r="R17" s="142" t="str">
        <f t="shared" si="5"/>
        <v/>
      </c>
      <c r="S17" s="142" t="str">
        <f t="shared" si="5"/>
        <v/>
      </c>
      <c r="T17" s="142" t="str">
        <f t="shared" si="5"/>
        <v/>
      </c>
      <c r="U17" s="142" t="str">
        <f t="shared" si="5"/>
        <v/>
      </c>
      <c r="V17" s="142" t="str">
        <f t="shared" si="5"/>
        <v/>
      </c>
      <c r="W17" s="142" t="str">
        <f t="shared" si="5"/>
        <v/>
      </c>
      <c r="X17" s="142" t="str">
        <f t="shared" si="5"/>
        <v/>
      </c>
      <c r="Y17" s="142" t="str">
        <f t="shared" si="5"/>
        <v/>
      </c>
      <c r="Z17" s="142" t="str">
        <f t="shared" si="5"/>
        <v/>
      </c>
      <c r="AA17" s="142" t="str">
        <f t="shared" si="5"/>
        <v/>
      </c>
      <c r="AB17" s="142" t="str">
        <f t="shared" si="5"/>
        <v/>
      </c>
      <c r="AC17" s="142" t="str">
        <f t="shared" si="5"/>
        <v/>
      </c>
      <c r="AD17" s="142" t="str">
        <f t="shared" si="5"/>
        <v/>
      </c>
      <c r="AE17" s="142" t="str">
        <f t="shared" si="5"/>
        <v/>
      </c>
    </row>
    <row r="18" spans="1:32" ht="25.05" hidden="1" customHeight="1">
      <c r="A18" s="139"/>
      <c r="B18" s="107"/>
      <c r="C18" s="107"/>
      <c r="D18" s="110"/>
      <c r="E18" s="110"/>
      <c r="F18" s="110"/>
      <c r="G18" s="110"/>
      <c r="H18" s="110"/>
      <c r="I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</row>
    <row r="19" spans="1:32" hidden="1">
      <c r="A19" s="139" t="s">
        <v>125</v>
      </c>
      <c r="B19" s="107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2" hidden="1">
      <c r="A20" s="139" t="s">
        <v>126</v>
      </c>
      <c r="B20" s="107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2" hidden="1">
      <c r="A21" s="139" t="s">
        <v>127</v>
      </c>
      <c r="B21" s="107"/>
      <c r="C21" s="134" t="str">
        <f t="shared" ref="C21:I21" si="6">IF(SUM(C19:C20)=0,"",SUM(C19:C20))</f>
        <v/>
      </c>
      <c r="D21" s="134" t="str">
        <f t="shared" si="6"/>
        <v/>
      </c>
      <c r="E21" s="134" t="str">
        <f t="shared" si="6"/>
        <v/>
      </c>
      <c r="F21" s="134" t="str">
        <f t="shared" si="6"/>
        <v/>
      </c>
      <c r="G21" s="134" t="str">
        <f t="shared" si="6"/>
        <v/>
      </c>
      <c r="H21" s="134" t="str">
        <f t="shared" si="6"/>
        <v/>
      </c>
      <c r="I21" s="134" t="str">
        <f t="shared" si="6"/>
        <v/>
      </c>
      <c r="K21" s="134" t="str">
        <f t="shared" ref="K21:AE21" si="7">IF(SUM(K19:K20)=0,"",SUM(K19:K20))</f>
        <v/>
      </c>
      <c r="L21" s="134" t="str">
        <f t="shared" si="7"/>
        <v/>
      </c>
      <c r="M21" s="134" t="str">
        <f t="shared" si="7"/>
        <v/>
      </c>
      <c r="N21" s="134" t="str">
        <f t="shared" si="7"/>
        <v/>
      </c>
      <c r="O21" s="134" t="str">
        <f t="shared" si="7"/>
        <v/>
      </c>
      <c r="P21" s="134" t="str">
        <f t="shared" si="7"/>
        <v/>
      </c>
      <c r="Q21" s="134" t="str">
        <f t="shared" si="7"/>
        <v/>
      </c>
      <c r="R21" s="134" t="str">
        <f t="shared" si="7"/>
        <v/>
      </c>
      <c r="S21" s="134" t="str">
        <f t="shared" si="7"/>
        <v/>
      </c>
      <c r="T21" s="134" t="str">
        <f t="shared" si="7"/>
        <v/>
      </c>
      <c r="U21" s="134" t="str">
        <f t="shared" si="7"/>
        <v/>
      </c>
      <c r="V21" s="134" t="str">
        <f t="shared" si="7"/>
        <v/>
      </c>
      <c r="W21" s="134" t="str">
        <f t="shared" si="7"/>
        <v/>
      </c>
      <c r="X21" s="134" t="str">
        <f t="shared" si="7"/>
        <v/>
      </c>
      <c r="Y21" s="134" t="str">
        <f t="shared" si="7"/>
        <v/>
      </c>
      <c r="Z21" s="134" t="str">
        <f t="shared" si="7"/>
        <v/>
      </c>
      <c r="AA21" s="134" t="str">
        <f t="shared" si="7"/>
        <v/>
      </c>
      <c r="AB21" s="134" t="str">
        <f t="shared" si="7"/>
        <v/>
      </c>
      <c r="AC21" s="134" t="str">
        <f t="shared" si="7"/>
        <v/>
      </c>
      <c r="AD21" s="134" t="str">
        <f t="shared" si="7"/>
        <v/>
      </c>
      <c r="AE21" s="134" t="str">
        <f t="shared" si="7"/>
        <v/>
      </c>
    </row>
    <row r="22" spans="1:32" ht="25.05" customHeight="1">
      <c r="A22" s="123" t="str">
        <f>IF(OR(
AND(COUNTA(C24:I24)&gt;0, ISBLANK(A24)),
AND(COUNTA(C25:I25)&gt;0, ISBLANK(A25)),
AND(COUNTA(C26:I26)&gt;0, ISBLANK(A26)),
AND(COUNTA(C27:I27)&gt;0, ISBLANK(A27)), AND(COUNTA(C28:I28)&gt;0, ISBLANK(A28)),
),"Certain rows are missing description", "")</f>
        <v/>
      </c>
      <c r="B22" s="107"/>
      <c r="C22" s="107"/>
      <c r="D22" s="107"/>
      <c r="E22" s="107"/>
      <c r="F22" s="107"/>
      <c r="G22" s="107"/>
      <c r="H22" s="107"/>
      <c r="I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</row>
    <row r="23" spans="1:32" hidden="1">
      <c r="A23" s="139" t="s">
        <v>128</v>
      </c>
      <c r="B23" s="107"/>
      <c r="C23" s="107"/>
      <c r="D23" s="107"/>
      <c r="E23" s="107"/>
      <c r="F23" s="107"/>
      <c r="G23" s="107"/>
      <c r="H23" s="107"/>
      <c r="I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</row>
    <row r="24" spans="1:32" hidden="1">
      <c r="A24" s="12"/>
      <c r="B24" s="107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2" hidden="1">
      <c r="A25" s="12"/>
      <c r="B25" s="107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2" hidden="1">
      <c r="A26" s="12"/>
      <c r="B26" s="107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2" hidden="1">
      <c r="A27" s="12"/>
      <c r="B27" s="107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2" hidden="1">
      <c r="A28" s="12"/>
      <c r="B28" s="107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2" hidden="1">
      <c r="A29" s="139" t="s">
        <v>129</v>
      </c>
      <c r="B29" s="109"/>
      <c r="C29" s="141" t="str">
        <f t="shared" ref="C29:I29" si="8">IF(SUM(C24:C28)=0,"",SUM(C24:C28))</f>
        <v/>
      </c>
      <c r="D29" s="142" t="str">
        <f t="shared" si="8"/>
        <v/>
      </c>
      <c r="E29" s="142" t="str">
        <f t="shared" si="8"/>
        <v/>
      </c>
      <c r="F29" s="142" t="str">
        <f t="shared" si="8"/>
        <v/>
      </c>
      <c r="G29" s="142" t="str">
        <f t="shared" si="8"/>
        <v/>
      </c>
      <c r="H29" s="142" t="str">
        <f t="shared" si="8"/>
        <v/>
      </c>
      <c r="I29" s="142" t="str">
        <f t="shared" si="8"/>
        <v/>
      </c>
      <c r="K29" s="142" t="str">
        <f t="shared" ref="K29:AE29" si="9">IF(SUM(K24:K28)=0,"",SUM(K24:K28))</f>
        <v/>
      </c>
      <c r="L29" s="142" t="str">
        <f t="shared" si="9"/>
        <v/>
      </c>
      <c r="M29" s="142" t="str">
        <f t="shared" si="9"/>
        <v/>
      </c>
      <c r="N29" s="142" t="str">
        <f t="shared" si="9"/>
        <v/>
      </c>
      <c r="O29" s="142" t="str">
        <f t="shared" si="9"/>
        <v/>
      </c>
      <c r="P29" s="142" t="str">
        <f t="shared" si="9"/>
        <v/>
      </c>
      <c r="Q29" s="142" t="str">
        <f t="shared" si="9"/>
        <v/>
      </c>
      <c r="R29" s="142" t="str">
        <f t="shared" si="9"/>
        <v/>
      </c>
      <c r="S29" s="142" t="str">
        <f t="shared" si="9"/>
        <v/>
      </c>
      <c r="T29" s="142" t="str">
        <f t="shared" si="9"/>
        <v/>
      </c>
      <c r="U29" s="142" t="str">
        <f t="shared" si="9"/>
        <v/>
      </c>
      <c r="V29" s="142" t="str">
        <f t="shared" si="9"/>
        <v/>
      </c>
      <c r="W29" s="142" t="str">
        <f t="shared" si="9"/>
        <v/>
      </c>
      <c r="X29" s="142" t="str">
        <f t="shared" si="9"/>
        <v/>
      </c>
      <c r="Y29" s="142" t="str">
        <f t="shared" si="9"/>
        <v/>
      </c>
      <c r="Z29" s="142" t="str">
        <f t="shared" si="9"/>
        <v/>
      </c>
      <c r="AA29" s="142" t="str">
        <f t="shared" si="9"/>
        <v/>
      </c>
      <c r="AB29" s="142" t="str">
        <f t="shared" si="9"/>
        <v/>
      </c>
      <c r="AC29" s="142" t="str">
        <f t="shared" si="9"/>
        <v/>
      </c>
      <c r="AD29" s="142" t="str">
        <f t="shared" si="9"/>
        <v/>
      </c>
      <c r="AE29" s="142" t="str">
        <f t="shared" si="9"/>
        <v/>
      </c>
    </row>
    <row r="30" spans="1:32" ht="25.05" hidden="1" customHeight="1">
      <c r="A30" s="96" t="s">
        <v>758</v>
      </c>
      <c r="B30" s="107"/>
      <c r="C30" s="54"/>
      <c r="D30" s="55"/>
      <c r="E30" s="55"/>
      <c r="F30" s="55"/>
      <c r="G30" s="55"/>
      <c r="H30" s="55"/>
      <c r="I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</row>
    <row r="31" spans="1:32">
      <c r="A31" s="109" t="s">
        <v>130</v>
      </c>
      <c r="B31" s="107"/>
      <c r="C31" s="107"/>
      <c r="D31" s="110"/>
      <c r="E31" s="110"/>
      <c r="F31" s="110"/>
      <c r="G31" s="110"/>
      <c r="H31" s="110"/>
      <c r="I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</row>
    <row r="32" spans="1:32">
      <c r="A32" s="4"/>
      <c r="B32" s="107"/>
      <c r="C32" s="1">
        <v>166878</v>
      </c>
      <c r="D32" s="1">
        <v>169256</v>
      </c>
      <c r="E32" s="1">
        <v>186502</v>
      </c>
      <c r="F32" s="1">
        <v>213237</v>
      </c>
      <c r="G32" s="1">
        <v>233044</v>
      </c>
      <c r="H32" s="1">
        <v>252915</v>
      </c>
      <c r="I32" s="1">
        <v>271343</v>
      </c>
      <c r="K32" s="1">
        <v>332809</v>
      </c>
      <c r="L32" s="1">
        <v>378659</v>
      </c>
      <c r="M32" s="1">
        <v>500722</v>
      </c>
      <c r="N32" s="1">
        <v>737513</v>
      </c>
      <c r="O32" s="1">
        <v>1045407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23"/>
    </row>
    <row r="33" spans="1:32">
      <c r="A33" s="4"/>
      <c r="B33" s="107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23"/>
    </row>
    <row r="34" spans="1:32">
      <c r="A34" s="4"/>
      <c r="B34" s="107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23"/>
    </row>
    <row r="35" spans="1:32">
      <c r="A35" s="4"/>
      <c r="B35" s="107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3"/>
    </row>
    <row r="36" spans="1:32">
      <c r="A36" s="4"/>
      <c r="B36" s="107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3"/>
    </row>
    <row r="37" spans="1:32">
      <c r="A37" s="109" t="s">
        <v>124</v>
      </c>
      <c r="B37" s="109"/>
      <c r="C37" s="166">
        <f t="shared" ref="C37:I37" si="10">IF(SUM(C32:C36)=0,"",SUM(C32:C36))</f>
        <v>166878</v>
      </c>
      <c r="D37" s="166">
        <f t="shared" si="10"/>
        <v>169256</v>
      </c>
      <c r="E37" s="166">
        <f t="shared" si="10"/>
        <v>186502</v>
      </c>
      <c r="F37" s="166">
        <f t="shared" si="10"/>
        <v>213237</v>
      </c>
      <c r="G37" s="166">
        <f t="shared" si="10"/>
        <v>233044</v>
      </c>
      <c r="H37" s="166">
        <f t="shared" si="10"/>
        <v>252915</v>
      </c>
      <c r="I37" s="166">
        <f t="shared" si="10"/>
        <v>271343</v>
      </c>
      <c r="K37" s="166">
        <f t="shared" ref="K37:AE37" si="11">IF(SUM(K32:K36)=0,"",SUM(K32:K36))</f>
        <v>332809</v>
      </c>
      <c r="L37" s="166">
        <f t="shared" si="11"/>
        <v>378659</v>
      </c>
      <c r="M37" s="166">
        <f t="shared" si="11"/>
        <v>500722</v>
      </c>
      <c r="N37" s="166">
        <f t="shared" si="11"/>
        <v>737513</v>
      </c>
      <c r="O37" s="166">
        <f t="shared" si="11"/>
        <v>1045407</v>
      </c>
      <c r="P37" s="134" t="str">
        <f t="shared" si="11"/>
        <v/>
      </c>
      <c r="Q37" s="134" t="str">
        <f t="shared" si="11"/>
        <v/>
      </c>
      <c r="R37" s="134" t="str">
        <f t="shared" si="11"/>
        <v/>
      </c>
      <c r="S37" s="134" t="str">
        <f t="shared" si="11"/>
        <v/>
      </c>
      <c r="T37" s="134" t="str">
        <f t="shared" si="11"/>
        <v/>
      </c>
      <c r="U37" s="134" t="str">
        <f t="shared" si="11"/>
        <v/>
      </c>
      <c r="V37" s="134" t="str">
        <f t="shared" si="11"/>
        <v/>
      </c>
      <c r="W37" s="134" t="str">
        <f t="shared" si="11"/>
        <v/>
      </c>
      <c r="X37" s="134" t="str">
        <f t="shared" si="11"/>
        <v/>
      </c>
      <c r="Y37" s="134" t="str">
        <f t="shared" si="11"/>
        <v/>
      </c>
      <c r="Z37" s="134" t="str">
        <f t="shared" si="11"/>
        <v/>
      </c>
      <c r="AA37" s="134" t="str">
        <f t="shared" si="11"/>
        <v/>
      </c>
      <c r="AB37" s="134" t="str">
        <f t="shared" si="11"/>
        <v/>
      </c>
      <c r="AC37" s="134" t="str">
        <f t="shared" si="11"/>
        <v/>
      </c>
      <c r="AD37" s="134" t="str">
        <f t="shared" si="11"/>
        <v/>
      </c>
      <c r="AE37" s="134" t="str">
        <f t="shared" si="11"/>
        <v/>
      </c>
    </row>
    <row r="38" spans="1:32" ht="25.05" customHeight="1">
      <c r="A38" s="107"/>
      <c r="B38" s="107"/>
      <c r="C38" s="107"/>
      <c r="D38" s="107"/>
      <c r="E38" s="107"/>
      <c r="F38" s="107"/>
      <c r="G38" s="107"/>
      <c r="H38" s="107"/>
      <c r="I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</row>
    <row r="39" spans="1:32">
      <c r="A39" s="109" t="s">
        <v>131</v>
      </c>
      <c r="B39" s="107"/>
      <c r="C39" s="165">
        <v>-144293</v>
      </c>
      <c r="D39" s="165">
        <v>-152714</v>
      </c>
      <c r="E39" s="165">
        <v>-159398</v>
      </c>
      <c r="F39" s="165">
        <v>-180093</v>
      </c>
      <c r="G39" s="165">
        <v>-203286</v>
      </c>
      <c r="H39" s="165">
        <v>-218732</v>
      </c>
      <c r="I39" s="165">
        <v>-229539</v>
      </c>
      <c r="K39" s="165">
        <v>-250428</v>
      </c>
      <c r="L39" s="165">
        <v>-286657</v>
      </c>
      <c r="M39" s="165">
        <v>-338169</v>
      </c>
      <c r="N39" s="165">
        <v>-489073</v>
      </c>
      <c r="O39" s="165">
        <v>-682861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2" ht="25.05" customHeight="1">
      <c r="A40" s="107"/>
      <c r="B40" s="107"/>
      <c r="C40" s="107"/>
      <c r="D40" s="107"/>
      <c r="E40" s="107"/>
      <c r="F40" s="107"/>
      <c r="G40" s="107"/>
      <c r="H40" s="107"/>
      <c r="I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</row>
    <row r="41" spans="1:32">
      <c r="A41" s="109" t="s">
        <v>132</v>
      </c>
      <c r="B41" s="107"/>
      <c r="C41" s="166">
        <f t="shared" ref="C41:I41" si="12">IF(SUM(C37,C39)=0,"",SUM(C37,C39))</f>
        <v>22585</v>
      </c>
      <c r="D41" s="166">
        <f t="shared" si="12"/>
        <v>16542</v>
      </c>
      <c r="E41" s="166">
        <f t="shared" si="12"/>
        <v>27104</v>
      </c>
      <c r="F41" s="166">
        <f t="shared" si="12"/>
        <v>33144</v>
      </c>
      <c r="G41" s="166">
        <f t="shared" si="12"/>
        <v>29758</v>
      </c>
      <c r="H41" s="166">
        <f t="shared" si="12"/>
        <v>34183</v>
      </c>
      <c r="I41" s="166">
        <f t="shared" si="12"/>
        <v>41804</v>
      </c>
      <c r="K41" s="166">
        <f t="shared" ref="K41:AE41" si="13">IF(SUM(K37,K39)=0,"",SUM(K37,K39))</f>
        <v>82381</v>
      </c>
      <c r="L41" s="166">
        <f t="shared" si="13"/>
        <v>92002</v>
      </c>
      <c r="M41" s="166">
        <v>162554</v>
      </c>
      <c r="N41" s="166">
        <v>248439</v>
      </c>
      <c r="O41" s="166">
        <f t="shared" si="13"/>
        <v>362546</v>
      </c>
      <c r="P41" s="143" t="str">
        <f t="shared" si="13"/>
        <v/>
      </c>
      <c r="Q41" s="143" t="str">
        <f t="shared" si="13"/>
        <v/>
      </c>
      <c r="R41" s="143" t="str">
        <f t="shared" si="13"/>
        <v/>
      </c>
      <c r="S41" s="143" t="str">
        <f t="shared" si="13"/>
        <v/>
      </c>
      <c r="T41" s="143" t="str">
        <f t="shared" si="13"/>
        <v/>
      </c>
      <c r="U41" s="143" t="str">
        <f t="shared" si="13"/>
        <v/>
      </c>
      <c r="V41" s="143" t="str">
        <f t="shared" si="13"/>
        <v/>
      </c>
      <c r="W41" s="143" t="str">
        <f t="shared" si="13"/>
        <v/>
      </c>
      <c r="X41" s="143" t="str">
        <f t="shared" si="13"/>
        <v/>
      </c>
      <c r="Y41" s="143" t="str">
        <f t="shared" si="13"/>
        <v/>
      </c>
      <c r="Z41" s="143" t="str">
        <f t="shared" si="13"/>
        <v/>
      </c>
      <c r="AA41" s="143" t="str">
        <f t="shared" si="13"/>
        <v/>
      </c>
      <c r="AB41" s="143" t="str">
        <f t="shared" si="13"/>
        <v/>
      </c>
      <c r="AC41" s="143" t="str">
        <f t="shared" si="13"/>
        <v/>
      </c>
      <c r="AD41" s="143" t="str">
        <f t="shared" si="13"/>
        <v/>
      </c>
      <c r="AE41" s="143" t="str">
        <f t="shared" si="13"/>
        <v/>
      </c>
    </row>
    <row r="42" spans="1:32" ht="25.05" customHeight="1">
      <c r="A42" s="123" t="str">
        <f>IF(OR(
AND(COUNTA(C44:I44)&gt;0, ISBLANK(A44)),
AND(COUNTA(C45:I45)&gt;0, ISBLANK(A45)),
AND(COUNTA(C46:I46)&gt;0, ISBLANK(A46)),
AND(COUNTA(C47:I47)&gt;0, ISBLANK(A47)), AND(COUNTA(C48:I48)&gt;0, ISBLANK(A48)),
AND(COUNTA(C49:I49)&gt;0, ISBLANK(A49)),
AND(COUNTA(C50:I50)&gt;0, ISBLANK(A50)),
AND(COUNTA(C51:I51)&gt;0, ISBLANK(A51)), AND(COUNTA(C52:I52)&gt;0, ISBLANK(A52)),
AND(COUNTA(C53:I53)&gt;0, ISBLANK(A53)),),"Certain rows are missing description", "")</f>
        <v/>
      </c>
      <c r="B42" s="107"/>
      <c r="C42" s="107"/>
      <c r="D42" s="107"/>
      <c r="E42" s="107"/>
      <c r="F42" s="107"/>
      <c r="G42" s="107"/>
      <c r="H42" s="107"/>
      <c r="I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</row>
    <row r="43" spans="1:32">
      <c r="A43" s="109" t="s">
        <v>133</v>
      </c>
      <c r="B43" s="107"/>
      <c r="C43" s="107"/>
      <c r="D43" s="107"/>
      <c r="E43" s="107"/>
      <c r="F43" s="107"/>
      <c r="G43" s="107"/>
      <c r="H43" s="107"/>
      <c r="I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</row>
    <row r="44" spans="1:32">
      <c r="A44" s="4" t="s">
        <v>759</v>
      </c>
      <c r="B44" s="107"/>
      <c r="C44" s="165">
        <v>-52871</v>
      </c>
      <c r="D44" s="165">
        <v>-55795</v>
      </c>
      <c r="E44" s="165">
        <v>-60089</v>
      </c>
      <c r="F44" s="165">
        <v>-65614</v>
      </c>
      <c r="G44" s="165">
        <v>-72463</v>
      </c>
      <c r="H44" s="165">
        <v>-78350</v>
      </c>
      <c r="I44" s="165">
        <v>-82618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2">
      <c r="A45" s="4" t="s">
        <v>760</v>
      </c>
      <c r="B45" s="107"/>
      <c r="C45" s="165">
        <v>-51619</v>
      </c>
      <c r="D45" s="165">
        <v>-55330</v>
      </c>
      <c r="E45" s="165">
        <v>-72312</v>
      </c>
      <c r="F45" s="165">
        <v>-94900</v>
      </c>
      <c r="G45" s="165">
        <v>-103350</v>
      </c>
      <c r="H45" s="165">
        <v>-110993</v>
      </c>
      <c r="I45" s="165">
        <v>-116684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2">
      <c r="A46" s="4" t="s">
        <v>761</v>
      </c>
      <c r="B46" s="107"/>
      <c r="C46" s="165">
        <v>-66722</v>
      </c>
      <c r="D46" s="165">
        <v>-74449</v>
      </c>
      <c r="E46" s="165">
        <v>-84776</v>
      </c>
      <c r="F46" s="165">
        <v>-94969</v>
      </c>
      <c r="G46" s="165">
        <v>-105769</v>
      </c>
      <c r="H46" s="165">
        <v>-110828</v>
      </c>
      <c r="I46" s="165">
        <v>-109457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2">
      <c r="A47" s="4" t="s">
        <v>762</v>
      </c>
      <c r="B47" s="107"/>
      <c r="C47" s="165">
        <v>0</v>
      </c>
      <c r="D47" s="165">
        <v>-1907</v>
      </c>
      <c r="E47" s="165">
        <v>-2093</v>
      </c>
      <c r="F47" s="165">
        <v>-40959</v>
      </c>
      <c r="G47" s="165">
        <v>-55789</v>
      </c>
      <c r="H47" s="165">
        <v>-53956</v>
      </c>
      <c r="I47" s="165">
        <v>-53956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2">
      <c r="A48" s="4"/>
      <c r="B48" s="107"/>
      <c r="C48" s="1"/>
      <c r="D48" s="1"/>
      <c r="E48" s="1"/>
      <c r="F48" s="1"/>
      <c r="G48" s="1"/>
      <c r="H48" s="1"/>
      <c r="I48" s="1"/>
      <c r="K48" s="165">
        <v>-347334</v>
      </c>
      <c r="L48" s="165">
        <v>-400125</v>
      </c>
      <c r="M48" s="165">
        <v>-415782</v>
      </c>
      <c r="N48" s="165">
        <v>-442118</v>
      </c>
      <c r="O48" s="165">
        <v>-464566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4" t="s">
        <v>763</v>
      </c>
      <c r="B49" s="107"/>
      <c r="C49" s="1"/>
      <c r="D49" s="1"/>
      <c r="E49" s="1"/>
      <c r="F49" s="1"/>
      <c r="G49" s="1"/>
      <c r="H49" s="1"/>
      <c r="I49" s="1"/>
      <c r="K49" s="165">
        <v>79039</v>
      </c>
      <c r="L49" s="165">
        <v>94279</v>
      </c>
      <c r="M49" s="165">
        <v>99490</v>
      </c>
      <c r="N49" s="165">
        <v>102932</v>
      </c>
      <c r="O49" s="165">
        <v>106042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4" t="s">
        <v>764</v>
      </c>
      <c r="B50" s="107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4"/>
      <c r="B51" s="107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4"/>
      <c r="B52" s="107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4"/>
      <c r="B53" s="107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09" t="s">
        <v>134</v>
      </c>
      <c r="B54" s="109"/>
      <c r="C54" s="170">
        <f t="shared" ref="C54:I54" si="14">IF(SUM(C44:C53)=0,"",SUM(C44:C53))</f>
        <v>-171212</v>
      </c>
      <c r="D54" s="171">
        <f t="shared" si="14"/>
        <v>-187481</v>
      </c>
      <c r="E54" s="171">
        <f t="shared" si="14"/>
        <v>-219270</v>
      </c>
      <c r="F54" s="171">
        <f t="shared" si="14"/>
        <v>-296442</v>
      </c>
      <c r="G54" s="171">
        <f t="shared" si="14"/>
        <v>-337371</v>
      </c>
      <c r="H54" s="171">
        <f t="shared" si="14"/>
        <v>-354127</v>
      </c>
      <c r="I54" s="171">
        <f t="shared" si="14"/>
        <v>-362715</v>
      </c>
      <c r="K54" s="171">
        <f t="shared" ref="K54:AE54" si="15">IF(SUM(K44:K53)=0,"",SUM(K44:K53))</f>
        <v>-268295</v>
      </c>
      <c r="L54" s="171">
        <f t="shared" si="15"/>
        <v>-305846</v>
      </c>
      <c r="M54" s="171">
        <f t="shared" si="15"/>
        <v>-316292</v>
      </c>
      <c r="N54" s="171">
        <f t="shared" si="15"/>
        <v>-339186</v>
      </c>
      <c r="O54" s="171">
        <f t="shared" si="15"/>
        <v>-358524</v>
      </c>
      <c r="P54" s="142" t="str">
        <f t="shared" si="15"/>
        <v/>
      </c>
      <c r="Q54" s="142" t="str">
        <f t="shared" si="15"/>
        <v/>
      </c>
      <c r="R54" s="142" t="str">
        <f t="shared" si="15"/>
        <v/>
      </c>
      <c r="S54" s="142" t="str">
        <f t="shared" si="15"/>
        <v/>
      </c>
      <c r="T54" s="142" t="str">
        <f t="shared" si="15"/>
        <v/>
      </c>
      <c r="U54" s="142" t="str">
        <f t="shared" si="15"/>
        <v/>
      </c>
      <c r="V54" s="142" t="str">
        <f t="shared" si="15"/>
        <v/>
      </c>
      <c r="W54" s="142" t="str">
        <f t="shared" si="15"/>
        <v/>
      </c>
      <c r="X54" s="142" t="str">
        <f t="shared" si="15"/>
        <v/>
      </c>
      <c r="Y54" s="142" t="str">
        <f t="shared" si="15"/>
        <v/>
      </c>
      <c r="Z54" s="142" t="str">
        <f t="shared" si="15"/>
        <v/>
      </c>
      <c r="AA54" s="142" t="str">
        <f t="shared" si="15"/>
        <v/>
      </c>
      <c r="AB54" s="142" t="str">
        <f t="shared" si="15"/>
        <v/>
      </c>
      <c r="AC54" s="142" t="str">
        <f t="shared" si="15"/>
        <v/>
      </c>
      <c r="AD54" s="142" t="str">
        <f t="shared" si="15"/>
        <v/>
      </c>
      <c r="AE54" s="142" t="str">
        <f t="shared" si="15"/>
        <v/>
      </c>
    </row>
    <row r="55" spans="1:31" ht="25.05" customHeight="1">
      <c r="A55" s="107"/>
      <c r="B55" s="107"/>
      <c r="C55" s="107"/>
      <c r="D55" s="110"/>
      <c r="E55" s="110"/>
      <c r="F55" s="110"/>
      <c r="G55" s="110"/>
      <c r="H55" s="110"/>
      <c r="I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</row>
    <row r="56" spans="1:31" hidden="1">
      <c r="A56" s="139" t="s">
        <v>135</v>
      </c>
      <c r="B56" s="107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idden="1">
      <c r="A57" s="139" t="s">
        <v>136</v>
      </c>
      <c r="B57" s="107"/>
      <c r="C57" s="107"/>
      <c r="D57" s="110"/>
      <c r="E57" s="110"/>
      <c r="F57" s="110"/>
      <c r="G57" s="110"/>
      <c r="H57" s="110"/>
      <c r="I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</row>
    <row r="58" spans="1:31" hidden="1">
      <c r="A58" s="144" t="s">
        <v>137</v>
      </c>
      <c r="B58" s="107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idden="1">
      <c r="A59" s="145" t="s">
        <v>138</v>
      </c>
      <c r="B59" s="107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idden="1">
      <c r="A60" s="146" t="s">
        <v>139</v>
      </c>
      <c r="B60" s="107"/>
      <c r="C60" s="141" t="str">
        <f t="shared" ref="C60:I60" si="16">IF(SUM(C58:C59)=0,"",SUM(C58:C59))</f>
        <v/>
      </c>
      <c r="D60" s="141" t="str">
        <f t="shared" si="16"/>
        <v/>
      </c>
      <c r="E60" s="141" t="str">
        <f t="shared" si="16"/>
        <v/>
      </c>
      <c r="F60" s="141" t="str">
        <f t="shared" si="16"/>
        <v/>
      </c>
      <c r="G60" s="141" t="str">
        <f t="shared" si="16"/>
        <v/>
      </c>
      <c r="H60" s="141" t="str">
        <f t="shared" si="16"/>
        <v/>
      </c>
      <c r="I60" s="141" t="str">
        <f t="shared" si="16"/>
        <v/>
      </c>
      <c r="K60" s="141" t="str">
        <f t="shared" ref="K60:AE60" si="17">IF(SUM(K58:K59)=0,"",SUM(K58:K59))</f>
        <v/>
      </c>
      <c r="L60" s="141" t="str">
        <f t="shared" si="17"/>
        <v/>
      </c>
      <c r="M60" s="141" t="str">
        <f t="shared" si="17"/>
        <v/>
      </c>
      <c r="N60" s="141" t="str">
        <f t="shared" si="17"/>
        <v/>
      </c>
      <c r="O60" s="141" t="str">
        <f t="shared" si="17"/>
        <v/>
      </c>
      <c r="P60" s="141" t="str">
        <f t="shared" si="17"/>
        <v/>
      </c>
      <c r="Q60" s="141" t="str">
        <f t="shared" si="17"/>
        <v/>
      </c>
      <c r="R60" s="141" t="str">
        <f t="shared" si="17"/>
        <v/>
      </c>
      <c r="S60" s="141" t="str">
        <f t="shared" si="17"/>
        <v/>
      </c>
      <c r="T60" s="141" t="str">
        <f t="shared" si="17"/>
        <v/>
      </c>
      <c r="U60" s="141" t="str">
        <f t="shared" si="17"/>
        <v/>
      </c>
      <c r="V60" s="141" t="str">
        <f t="shared" si="17"/>
        <v/>
      </c>
      <c r="W60" s="141" t="str">
        <f t="shared" si="17"/>
        <v/>
      </c>
      <c r="X60" s="141" t="str">
        <f t="shared" si="17"/>
        <v/>
      </c>
      <c r="Y60" s="141" t="str">
        <f t="shared" si="17"/>
        <v/>
      </c>
      <c r="Z60" s="141" t="str">
        <f t="shared" si="17"/>
        <v/>
      </c>
      <c r="AA60" s="141" t="str">
        <f t="shared" si="17"/>
        <v/>
      </c>
      <c r="AB60" s="141" t="str">
        <f t="shared" si="17"/>
        <v/>
      </c>
      <c r="AC60" s="141" t="str">
        <f t="shared" si="17"/>
        <v/>
      </c>
      <c r="AD60" s="141" t="str">
        <f t="shared" si="17"/>
        <v/>
      </c>
      <c r="AE60" s="141" t="str">
        <f t="shared" si="17"/>
        <v/>
      </c>
    </row>
    <row r="61" spans="1:31" hidden="1">
      <c r="A61" s="139" t="s">
        <v>140</v>
      </c>
      <c r="B61" s="107"/>
      <c r="C61" s="141" t="str">
        <f t="shared" ref="C61:I61" si="18">IF(SUM(C56,C60)=0,"",SUM(C56,C60))</f>
        <v/>
      </c>
      <c r="D61" s="141" t="str">
        <f t="shared" si="18"/>
        <v/>
      </c>
      <c r="E61" s="141" t="str">
        <f t="shared" si="18"/>
        <v/>
      </c>
      <c r="F61" s="141" t="str">
        <f t="shared" si="18"/>
        <v/>
      </c>
      <c r="G61" s="141" t="str">
        <f t="shared" si="18"/>
        <v/>
      </c>
      <c r="H61" s="141" t="str">
        <f t="shared" si="18"/>
        <v/>
      </c>
      <c r="I61" s="141" t="str">
        <f t="shared" si="18"/>
        <v/>
      </c>
      <c r="K61" s="141" t="str">
        <f t="shared" ref="K61:AE61" si="19">IF(SUM(K56,K60)=0,"",SUM(K56,K60))</f>
        <v/>
      </c>
      <c r="L61" s="141" t="str">
        <f t="shared" si="19"/>
        <v/>
      </c>
      <c r="M61" s="141" t="str">
        <f t="shared" si="19"/>
        <v/>
      </c>
      <c r="N61" s="141" t="str">
        <f t="shared" si="19"/>
        <v/>
      </c>
      <c r="O61" s="141" t="str">
        <f t="shared" si="19"/>
        <v/>
      </c>
      <c r="P61" s="141" t="str">
        <f t="shared" si="19"/>
        <v/>
      </c>
      <c r="Q61" s="141" t="str">
        <f t="shared" si="19"/>
        <v/>
      </c>
      <c r="R61" s="141" t="str">
        <f t="shared" si="19"/>
        <v/>
      </c>
      <c r="S61" s="141" t="str">
        <f t="shared" si="19"/>
        <v/>
      </c>
      <c r="T61" s="141" t="str">
        <f t="shared" si="19"/>
        <v/>
      </c>
      <c r="U61" s="141" t="str">
        <f t="shared" si="19"/>
        <v/>
      </c>
      <c r="V61" s="141" t="str">
        <f t="shared" si="19"/>
        <v/>
      </c>
      <c r="W61" s="141" t="str">
        <f t="shared" si="19"/>
        <v/>
      </c>
      <c r="X61" s="141" t="str">
        <f t="shared" si="19"/>
        <v/>
      </c>
      <c r="Y61" s="141" t="str">
        <f t="shared" si="19"/>
        <v/>
      </c>
      <c r="Z61" s="141" t="str">
        <f t="shared" si="19"/>
        <v/>
      </c>
      <c r="AA61" s="141" t="str">
        <f t="shared" si="19"/>
        <v/>
      </c>
      <c r="AB61" s="141" t="str">
        <f t="shared" si="19"/>
        <v/>
      </c>
      <c r="AC61" s="141" t="str">
        <f t="shared" si="19"/>
        <v/>
      </c>
      <c r="AD61" s="141" t="str">
        <f t="shared" si="19"/>
        <v/>
      </c>
      <c r="AE61" s="141" t="str">
        <f t="shared" si="19"/>
        <v/>
      </c>
    </row>
    <row r="62" spans="1:31" ht="25.05" hidden="1" customHeight="1">
      <c r="A62" s="139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</row>
    <row r="63" spans="1:31" hidden="1">
      <c r="A63" s="139" t="s">
        <v>141</v>
      </c>
      <c r="B63" s="107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idden="1">
      <c r="A64" s="139" t="s">
        <v>142</v>
      </c>
      <c r="B64" s="107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idden="1">
      <c r="A65" s="139" t="s">
        <v>143</v>
      </c>
      <c r="B65" s="107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idden="1">
      <c r="A66" s="139" t="s">
        <v>144</v>
      </c>
      <c r="B66" s="107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idden="1">
      <c r="A67" s="139" t="s">
        <v>145</v>
      </c>
      <c r="B67" s="107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idden="1">
      <c r="A68" s="139" t="s">
        <v>146</v>
      </c>
      <c r="B68" s="107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25.05" customHeight="1">
      <c r="A69" s="109"/>
      <c r="B69" s="107"/>
      <c r="C69" s="107"/>
      <c r="D69" s="110"/>
      <c r="E69" s="110"/>
      <c r="F69" s="110"/>
      <c r="G69" s="110"/>
      <c r="H69" s="110"/>
      <c r="I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</row>
    <row r="70" spans="1:31">
      <c r="A70" s="109" t="s">
        <v>147</v>
      </c>
      <c r="B70" s="107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09" t="s">
        <v>148</v>
      </c>
      <c r="B71" s="107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09" t="s">
        <v>149</v>
      </c>
      <c r="B72" s="107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25.05" customHeight="1">
      <c r="A73" s="107"/>
      <c r="B73" s="107"/>
      <c r="C73" s="107"/>
      <c r="D73" s="110"/>
      <c r="E73" s="110"/>
      <c r="F73" s="110"/>
      <c r="G73" s="110"/>
      <c r="H73" s="110"/>
      <c r="I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</row>
    <row r="74" spans="1:31" hidden="1">
      <c r="A74" s="139" t="s">
        <v>150</v>
      </c>
      <c r="B74" s="107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idden="1">
      <c r="A75" s="139" t="s">
        <v>151</v>
      </c>
      <c r="B75" s="107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09" t="s">
        <v>152</v>
      </c>
      <c r="B76" s="107"/>
      <c r="C76" s="166">
        <f>IF(SUM(C21,C17,C12,C41,C54,C61,C63:C68,C70:C72,C74:C75)=0,"",SUM(C21,C17,C12,C41,C54,C61,C63:C68,C70:C72,C74:C75))</f>
        <v>-148627</v>
      </c>
      <c r="D76" s="166">
        <f>IF(SUM(D21,D17,D12,D41,D54,D61,D63:D68,D70:D72,D74:D75)=0,"",SUM(D21,D17,D12,D41,D54,D61,D63:D68,D70:D72,D74:D75))</f>
        <v>-170939</v>
      </c>
      <c r="E76" s="166">
        <f t="shared" ref="E76:I76" si="20">IF(SUM(E21,E17,E12,E41,E54,E61,E63:E68,E70:E72,E74:E75)=0,"",SUM(E21,E17,E12,E41,E54,E61,E63:E68,E70:E72,E74:E75))</f>
        <v>-192166</v>
      </c>
      <c r="F76" s="166">
        <f t="shared" si="20"/>
        <v>-263298</v>
      </c>
      <c r="G76" s="166">
        <f t="shared" si="20"/>
        <v>-307613</v>
      </c>
      <c r="H76" s="166">
        <f t="shared" si="20"/>
        <v>-319944</v>
      </c>
      <c r="I76" s="166">
        <f t="shared" si="20"/>
        <v>-320911</v>
      </c>
      <c r="K76" s="166">
        <v>-185913</v>
      </c>
      <c r="L76" s="166">
        <f t="shared" ref="L76:AE76" si="21">IF(SUM(L21,L17,L12,L41,L54,L61,L63:L68,L70:L72,L74:L75)=0,"",SUM(L21,L17,L12,L41,L54,L61,L63:L68,L70:L72,L74:L75))</f>
        <v>-213844</v>
      </c>
      <c r="M76" s="172">
        <v>-153739</v>
      </c>
      <c r="N76" s="166">
        <f t="shared" si="21"/>
        <v>-90747</v>
      </c>
      <c r="O76" s="166">
        <v>4023</v>
      </c>
      <c r="P76" s="134" t="str">
        <f t="shared" si="21"/>
        <v/>
      </c>
      <c r="Q76" s="134" t="str">
        <f t="shared" si="21"/>
        <v/>
      </c>
      <c r="R76" s="134" t="str">
        <f t="shared" si="21"/>
        <v/>
      </c>
      <c r="S76" s="134" t="str">
        <f t="shared" si="21"/>
        <v/>
      </c>
      <c r="T76" s="134" t="str">
        <f t="shared" si="21"/>
        <v/>
      </c>
      <c r="U76" s="134" t="str">
        <f t="shared" si="21"/>
        <v/>
      </c>
      <c r="V76" s="134" t="str">
        <f t="shared" si="21"/>
        <v/>
      </c>
      <c r="W76" s="134" t="str">
        <f t="shared" si="21"/>
        <v/>
      </c>
      <c r="X76" s="134" t="str">
        <f t="shared" si="21"/>
        <v/>
      </c>
      <c r="Y76" s="134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</row>
    <row r="77" spans="1:31" ht="25.05" customHeight="1">
      <c r="A77" s="107"/>
      <c r="B77" s="107"/>
      <c r="C77" s="107"/>
      <c r="D77" s="107"/>
      <c r="E77" s="107"/>
      <c r="F77" s="107"/>
      <c r="G77" s="107"/>
      <c r="H77" s="107"/>
      <c r="I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</row>
    <row r="78" spans="1:31" hidden="1">
      <c r="A78" s="139" t="s">
        <v>153</v>
      </c>
      <c r="B78" s="107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idden="1">
      <c r="A79" s="139" t="s">
        <v>154</v>
      </c>
      <c r="B79" s="107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09" t="s">
        <v>765</v>
      </c>
      <c r="B80" s="107"/>
      <c r="C80" s="165">
        <v>-10765</v>
      </c>
      <c r="D80" s="165">
        <v>-10934</v>
      </c>
      <c r="E80" s="165">
        <v>-11023</v>
      </c>
      <c r="F80" s="165">
        <v>-11379</v>
      </c>
      <c r="G80" s="165">
        <v>-12393</v>
      </c>
      <c r="H80" s="165">
        <v>-13231</v>
      </c>
      <c r="I80" s="165">
        <v>-13889</v>
      </c>
      <c r="K80" s="56" t="s">
        <v>156</v>
      </c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</row>
    <row r="81" spans="1:31">
      <c r="A81" s="109"/>
      <c r="B81" s="107"/>
      <c r="C81" s="1"/>
      <c r="D81" s="1"/>
      <c r="E81" s="1"/>
      <c r="F81" s="1"/>
      <c r="G81" s="1"/>
      <c r="H81" s="1"/>
      <c r="I81" s="1"/>
      <c r="K81" s="56" t="s">
        <v>156</v>
      </c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</row>
    <row r="82" spans="1:31" hidden="1">
      <c r="A82" s="139"/>
      <c r="B82" s="107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09"/>
      <c r="B83" s="107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09" t="s">
        <v>370</v>
      </c>
      <c r="B84" s="107"/>
      <c r="C84" s="165">
        <f>C76+C80</f>
        <v>-159392</v>
      </c>
      <c r="D84" s="165">
        <f t="shared" ref="D84:I84" si="22">D76+D80</f>
        <v>-181873</v>
      </c>
      <c r="E84" s="165">
        <f t="shared" si="22"/>
        <v>-203189</v>
      </c>
      <c r="F84" s="165">
        <f t="shared" si="22"/>
        <v>-274677</v>
      </c>
      <c r="G84" s="165">
        <f t="shared" si="22"/>
        <v>-320006</v>
      </c>
      <c r="H84" s="165">
        <f t="shared" si="22"/>
        <v>-333175</v>
      </c>
      <c r="I84" s="165">
        <f t="shared" si="22"/>
        <v>-334800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idden="1">
      <c r="A85" s="109" t="s">
        <v>161</v>
      </c>
      <c r="B85" s="107"/>
      <c r="C85" s="1"/>
      <c r="D85" s="1"/>
      <c r="E85" s="1"/>
      <c r="F85" s="1"/>
      <c r="G85" s="1"/>
      <c r="H85" s="1"/>
      <c r="I85" s="1"/>
    </row>
    <row r="86" spans="1:31" ht="25.05" customHeight="1"/>
  </sheetData>
  <conditionalFormatting sqref="A32:A36">
    <cfRule type="cellIs" dxfId="2688" priority="904" operator="equal">
      <formula>""</formula>
    </cfRule>
  </conditionalFormatting>
  <conditionalFormatting sqref="A44:A53">
    <cfRule type="cellIs" dxfId="2687" priority="902" operator="equal">
      <formula>""</formula>
    </cfRule>
  </conditionalFormatting>
  <conditionalFormatting sqref="A24:A28">
    <cfRule type="cellIs" dxfId="2686" priority="900" operator="equal">
      <formula>""</formula>
    </cfRule>
  </conditionalFormatting>
  <conditionalFormatting sqref="C8:H8 D9:H9">
    <cfRule type="cellIs" dxfId="2685" priority="898" operator="lessThan">
      <formula>0</formula>
    </cfRule>
    <cfRule type="cellIs" dxfId="2684" priority="899" operator="equal">
      <formula>""</formula>
    </cfRule>
  </conditionalFormatting>
  <conditionalFormatting sqref="AA15">
    <cfRule type="cellIs" dxfId="2683" priority="297" operator="lessThan">
      <formula>0</formula>
    </cfRule>
    <cfRule type="cellIs" dxfId="2682" priority="298" operator="equal">
      <formula>""</formula>
    </cfRule>
  </conditionalFormatting>
  <conditionalFormatting sqref="AB15">
    <cfRule type="cellIs" dxfId="2681" priority="262" operator="lessThan">
      <formula>0</formula>
    </cfRule>
    <cfRule type="cellIs" dxfId="2680" priority="263" operator="equal">
      <formula>""</formula>
    </cfRule>
  </conditionalFormatting>
  <conditionalFormatting sqref="AB19">
    <cfRule type="cellIs" dxfId="2679" priority="258" operator="lessThan">
      <formula>0</formula>
    </cfRule>
    <cfRule type="cellIs" dxfId="2678" priority="259" operator="equal">
      <formula>""</formula>
    </cfRule>
  </conditionalFormatting>
  <conditionalFormatting sqref="C30:I30">
    <cfRule type="notContainsBlanks" dxfId="2677" priority="897">
      <formula>LEN(TRIM(C30))&gt;0</formula>
    </cfRule>
  </conditionalFormatting>
  <conditionalFormatting sqref="AC20 C78:H81 C72:H72 C63:H68 K63:AE68">
    <cfRule type="cellIs" dxfId="2676" priority="229" operator="greaterThan">
      <formula>0</formula>
    </cfRule>
    <cfRule type="cellIs" dxfId="2675" priority="230" operator="equal">
      <formula>""</formula>
    </cfRule>
  </conditionalFormatting>
  <conditionalFormatting sqref="AC39">
    <cfRule type="cellIs" dxfId="2674" priority="215" operator="greaterThan">
      <formula>0</formula>
    </cfRule>
    <cfRule type="cellIs" dxfId="2673" priority="216" operator="equal">
      <formula>""</formula>
    </cfRule>
  </conditionalFormatting>
  <conditionalFormatting sqref="AC74:AC75">
    <cfRule type="cellIs" dxfId="2672" priority="209" operator="greaterThan">
      <formula>0</formula>
    </cfRule>
    <cfRule type="cellIs" dxfId="2671" priority="210" operator="equal">
      <formula>""</formula>
    </cfRule>
  </conditionalFormatting>
  <conditionalFormatting sqref="AC83">
    <cfRule type="cellIs" dxfId="2670" priority="205" operator="greaterThan">
      <formula>0</formula>
    </cfRule>
    <cfRule type="cellIs" dxfId="2669" priority="206" operator="equal">
      <formula>""</formula>
    </cfRule>
  </conditionalFormatting>
  <conditionalFormatting sqref="AE32:AE36">
    <cfRule type="cellIs" dxfId="2668" priority="149" operator="lessThan">
      <formula>0</formula>
    </cfRule>
    <cfRule type="cellIs" dxfId="2667" priority="150" operator="equal">
      <formula>""</formula>
    </cfRule>
  </conditionalFormatting>
  <conditionalFormatting sqref="C20:H20">
    <cfRule type="cellIs" dxfId="2666" priority="895" operator="greaterThan">
      <formula>0</formula>
    </cfRule>
    <cfRule type="cellIs" dxfId="2665" priority="896" operator="equal">
      <formula>""</formula>
    </cfRule>
  </conditionalFormatting>
  <conditionalFormatting sqref="C15:H15">
    <cfRule type="cellIs" dxfId="2664" priority="893" operator="lessThan">
      <formula>0</formula>
    </cfRule>
    <cfRule type="cellIs" dxfId="2663" priority="894" operator="equal">
      <formula>""</formula>
    </cfRule>
  </conditionalFormatting>
  <conditionalFormatting sqref="C16:H16">
    <cfRule type="cellIs" dxfId="2662" priority="891" operator="lessThan">
      <formula>0</formula>
    </cfRule>
    <cfRule type="cellIs" dxfId="2661" priority="892" operator="equal">
      <formula>""</formula>
    </cfRule>
  </conditionalFormatting>
  <conditionalFormatting sqref="C19:H19">
    <cfRule type="cellIs" dxfId="2660" priority="889" operator="lessThan">
      <formula>0</formula>
    </cfRule>
    <cfRule type="cellIs" dxfId="2659" priority="890" operator="equal">
      <formula>""</formula>
    </cfRule>
  </conditionalFormatting>
  <conditionalFormatting sqref="C24:H28">
    <cfRule type="cellIs" dxfId="2658" priority="887" operator="lessThan">
      <formula>0</formula>
    </cfRule>
    <cfRule type="cellIs" dxfId="2657" priority="888" operator="equal">
      <formula>""</formula>
    </cfRule>
  </conditionalFormatting>
  <conditionalFormatting sqref="C32:H36">
    <cfRule type="cellIs" dxfId="2656" priority="885" operator="lessThan">
      <formula>0</formula>
    </cfRule>
    <cfRule type="cellIs" dxfId="2655" priority="886" operator="equal">
      <formula>""</formula>
    </cfRule>
  </conditionalFormatting>
  <conditionalFormatting sqref="C70:H70">
    <cfRule type="cellIs" dxfId="2654" priority="883" operator="lessThan">
      <formula>0</formula>
    </cfRule>
    <cfRule type="cellIs" dxfId="2653" priority="884" operator="equal">
      <formula>""</formula>
    </cfRule>
  </conditionalFormatting>
  <conditionalFormatting sqref="C39:I39">
    <cfRule type="cellIs" dxfId="2652" priority="881" operator="greaterThan">
      <formula>0</formula>
    </cfRule>
    <cfRule type="cellIs" dxfId="2651" priority="882" operator="equal">
      <formula>""</formula>
    </cfRule>
  </conditionalFormatting>
  <conditionalFormatting sqref="C44:H53">
    <cfRule type="cellIs" dxfId="2650" priority="879" operator="greaterThan">
      <formula>0</formula>
    </cfRule>
    <cfRule type="cellIs" dxfId="2649" priority="880" operator="equal">
      <formula>""</formula>
    </cfRule>
  </conditionalFormatting>
  <conditionalFormatting sqref="C71:H72">
    <cfRule type="cellIs" dxfId="2648" priority="877" operator="greaterThan">
      <formula>0</formula>
    </cfRule>
    <cfRule type="cellIs" dxfId="2647" priority="878" operator="equal">
      <formula>""</formula>
    </cfRule>
  </conditionalFormatting>
  <conditionalFormatting sqref="C74:H75">
    <cfRule type="cellIs" dxfId="2646" priority="875" operator="greaterThan">
      <formula>0</formula>
    </cfRule>
    <cfRule type="cellIs" dxfId="2645" priority="876" operator="equal">
      <formula>""</formula>
    </cfRule>
  </conditionalFormatting>
  <conditionalFormatting sqref="C83:H83">
    <cfRule type="cellIs" dxfId="2644" priority="873" operator="greaterThan">
      <formula>0</formula>
    </cfRule>
    <cfRule type="cellIs" dxfId="2643" priority="874" operator="equal">
      <formula>""</formula>
    </cfRule>
  </conditionalFormatting>
  <conditionalFormatting sqref="C85:H85 C84:I84">
    <cfRule type="cellIs" dxfId="2642" priority="871" operator="greaterThan">
      <formula>0</formula>
    </cfRule>
    <cfRule type="cellIs" dxfId="2641" priority="872" operator="equal">
      <formula>""</formula>
    </cfRule>
  </conditionalFormatting>
  <conditionalFormatting sqref="C10:H10">
    <cfRule type="cellIs" dxfId="2640" priority="869" operator="notBetween">
      <formula>0</formula>
      <formula>1</formula>
    </cfRule>
    <cfRule type="cellIs" dxfId="2639" priority="870" operator="equal">
      <formula>""</formula>
    </cfRule>
  </conditionalFormatting>
  <conditionalFormatting sqref="C11:H11">
    <cfRule type="cellIs" dxfId="2638" priority="867" operator="notBetween">
      <formula>0</formula>
      <formula>1</formula>
    </cfRule>
    <cfRule type="cellIs" dxfId="2637" priority="868" operator="equal">
      <formula>""</formula>
    </cfRule>
  </conditionalFormatting>
  <conditionalFormatting sqref="A22">
    <cfRule type="notContainsBlanks" dxfId="2636" priority="866">
      <formula>LEN(TRIM(A22))&gt;0</formula>
    </cfRule>
  </conditionalFormatting>
  <conditionalFormatting sqref="A30">
    <cfRule type="notContainsBlanks" dxfId="2635" priority="865">
      <formula>LEN(TRIM(A30))&gt;0</formula>
    </cfRule>
  </conditionalFormatting>
  <conditionalFormatting sqref="A42">
    <cfRule type="notContainsBlanks" dxfId="2634" priority="864">
      <formula>LEN(TRIM(A42))&gt;0</formula>
    </cfRule>
  </conditionalFormatting>
  <conditionalFormatting sqref="K8:K9">
    <cfRule type="cellIs" dxfId="2633" priority="862" operator="lessThan">
      <formula>0</formula>
    </cfRule>
    <cfRule type="cellIs" dxfId="2632" priority="863" operator="equal">
      <formula>""</formula>
    </cfRule>
  </conditionalFormatting>
  <conditionalFormatting sqref="K30">
    <cfRule type="notContainsBlanks" dxfId="2631" priority="861">
      <formula>LEN(TRIM(K30))&gt;0</formula>
    </cfRule>
  </conditionalFormatting>
  <conditionalFormatting sqref="K20">
    <cfRule type="cellIs" dxfId="2630" priority="859" operator="greaterThan">
      <formula>0</formula>
    </cfRule>
    <cfRule type="cellIs" dxfId="2629" priority="860" operator="equal">
      <formula>""</formula>
    </cfRule>
  </conditionalFormatting>
  <conditionalFormatting sqref="K15">
    <cfRule type="cellIs" dxfId="2628" priority="857" operator="lessThan">
      <formula>0</formula>
    </cfRule>
    <cfRule type="cellIs" dxfId="2627" priority="858" operator="equal">
      <formula>""</formula>
    </cfRule>
  </conditionalFormatting>
  <conditionalFormatting sqref="K16">
    <cfRule type="cellIs" dxfId="2626" priority="855" operator="lessThan">
      <formula>0</formula>
    </cfRule>
    <cfRule type="cellIs" dxfId="2625" priority="856" operator="equal">
      <formula>""</formula>
    </cfRule>
  </conditionalFormatting>
  <conditionalFormatting sqref="K19">
    <cfRule type="cellIs" dxfId="2624" priority="853" operator="lessThan">
      <formula>0</formula>
    </cfRule>
    <cfRule type="cellIs" dxfId="2623" priority="854" operator="equal">
      <formula>""</formula>
    </cfRule>
  </conditionalFormatting>
  <conditionalFormatting sqref="K24:K28">
    <cfRule type="cellIs" dxfId="2622" priority="851" operator="lessThan">
      <formula>0</formula>
    </cfRule>
    <cfRule type="cellIs" dxfId="2621" priority="852" operator="equal">
      <formula>""</formula>
    </cfRule>
  </conditionalFormatting>
  <conditionalFormatting sqref="K32:K36">
    <cfRule type="cellIs" dxfId="2620" priority="849" operator="lessThan">
      <formula>0</formula>
    </cfRule>
    <cfRule type="cellIs" dxfId="2619" priority="850" operator="equal">
      <formula>""</formula>
    </cfRule>
  </conditionalFormatting>
  <conditionalFormatting sqref="K70">
    <cfRule type="cellIs" dxfId="2618" priority="847" operator="lessThan">
      <formula>0</formula>
    </cfRule>
    <cfRule type="cellIs" dxfId="2617" priority="848" operator="equal">
      <formula>""</formula>
    </cfRule>
  </conditionalFormatting>
  <conditionalFormatting sqref="K39">
    <cfRule type="cellIs" dxfId="2616" priority="845" operator="greaterThan">
      <formula>0</formula>
    </cfRule>
    <cfRule type="cellIs" dxfId="2615" priority="846" operator="equal">
      <formula>""</formula>
    </cfRule>
  </conditionalFormatting>
  <conditionalFormatting sqref="K44:K53">
    <cfRule type="cellIs" dxfId="2614" priority="843" operator="greaterThan">
      <formula>0</formula>
    </cfRule>
    <cfRule type="cellIs" dxfId="2613" priority="844" operator="equal">
      <formula>""</formula>
    </cfRule>
  </conditionalFormatting>
  <conditionalFormatting sqref="K71:K72">
    <cfRule type="cellIs" dxfId="2612" priority="841" operator="greaterThan">
      <formula>0</formula>
    </cfRule>
    <cfRule type="cellIs" dxfId="2611" priority="842" operator="equal">
      <formula>""</formula>
    </cfRule>
  </conditionalFormatting>
  <conditionalFormatting sqref="K74:K75">
    <cfRule type="cellIs" dxfId="2610" priority="839" operator="greaterThan">
      <formula>0</formula>
    </cfRule>
    <cfRule type="cellIs" dxfId="2609" priority="840" operator="equal">
      <formula>""</formula>
    </cfRule>
  </conditionalFormatting>
  <conditionalFormatting sqref="K78:K79">
    <cfRule type="cellIs" dxfId="2608" priority="837" operator="greaterThan">
      <formula>0</formula>
    </cfRule>
    <cfRule type="cellIs" dxfId="2607" priority="838" operator="equal">
      <formula>""</formula>
    </cfRule>
  </conditionalFormatting>
  <conditionalFormatting sqref="K83">
    <cfRule type="cellIs" dxfId="2606" priority="835" operator="greaterThan">
      <formula>0</formula>
    </cfRule>
    <cfRule type="cellIs" dxfId="2605" priority="836" operator="equal">
      <formula>""</formula>
    </cfRule>
  </conditionalFormatting>
  <conditionalFormatting sqref="K84">
    <cfRule type="cellIs" dxfId="2604" priority="833" operator="greaterThan">
      <formula>0</formula>
    </cfRule>
    <cfRule type="cellIs" dxfId="2603" priority="834" operator="equal">
      <formula>""</formula>
    </cfRule>
  </conditionalFormatting>
  <conditionalFormatting sqref="K10">
    <cfRule type="cellIs" dxfId="2602" priority="831" operator="notBetween">
      <formula>0</formula>
      <formula>1</formula>
    </cfRule>
    <cfRule type="cellIs" dxfId="2601" priority="832" operator="equal">
      <formula>""</formula>
    </cfRule>
  </conditionalFormatting>
  <conditionalFormatting sqref="K11">
    <cfRule type="cellIs" dxfId="2600" priority="829" operator="notBetween">
      <formula>0</formula>
      <formula>1</formula>
    </cfRule>
    <cfRule type="cellIs" dxfId="2599" priority="830" operator="equal">
      <formula>""</formula>
    </cfRule>
  </conditionalFormatting>
  <conditionalFormatting sqref="L8:L9">
    <cfRule type="cellIs" dxfId="2598" priority="827" operator="lessThan">
      <formula>0</formula>
    </cfRule>
    <cfRule type="cellIs" dxfId="2597" priority="828" operator="equal">
      <formula>""</formula>
    </cfRule>
  </conditionalFormatting>
  <conditionalFormatting sqref="L30">
    <cfRule type="notContainsBlanks" dxfId="2596" priority="826">
      <formula>LEN(TRIM(L30))&gt;0</formula>
    </cfRule>
  </conditionalFormatting>
  <conditionalFormatting sqref="L20">
    <cfRule type="cellIs" dxfId="2595" priority="824" operator="greaterThan">
      <formula>0</formula>
    </cfRule>
    <cfRule type="cellIs" dxfId="2594" priority="825" operator="equal">
      <formula>""</formula>
    </cfRule>
  </conditionalFormatting>
  <conditionalFormatting sqref="L15">
    <cfRule type="cellIs" dxfId="2593" priority="822" operator="lessThan">
      <formula>0</formula>
    </cfRule>
    <cfRule type="cellIs" dxfId="2592" priority="823" operator="equal">
      <formula>""</formula>
    </cfRule>
  </conditionalFormatting>
  <conditionalFormatting sqref="L16">
    <cfRule type="cellIs" dxfId="2591" priority="820" operator="lessThan">
      <formula>0</formula>
    </cfRule>
    <cfRule type="cellIs" dxfId="2590" priority="821" operator="equal">
      <formula>""</formula>
    </cfRule>
  </conditionalFormatting>
  <conditionalFormatting sqref="L19">
    <cfRule type="cellIs" dxfId="2589" priority="818" operator="lessThan">
      <formula>0</formula>
    </cfRule>
    <cfRule type="cellIs" dxfId="2588" priority="819" operator="equal">
      <formula>""</formula>
    </cfRule>
  </conditionalFormatting>
  <conditionalFormatting sqref="L24:L28">
    <cfRule type="cellIs" dxfId="2587" priority="816" operator="lessThan">
      <formula>0</formula>
    </cfRule>
    <cfRule type="cellIs" dxfId="2586" priority="817" operator="equal">
      <formula>""</formula>
    </cfRule>
  </conditionalFormatting>
  <conditionalFormatting sqref="L32:L36">
    <cfRule type="cellIs" dxfId="2585" priority="814" operator="lessThan">
      <formula>0</formula>
    </cfRule>
    <cfRule type="cellIs" dxfId="2584" priority="815" operator="equal">
      <formula>""</formula>
    </cfRule>
  </conditionalFormatting>
  <conditionalFormatting sqref="L70">
    <cfRule type="cellIs" dxfId="2583" priority="812" operator="lessThan">
      <formula>0</formula>
    </cfRule>
    <cfRule type="cellIs" dxfId="2582" priority="813" operator="equal">
      <formula>""</formula>
    </cfRule>
  </conditionalFormatting>
  <conditionalFormatting sqref="L39">
    <cfRule type="cellIs" dxfId="2581" priority="810" operator="greaterThan">
      <formula>0</formula>
    </cfRule>
    <cfRule type="cellIs" dxfId="2580" priority="811" operator="equal">
      <formula>""</formula>
    </cfRule>
  </conditionalFormatting>
  <conditionalFormatting sqref="L44:L53">
    <cfRule type="cellIs" dxfId="2579" priority="808" operator="greaterThan">
      <formula>0</formula>
    </cfRule>
    <cfRule type="cellIs" dxfId="2578" priority="809" operator="equal">
      <formula>""</formula>
    </cfRule>
  </conditionalFormatting>
  <conditionalFormatting sqref="L71:L72">
    <cfRule type="cellIs" dxfId="2577" priority="806" operator="greaterThan">
      <formula>0</formula>
    </cfRule>
    <cfRule type="cellIs" dxfId="2576" priority="807" operator="equal">
      <formula>""</formula>
    </cfRule>
  </conditionalFormatting>
  <conditionalFormatting sqref="L74:L75">
    <cfRule type="cellIs" dxfId="2575" priority="804" operator="greaterThan">
      <formula>0</formula>
    </cfRule>
    <cfRule type="cellIs" dxfId="2574" priority="805" operator="equal">
      <formula>""</formula>
    </cfRule>
  </conditionalFormatting>
  <conditionalFormatting sqref="L78:L79">
    <cfRule type="cellIs" dxfId="2573" priority="802" operator="greaterThan">
      <formula>0</formula>
    </cfRule>
    <cfRule type="cellIs" dxfId="2572" priority="803" operator="equal">
      <formula>""</formula>
    </cfRule>
  </conditionalFormatting>
  <conditionalFormatting sqref="L83">
    <cfRule type="cellIs" dxfId="2571" priority="800" operator="greaterThan">
      <formula>0</formula>
    </cfRule>
    <cfRule type="cellIs" dxfId="2570" priority="801" operator="equal">
      <formula>""</formula>
    </cfRule>
  </conditionalFormatting>
  <conditionalFormatting sqref="L84">
    <cfRule type="cellIs" dxfId="2569" priority="798" operator="greaterThan">
      <formula>0</formula>
    </cfRule>
    <cfRule type="cellIs" dxfId="2568" priority="799" operator="equal">
      <formula>""</formula>
    </cfRule>
  </conditionalFormatting>
  <conditionalFormatting sqref="L10">
    <cfRule type="cellIs" dxfId="2567" priority="796" operator="notBetween">
      <formula>0</formula>
      <formula>1</formula>
    </cfRule>
    <cfRule type="cellIs" dxfId="2566" priority="797" operator="equal">
      <formula>""</formula>
    </cfRule>
  </conditionalFormatting>
  <conditionalFormatting sqref="L11">
    <cfRule type="cellIs" dxfId="2565" priority="794" operator="notBetween">
      <formula>0</formula>
      <formula>1</formula>
    </cfRule>
    <cfRule type="cellIs" dxfId="2564" priority="795" operator="equal">
      <formula>""</formula>
    </cfRule>
  </conditionalFormatting>
  <conditionalFormatting sqref="M8:M9">
    <cfRule type="cellIs" dxfId="2563" priority="792" operator="lessThan">
      <formula>0</formula>
    </cfRule>
    <cfRule type="cellIs" dxfId="2562" priority="793" operator="equal">
      <formula>""</formula>
    </cfRule>
  </conditionalFormatting>
  <conditionalFormatting sqref="M30">
    <cfRule type="notContainsBlanks" dxfId="2561" priority="791">
      <formula>LEN(TRIM(M30))&gt;0</formula>
    </cfRule>
  </conditionalFormatting>
  <conditionalFormatting sqref="M20">
    <cfRule type="cellIs" dxfId="2560" priority="789" operator="greaterThan">
      <formula>0</formula>
    </cfRule>
    <cfRule type="cellIs" dxfId="2559" priority="790" operator="equal">
      <formula>""</formula>
    </cfRule>
  </conditionalFormatting>
  <conditionalFormatting sqref="M15">
    <cfRule type="cellIs" dxfId="2558" priority="787" operator="lessThan">
      <formula>0</formula>
    </cfRule>
    <cfRule type="cellIs" dxfId="2557" priority="788" operator="equal">
      <formula>""</formula>
    </cfRule>
  </conditionalFormatting>
  <conditionalFormatting sqref="M16">
    <cfRule type="cellIs" dxfId="2556" priority="785" operator="lessThan">
      <formula>0</formula>
    </cfRule>
    <cfRule type="cellIs" dxfId="2555" priority="786" operator="equal">
      <formula>""</formula>
    </cfRule>
  </conditionalFormatting>
  <conditionalFormatting sqref="M19">
    <cfRule type="cellIs" dxfId="2554" priority="783" operator="lessThan">
      <formula>0</formula>
    </cfRule>
    <cfRule type="cellIs" dxfId="2553" priority="784" operator="equal">
      <formula>""</formula>
    </cfRule>
  </conditionalFormatting>
  <conditionalFormatting sqref="M24:M28">
    <cfRule type="cellIs" dxfId="2552" priority="781" operator="lessThan">
      <formula>0</formula>
    </cfRule>
    <cfRule type="cellIs" dxfId="2551" priority="782" operator="equal">
      <formula>""</formula>
    </cfRule>
  </conditionalFormatting>
  <conditionalFormatting sqref="M32:M36">
    <cfRule type="cellIs" dxfId="2550" priority="779" operator="lessThan">
      <formula>0</formula>
    </cfRule>
    <cfRule type="cellIs" dxfId="2549" priority="780" operator="equal">
      <formula>""</formula>
    </cfRule>
  </conditionalFormatting>
  <conditionalFormatting sqref="M70">
    <cfRule type="cellIs" dxfId="2548" priority="777" operator="lessThan">
      <formula>0</formula>
    </cfRule>
    <cfRule type="cellIs" dxfId="2547" priority="778" operator="equal">
      <formula>""</formula>
    </cfRule>
  </conditionalFormatting>
  <conditionalFormatting sqref="M39">
    <cfRule type="cellIs" dxfId="2546" priority="775" operator="greaterThan">
      <formula>0</formula>
    </cfRule>
    <cfRule type="cellIs" dxfId="2545" priority="776" operator="equal">
      <formula>""</formula>
    </cfRule>
  </conditionalFormatting>
  <conditionalFormatting sqref="M44:M53">
    <cfRule type="cellIs" dxfId="2544" priority="773" operator="greaterThan">
      <formula>0</formula>
    </cfRule>
    <cfRule type="cellIs" dxfId="2543" priority="774" operator="equal">
      <formula>""</formula>
    </cfRule>
  </conditionalFormatting>
  <conditionalFormatting sqref="M71:M72">
    <cfRule type="cellIs" dxfId="2542" priority="771" operator="greaterThan">
      <formula>0</formula>
    </cfRule>
    <cfRule type="cellIs" dxfId="2541" priority="772" operator="equal">
      <formula>""</formula>
    </cfRule>
  </conditionalFormatting>
  <conditionalFormatting sqref="M74:M75">
    <cfRule type="cellIs" dxfId="2540" priority="769" operator="greaterThan">
      <formula>0</formula>
    </cfRule>
    <cfRule type="cellIs" dxfId="2539" priority="770" operator="equal">
      <formula>""</formula>
    </cfRule>
  </conditionalFormatting>
  <conditionalFormatting sqref="M78:M79">
    <cfRule type="cellIs" dxfId="2538" priority="767" operator="greaterThan">
      <formula>0</formula>
    </cfRule>
    <cfRule type="cellIs" dxfId="2537" priority="768" operator="equal">
      <formula>""</formula>
    </cfRule>
  </conditionalFormatting>
  <conditionalFormatting sqref="M83">
    <cfRule type="cellIs" dxfId="2536" priority="765" operator="greaterThan">
      <formula>0</formula>
    </cfRule>
    <cfRule type="cellIs" dxfId="2535" priority="766" operator="equal">
      <formula>""</formula>
    </cfRule>
  </conditionalFormatting>
  <conditionalFormatting sqref="M84">
    <cfRule type="cellIs" dxfId="2534" priority="763" operator="greaterThan">
      <formula>0</formula>
    </cfRule>
    <cfRule type="cellIs" dxfId="2533" priority="764" operator="equal">
      <formula>""</formula>
    </cfRule>
  </conditionalFormatting>
  <conditionalFormatting sqref="M10">
    <cfRule type="cellIs" dxfId="2532" priority="761" operator="notBetween">
      <formula>0</formula>
      <formula>1</formula>
    </cfRule>
    <cfRule type="cellIs" dxfId="2531" priority="762" operator="equal">
      <formula>""</formula>
    </cfRule>
  </conditionalFormatting>
  <conditionalFormatting sqref="M11">
    <cfRule type="cellIs" dxfId="2530" priority="759" operator="notBetween">
      <formula>0</formula>
      <formula>1</formula>
    </cfRule>
    <cfRule type="cellIs" dxfId="2529" priority="760" operator="equal">
      <formula>""</formula>
    </cfRule>
  </conditionalFormatting>
  <conditionalFormatting sqref="N8:N9">
    <cfRule type="cellIs" dxfId="2528" priority="757" operator="lessThan">
      <formula>0</formula>
    </cfRule>
    <cfRule type="cellIs" dxfId="2527" priority="758" operator="equal">
      <formula>""</formula>
    </cfRule>
  </conditionalFormatting>
  <conditionalFormatting sqref="N30">
    <cfRule type="notContainsBlanks" dxfId="2526" priority="756">
      <formula>LEN(TRIM(N30))&gt;0</formula>
    </cfRule>
  </conditionalFormatting>
  <conditionalFormatting sqref="N20">
    <cfRule type="cellIs" dxfId="2525" priority="754" operator="greaterThan">
      <formula>0</formula>
    </cfRule>
    <cfRule type="cellIs" dxfId="2524" priority="755" operator="equal">
      <formula>""</formula>
    </cfRule>
  </conditionalFormatting>
  <conditionalFormatting sqref="N15">
    <cfRule type="cellIs" dxfId="2523" priority="752" operator="lessThan">
      <formula>0</formula>
    </cfRule>
    <cfRule type="cellIs" dxfId="2522" priority="753" operator="equal">
      <formula>""</formula>
    </cfRule>
  </conditionalFormatting>
  <conditionalFormatting sqref="N16">
    <cfRule type="cellIs" dxfId="2521" priority="750" operator="lessThan">
      <formula>0</formula>
    </cfRule>
    <cfRule type="cellIs" dxfId="2520" priority="751" operator="equal">
      <formula>""</formula>
    </cfRule>
  </conditionalFormatting>
  <conditionalFormatting sqref="N19">
    <cfRule type="cellIs" dxfId="2519" priority="748" operator="lessThan">
      <formula>0</formula>
    </cfRule>
    <cfRule type="cellIs" dxfId="2518" priority="749" operator="equal">
      <formula>""</formula>
    </cfRule>
  </conditionalFormatting>
  <conditionalFormatting sqref="N24:N28">
    <cfRule type="cellIs" dxfId="2517" priority="746" operator="lessThan">
      <formula>0</formula>
    </cfRule>
    <cfRule type="cellIs" dxfId="2516" priority="747" operator="equal">
      <formula>""</formula>
    </cfRule>
  </conditionalFormatting>
  <conditionalFormatting sqref="N32:N36">
    <cfRule type="cellIs" dxfId="2515" priority="744" operator="lessThan">
      <formula>0</formula>
    </cfRule>
    <cfRule type="cellIs" dxfId="2514" priority="745" operator="equal">
      <formula>""</formula>
    </cfRule>
  </conditionalFormatting>
  <conditionalFormatting sqref="N70">
    <cfRule type="cellIs" dxfId="2513" priority="742" operator="lessThan">
      <formula>0</formula>
    </cfRule>
    <cfRule type="cellIs" dxfId="2512" priority="743" operator="equal">
      <formula>""</formula>
    </cfRule>
  </conditionalFormatting>
  <conditionalFormatting sqref="N39">
    <cfRule type="cellIs" dxfId="2511" priority="740" operator="greaterThan">
      <formula>0</formula>
    </cfRule>
    <cfRule type="cellIs" dxfId="2510" priority="741" operator="equal">
      <formula>""</formula>
    </cfRule>
  </conditionalFormatting>
  <conditionalFormatting sqref="N44:N53">
    <cfRule type="cellIs" dxfId="2509" priority="738" operator="greaterThan">
      <formula>0</formula>
    </cfRule>
    <cfRule type="cellIs" dxfId="2508" priority="739" operator="equal">
      <formula>""</formula>
    </cfRule>
  </conditionalFormatting>
  <conditionalFormatting sqref="N71:N72">
    <cfRule type="cellIs" dxfId="2507" priority="736" operator="greaterThan">
      <formula>0</formula>
    </cfRule>
    <cfRule type="cellIs" dxfId="2506" priority="737" operator="equal">
      <formula>""</formula>
    </cfRule>
  </conditionalFormatting>
  <conditionalFormatting sqref="N74:N75">
    <cfRule type="cellIs" dxfId="2505" priority="734" operator="greaterThan">
      <formula>0</formula>
    </cfRule>
    <cfRule type="cellIs" dxfId="2504" priority="735" operator="equal">
      <formula>""</formula>
    </cfRule>
  </conditionalFormatting>
  <conditionalFormatting sqref="N78:N79">
    <cfRule type="cellIs" dxfId="2503" priority="732" operator="greaterThan">
      <formula>0</formula>
    </cfRule>
    <cfRule type="cellIs" dxfId="2502" priority="733" operator="equal">
      <formula>""</formula>
    </cfRule>
  </conditionalFormatting>
  <conditionalFormatting sqref="N83">
    <cfRule type="cellIs" dxfId="2501" priority="730" operator="greaterThan">
      <formula>0</formula>
    </cfRule>
    <cfRule type="cellIs" dxfId="2500" priority="731" operator="equal">
      <formula>""</formula>
    </cfRule>
  </conditionalFormatting>
  <conditionalFormatting sqref="N84">
    <cfRule type="cellIs" dxfId="2499" priority="728" operator="greaterThan">
      <formula>0</formula>
    </cfRule>
    <cfRule type="cellIs" dxfId="2498" priority="729" operator="equal">
      <formula>""</formula>
    </cfRule>
  </conditionalFormatting>
  <conditionalFormatting sqref="N10">
    <cfRule type="cellIs" dxfId="2497" priority="726" operator="notBetween">
      <formula>0</formula>
      <formula>1</formula>
    </cfRule>
    <cfRule type="cellIs" dxfId="2496" priority="727" operator="equal">
      <formula>""</formula>
    </cfRule>
  </conditionalFormatting>
  <conditionalFormatting sqref="N11">
    <cfRule type="cellIs" dxfId="2495" priority="724" operator="notBetween">
      <formula>0</formula>
      <formula>1</formula>
    </cfRule>
    <cfRule type="cellIs" dxfId="2494" priority="725" operator="equal">
      <formula>""</formula>
    </cfRule>
  </conditionalFormatting>
  <conditionalFormatting sqref="O8:O9">
    <cfRule type="cellIs" dxfId="2493" priority="722" operator="lessThan">
      <formula>0</formula>
    </cfRule>
    <cfRule type="cellIs" dxfId="2492" priority="723" operator="equal">
      <formula>""</formula>
    </cfRule>
  </conditionalFormatting>
  <conditionalFormatting sqref="O30">
    <cfRule type="notContainsBlanks" dxfId="2491" priority="721">
      <formula>LEN(TRIM(O30))&gt;0</formula>
    </cfRule>
  </conditionalFormatting>
  <conditionalFormatting sqref="O20">
    <cfRule type="cellIs" dxfId="2490" priority="719" operator="greaterThan">
      <formula>0</formula>
    </cfRule>
    <cfRule type="cellIs" dxfId="2489" priority="720" operator="equal">
      <formula>""</formula>
    </cfRule>
  </conditionalFormatting>
  <conditionalFormatting sqref="O15">
    <cfRule type="cellIs" dxfId="2488" priority="717" operator="lessThan">
      <formula>0</formula>
    </cfRule>
    <cfRule type="cellIs" dxfId="2487" priority="718" operator="equal">
      <formula>""</formula>
    </cfRule>
  </conditionalFormatting>
  <conditionalFormatting sqref="O16">
    <cfRule type="cellIs" dxfId="2486" priority="715" operator="lessThan">
      <formula>0</formula>
    </cfRule>
    <cfRule type="cellIs" dxfId="2485" priority="716" operator="equal">
      <formula>""</formula>
    </cfRule>
  </conditionalFormatting>
  <conditionalFormatting sqref="O19">
    <cfRule type="cellIs" dxfId="2484" priority="713" operator="lessThan">
      <formula>0</formula>
    </cfRule>
    <cfRule type="cellIs" dxfId="2483" priority="714" operator="equal">
      <formula>""</formula>
    </cfRule>
  </conditionalFormatting>
  <conditionalFormatting sqref="O24:O28">
    <cfRule type="cellIs" dxfId="2482" priority="711" operator="lessThan">
      <formula>0</formula>
    </cfRule>
    <cfRule type="cellIs" dxfId="2481" priority="712" operator="equal">
      <formula>""</formula>
    </cfRule>
  </conditionalFormatting>
  <conditionalFormatting sqref="O32:O36">
    <cfRule type="cellIs" dxfId="2480" priority="709" operator="lessThan">
      <formula>0</formula>
    </cfRule>
    <cfRule type="cellIs" dxfId="2479" priority="710" operator="equal">
      <formula>""</formula>
    </cfRule>
  </conditionalFormatting>
  <conditionalFormatting sqref="O70">
    <cfRule type="cellIs" dxfId="2478" priority="707" operator="lessThan">
      <formula>0</formula>
    </cfRule>
    <cfRule type="cellIs" dxfId="2477" priority="708" operator="equal">
      <formula>""</formula>
    </cfRule>
  </conditionalFormatting>
  <conditionalFormatting sqref="O39">
    <cfRule type="cellIs" dxfId="2476" priority="705" operator="greaterThan">
      <formula>0</formula>
    </cfRule>
    <cfRule type="cellIs" dxfId="2475" priority="706" operator="equal">
      <formula>""</formula>
    </cfRule>
  </conditionalFormatting>
  <conditionalFormatting sqref="O44:O53">
    <cfRule type="cellIs" dxfId="2474" priority="703" operator="greaterThan">
      <formula>0</formula>
    </cfRule>
    <cfRule type="cellIs" dxfId="2473" priority="704" operator="equal">
      <formula>""</formula>
    </cfRule>
  </conditionalFormatting>
  <conditionalFormatting sqref="O71:O72">
    <cfRule type="cellIs" dxfId="2472" priority="701" operator="greaterThan">
      <formula>0</formula>
    </cfRule>
    <cfRule type="cellIs" dxfId="2471" priority="702" operator="equal">
      <formula>""</formula>
    </cfRule>
  </conditionalFormatting>
  <conditionalFormatting sqref="O74:O75">
    <cfRule type="cellIs" dxfId="2470" priority="699" operator="greaterThan">
      <formula>0</formula>
    </cfRule>
    <cfRule type="cellIs" dxfId="2469" priority="700" operator="equal">
      <formula>""</formula>
    </cfRule>
  </conditionalFormatting>
  <conditionalFormatting sqref="O78:O79">
    <cfRule type="cellIs" dxfId="2468" priority="697" operator="greaterThan">
      <formula>0</formula>
    </cfRule>
    <cfRule type="cellIs" dxfId="2467" priority="698" operator="equal">
      <formula>""</formula>
    </cfRule>
  </conditionalFormatting>
  <conditionalFormatting sqref="O83">
    <cfRule type="cellIs" dxfId="2466" priority="695" operator="greaterThan">
      <formula>0</formula>
    </cfRule>
    <cfRule type="cellIs" dxfId="2465" priority="696" operator="equal">
      <formula>""</formula>
    </cfRule>
  </conditionalFormatting>
  <conditionalFormatting sqref="O84">
    <cfRule type="cellIs" dxfId="2464" priority="693" operator="greaterThan">
      <formula>0</formula>
    </cfRule>
    <cfRule type="cellIs" dxfId="2463" priority="694" operator="equal">
      <formula>""</formula>
    </cfRule>
  </conditionalFormatting>
  <conditionalFormatting sqref="O10">
    <cfRule type="cellIs" dxfId="2462" priority="691" operator="notBetween">
      <formula>0</formula>
      <formula>1</formula>
    </cfRule>
    <cfRule type="cellIs" dxfId="2461" priority="692" operator="equal">
      <formula>""</formula>
    </cfRule>
  </conditionalFormatting>
  <conditionalFormatting sqref="O11">
    <cfRule type="cellIs" dxfId="2460" priority="689" operator="notBetween">
      <formula>0</formula>
      <formula>1</formula>
    </cfRule>
    <cfRule type="cellIs" dxfId="2459" priority="690" operator="equal">
      <formula>""</formula>
    </cfRule>
  </conditionalFormatting>
  <conditionalFormatting sqref="P8:P9">
    <cfRule type="cellIs" dxfId="2458" priority="687" operator="lessThan">
      <formula>0</formula>
    </cfRule>
    <cfRule type="cellIs" dxfId="2457" priority="688" operator="equal">
      <formula>""</formula>
    </cfRule>
  </conditionalFormatting>
  <conditionalFormatting sqref="P30">
    <cfRule type="notContainsBlanks" dxfId="2456" priority="686">
      <formula>LEN(TRIM(P30))&gt;0</formula>
    </cfRule>
  </conditionalFormatting>
  <conditionalFormatting sqref="P20">
    <cfRule type="cellIs" dxfId="2455" priority="684" operator="greaterThan">
      <formula>0</formula>
    </cfRule>
    <cfRule type="cellIs" dxfId="2454" priority="685" operator="equal">
      <formula>""</formula>
    </cfRule>
  </conditionalFormatting>
  <conditionalFormatting sqref="P15">
    <cfRule type="cellIs" dxfId="2453" priority="682" operator="lessThan">
      <formula>0</formula>
    </cfRule>
    <cfRule type="cellIs" dxfId="2452" priority="683" operator="equal">
      <formula>""</formula>
    </cfRule>
  </conditionalFormatting>
  <conditionalFormatting sqref="P16">
    <cfRule type="cellIs" dxfId="2451" priority="680" operator="lessThan">
      <formula>0</formula>
    </cfRule>
    <cfRule type="cellIs" dxfId="2450" priority="681" operator="equal">
      <formula>""</formula>
    </cfRule>
  </conditionalFormatting>
  <conditionalFormatting sqref="P19">
    <cfRule type="cellIs" dxfId="2449" priority="678" operator="lessThan">
      <formula>0</formula>
    </cfRule>
    <cfRule type="cellIs" dxfId="2448" priority="679" operator="equal">
      <formula>""</formula>
    </cfRule>
  </conditionalFormatting>
  <conditionalFormatting sqref="P24:P28">
    <cfRule type="cellIs" dxfId="2447" priority="676" operator="lessThan">
      <formula>0</formula>
    </cfRule>
    <cfRule type="cellIs" dxfId="2446" priority="677" operator="equal">
      <formula>""</formula>
    </cfRule>
  </conditionalFormatting>
  <conditionalFormatting sqref="P32:P36">
    <cfRule type="cellIs" dxfId="2445" priority="674" operator="lessThan">
      <formula>0</formula>
    </cfRule>
    <cfRule type="cellIs" dxfId="2444" priority="675" operator="equal">
      <formula>""</formula>
    </cfRule>
  </conditionalFormatting>
  <conditionalFormatting sqref="P70">
    <cfRule type="cellIs" dxfId="2443" priority="672" operator="lessThan">
      <formula>0</formula>
    </cfRule>
    <cfRule type="cellIs" dxfId="2442" priority="673" operator="equal">
      <formula>""</formula>
    </cfRule>
  </conditionalFormatting>
  <conditionalFormatting sqref="P39">
    <cfRule type="cellIs" dxfId="2441" priority="670" operator="greaterThan">
      <formula>0</formula>
    </cfRule>
    <cfRule type="cellIs" dxfId="2440" priority="671" operator="equal">
      <formula>""</formula>
    </cfRule>
  </conditionalFormatting>
  <conditionalFormatting sqref="P44:P53">
    <cfRule type="cellIs" dxfId="2439" priority="668" operator="greaterThan">
      <formula>0</formula>
    </cfRule>
    <cfRule type="cellIs" dxfId="2438" priority="669" operator="equal">
      <formula>""</formula>
    </cfRule>
  </conditionalFormatting>
  <conditionalFormatting sqref="P71:P72">
    <cfRule type="cellIs" dxfId="2437" priority="666" operator="greaterThan">
      <formula>0</formula>
    </cfRule>
    <cfRule type="cellIs" dxfId="2436" priority="667" operator="equal">
      <formula>""</formula>
    </cfRule>
  </conditionalFormatting>
  <conditionalFormatting sqref="P74:P75">
    <cfRule type="cellIs" dxfId="2435" priority="664" operator="greaterThan">
      <formula>0</formula>
    </cfRule>
    <cfRule type="cellIs" dxfId="2434" priority="665" operator="equal">
      <formula>""</formula>
    </cfRule>
  </conditionalFormatting>
  <conditionalFormatting sqref="P78:P79">
    <cfRule type="cellIs" dxfId="2433" priority="662" operator="greaterThan">
      <formula>0</formula>
    </cfRule>
    <cfRule type="cellIs" dxfId="2432" priority="663" operator="equal">
      <formula>""</formula>
    </cfRule>
  </conditionalFormatting>
  <conditionalFormatting sqref="P83">
    <cfRule type="cellIs" dxfId="2431" priority="660" operator="greaterThan">
      <formula>0</formula>
    </cfRule>
    <cfRule type="cellIs" dxfId="2430" priority="661" operator="equal">
      <formula>""</formula>
    </cfRule>
  </conditionalFormatting>
  <conditionalFormatting sqref="P84">
    <cfRule type="cellIs" dxfId="2429" priority="658" operator="greaterThan">
      <formula>0</formula>
    </cfRule>
    <cfRule type="cellIs" dxfId="2428" priority="659" operator="equal">
      <formula>""</formula>
    </cfRule>
  </conditionalFormatting>
  <conditionalFormatting sqref="P10">
    <cfRule type="cellIs" dxfId="2427" priority="656" operator="notBetween">
      <formula>0</formula>
      <formula>1</formula>
    </cfRule>
    <cfRule type="cellIs" dxfId="2426" priority="657" operator="equal">
      <formula>""</formula>
    </cfRule>
  </conditionalFormatting>
  <conditionalFormatting sqref="P11">
    <cfRule type="cellIs" dxfId="2425" priority="654" operator="notBetween">
      <formula>0</formula>
      <formula>1</formula>
    </cfRule>
    <cfRule type="cellIs" dxfId="2424" priority="655" operator="equal">
      <formula>""</formula>
    </cfRule>
  </conditionalFormatting>
  <conditionalFormatting sqref="Q8:Q9">
    <cfRule type="cellIs" dxfId="2423" priority="652" operator="lessThan">
      <formula>0</formula>
    </cfRule>
    <cfRule type="cellIs" dxfId="2422" priority="653" operator="equal">
      <formula>""</formula>
    </cfRule>
  </conditionalFormatting>
  <conditionalFormatting sqref="Q30">
    <cfRule type="notContainsBlanks" dxfId="2421" priority="651">
      <formula>LEN(TRIM(Q30))&gt;0</formula>
    </cfRule>
  </conditionalFormatting>
  <conditionalFormatting sqref="Q20">
    <cfRule type="cellIs" dxfId="2420" priority="649" operator="greaterThan">
      <formula>0</formula>
    </cfRule>
    <cfRule type="cellIs" dxfId="2419" priority="650" operator="equal">
      <formula>""</formula>
    </cfRule>
  </conditionalFormatting>
  <conditionalFormatting sqref="Q15">
    <cfRule type="cellIs" dxfId="2418" priority="647" operator="lessThan">
      <formula>0</formula>
    </cfRule>
    <cfRule type="cellIs" dxfId="2417" priority="648" operator="equal">
      <formula>""</formula>
    </cfRule>
  </conditionalFormatting>
  <conditionalFormatting sqref="Q16">
    <cfRule type="cellIs" dxfId="2416" priority="645" operator="lessThan">
      <formula>0</formula>
    </cfRule>
    <cfRule type="cellIs" dxfId="2415" priority="646" operator="equal">
      <formula>""</formula>
    </cfRule>
  </conditionalFormatting>
  <conditionalFormatting sqref="Q19">
    <cfRule type="cellIs" dxfId="2414" priority="643" operator="lessThan">
      <formula>0</formula>
    </cfRule>
    <cfRule type="cellIs" dxfId="2413" priority="644" operator="equal">
      <formula>""</formula>
    </cfRule>
  </conditionalFormatting>
  <conditionalFormatting sqref="Q24:Q28">
    <cfRule type="cellIs" dxfId="2412" priority="641" operator="lessThan">
      <formula>0</formula>
    </cfRule>
    <cfRule type="cellIs" dxfId="2411" priority="642" operator="equal">
      <formula>""</formula>
    </cfRule>
  </conditionalFormatting>
  <conditionalFormatting sqref="Q32:Q36">
    <cfRule type="cellIs" dxfId="2410" priority="639" operator="lessThan">
      <formula>0</formula>
    </cfRule>
    <cfRule type="cellIs" dxfId="2409" priority="640" operator="equal">
      <formula>""</formula>
    </cfRule>
  </conditionalFormatting>
  <conditionalFormatting sqref="Q70">
    <cfRule type="cellIs" dxfId="2408" priority="637" operator="lessThan">
      <formula>0</formula>
    </cfRule>
    <cfRule type="cellIs" dxfId="2407" priority="638" operator="equal">
      <formula>""</formula>
    </cfRule>
  </conditionalFormatting>
  <conditionalFormatting sqref="Q39">
    <cfRule type="cellIs" dxfId="2406" priority="635" operator="greaterThan">
      <formula>0</formula>
    </cfRule>
    <cfRule type="cellIs" dxfId="2405" priority="636" operator="equal">
      <formula>""</formula>
    </cfRule>
  </conditionalFormatting>
  <conditionalFormatting sqref="Q44:Q53">
    <cfRule type="cellIs" dxfId="2404" priority="633" operator="greaterThan">
      <formula>0</formula>
    </cfRule>
    <cfRule type="cellIs" dxfId="2403" priority="634" operator="equal">
      <formula>""</formula>
    </cfRule>
  </conditionalFormatting>
  <conditionalFormatting sqref="Q71:Q72">
    <cfRule type="cellIs" dxfId="2402" priority="631" operator="greaterThan">
      <formula>0</formula>
    </cfRule>
    <cfRule type="cellIs" dxfId="2401" priority="632" operator="equal">
      <formula>""</formula>
    </cfRule>
  </conditionalFormatting>
  <conditionalFormatting sqref="Q74:Q75">
    <cfRule type="cellIs" dxfId="2400" priority="629" operator="greaterThan">
      <formula>0</formula>
    </cfRule>
    <cfRule type="cellIs" dxfId="2399" priority="630" operator="equal">
      <formula>""</formula>
    </cfRule>
  </conditionalFormatting>
  <conditionalFormatting sqref="Q78:Q79">
    <cfRule type="cellIs" dxfId="2398" priority="627" operator="greaterThan">
      <formula>0</formula>
    </cfRule>
    <cfRule type="cellIs" dxfId="2397" priority="628" operator="equal">
      <formula>""</formula>
    </cfRule>
  </conditionalFormatting>
  <conditionalFormatting sqref="Q83">
    <cfRule type="cellIs" dxfId="2396" priority="625" operator="greaterThan">
      <formula>0</formula>
    </cfRule>
    <cfRule type="cellIs" dxfId="2395" priority="626" operator="equal">
      <formula>""</formula>
    </cfRule>
  </conditionalFormatting>
  <conditionalFormatting sqref="Q84">
    <cfRule type="cellIs" dxfId="2394" priority="623" operator="greaterThan">
      <formula>0</formula>
    </cfRule>
    <cfRule type="cellIs" dxfId="2393" priority="624" operator="equal">
      <formula>""</formula>
    </cfRule>
  </conditionalFormatting>
  <conditionalFormatting sqref="Q10">
    <cfRule type="cellIs" dxfId="2392" priority="621" operator="notBetween">
      <formula>0</formula>
      <formula>1</formula>
    </cfRule>
    <cfRule type="cellIs" dxfId="2391" priority="622" operator="equal">
      <formula>""</formula>
    </cfRule>
  </conditionalFormatting>
  <conditionalFormatting sqref="Q11">
    <cfRule type="cellIs" dxfId="2390" priority="619" operator="notBetween">
      <formula>0</formula>
      <formula>1</formula>
    </cfRule>
    <cfRule type="cellIs" dxfId="2389" priority="620" operator="equal">
      <formula>""</formula>
    </cfRule>
  </conditionalFormatting>
  <conditionalFormatting sqref="R8:R9">
    <cfRule type="cellIs" dxfId="2388" priority="617" operator="lessThan">
      <formula>0</formula>
    </cfRule>
    <cfRule type="cellIs" dxfId="2387" priority="618" operator="equal">
      <formula>""</formula>
    </cfRule>
  </conditionalFormatting>
  <conditionalFormatting sqref="R30">
    <cfRule type="notContainsBlanks" dxfId="2386" priority="616">
      <formula>LEN(TRIM(R30))&gt;0</formula>
    </cfRule>
  </conditionalFormatting>
  <conditionalFormatting sqref="R20">
    <cfRule type="cellIs" dxfId="2385" priority="614" operator="greaterThan">
      <formula>0</formula>
    </cfRule>
    <cfRule type="cellIs" dxfId="2384" priority="615" operator="equal">
      <formula>""</formula>
    </cfRule>
  </conditionalFormatting>
  <conditionalFormatting sqref="R15">
    <cfRule type="cellIs" dxfId="2383" priority="612" operator="lessThan">
      <formula>0</formula>
    </cfRule>
    <cfRule type="cellIs" dxfId="2382" priority="613" operator="equal">
      <formula>""</formula>
    </cfRule>
  </conditionalFormatting>
  <conditionalFormatting sqref="R16">
    <cfRule type="cellIs" dxfId="2381" priority="610" operator="lessThan">
      <formula>0</formula>
    </cfRule>
    <cfRule type="cellIs" dxfId="2380" priority="611" operator="equal">
      <formula>""</formula>
    </cfRule>
  </conditionalFormatting>
  <conditionalFormatting sqref="R19">
    <cfRule type="cellIs" dxfId="2379" priority="608" operator="lessThan">
      <formula>0</formula>
    </cfRule>
    <cfRule type="cellIs" dxfId="2378" priority="609" operator="equal">
      <formula>""</formula>
    </cfRule>
  </conditionalFormatting>
  <conditionalFormatting sqref="R24:R28">
    <cfRule type="cellIs" dxfId="2377" priority="606" operator="lessThan">
      <formula>0</formula>
    </cfRule>
    <cfRule type="cellIs" dxfId="2376" priority="607" operator="equal">
      <formula>""</formula>
    </cfRule>
  </conditionalFormatting>
  <conditionalFormatting sqref="R32:R36">
    <cfRule type="cellIs" dxfId="2375" priority="604" operator="lessThan">
      <formula>0</formula>
    </cfRule>
    <cfRule type="cellIs" dxfId="2374" priority="605" operator="equal">
      <formula>""</formula>
    </cfRule>
  </conditionalFormatting>
  <conditionalFormatting sqref="R70">
    <cfRule type="cellIs" dxfId="2373" priority="602" operator="lessThan">
      <formula>0</formula>
    </cfRule>
    <cfRule type="cellIs" dxfId="2372" priority="603" operator="equal">
      <formula>""</formula>
    </cfRule>
  </conditionalFormatting>
  <conditionalFormatting sqref="R39">
    <cfRule type="cellIs" dxfId="2371" priority="600" operator="greaterThan">
      <formula>0</formula>
    </cfRule>
    <cfRule type="cellIs" dxfId="2370" priority="601" operator="equal">
      <formula>""</formula>
    </cfRule>
  </conditionalFormatting>
  <conditionalFormatting sqref="R44:R53">
    <cfRule type="cellIs" dxfId="2369" priority="598" operator="greaterThan">
      <formula>0</formula>
    </cfRule>
    <cfRule type="cellIs" dxfId="2368" priority="599" operator="equal">
      <formula>""</formula>
    </cfRule>
  </conditionalFormatting>
  <conditionalFormatting sqref="R71:R72">
    <cfRule type="cellIs" dxfId="2367" priority="596" operator="greaterThan">
      <formula>0</formula>
    </cfRule>
    <cfRule type="cellIs" dxfId="2366" priority="597" operator="equal">
      <formula>""</formula>
    </cfRule>
  </conditionalFormatting>
  <conditionalFormatting sqref="R74:R75">
    <cfRule type="cellIs" dxfId="2365" priority="594" operator="greaterThan">
      <formula>0</formula>
    </cfRule>
    <cfRule type="cellIs" dxfId="2364" priority="595" operator="equal">
      <formula>""</formula>
    </cfRule>
  </conditionalFormatting>
  <conditionalFormatting sqref="R78:R79">
    <cfRule type="cellIs" dxfId="2363" priority="592" operator="greaterThan">
      <formula>0</formula>
    </cfRule>
    <cfRule type="cellIs" dxfId="2362" priority="593" operator="equal">
      <formula>""</formula>
    </cfRule>
  </conditionalFormatting>
  <conditionalFormatting sqref="R83">
    <cfRule type="cellIs" dxfId="2361" priority="590" operator="greaterThan">
      <formula>0</formula>
    </cfRule>
    <cfRule type="cellIs" dxfId="2360" priority="591" operator="equal">
      <formula>""</formula>
    </cfRule>
  </conditionalFormatting>
  <conditionalFormatting sqref="R84">
    <cfRule type="cellIs" dxfId="2359" priority="588" operator="greaterThan">
      <formula>0</formula>
    </cfRule>
    <cfRule type="cellIs" dxfId="2358" priority="589" operator="equal">
      <formula>""</formula>
    </cfRule>
  </conditionalFormatting>
  <conditionalFormatting sqref="R10">
    <cfRule type="cellIs" dxfId="2357" priority="586" operator="notBetween">
      <formula>0</formula>
      <formula>1</formula>
    </cfRule>
    <cfRule type="cellIs" dxfId="2356" priority="587" operator="equal">
      <formula>""</formula>
    </cfRule>
  </conditionalFormatting>
  <conditionalFormatting sqref="R11">
    <cfRule type="cellIs" dxfId="2355" priority="584" operator="notBetween">
      <formula>0</formula>
      <formula>1</formula>
    </cfRule>
    <cfRule type="cellIs" dxfId="2354" priority="585" operator="equal">
      <formula>""</formula>
    </cfRule>
  </conditionalFormatting>
  <conditionalFormatting sqref="S8:S9">
    <cfRule type="cellIs" dxfId="2353" priority="582" operator="lessThan">
      <formula>0</formula>
    </cfRule>
    <cfRule type="cellIs" dxfId="2352" priority="583" operator="equal">
      <formula>""</formula>
    </cfRule>
  </conditionalFormatting>
  <conditionalFormatting sqref="S30">
    <cfRule type="notContainsBlanks" dxfId="2351" priority="581">
      <formula>LEN(TRIM(S30))&gt;0</formula>
    </cfRule>
  </conditionalFormatting>
  <conditionalFormatting sqref="S20">
    <cfRule type="cellIs" dxfId="2350" priority="579" operator="greaterThan">
      <formula>0</formula>
    </cfRule>
    <cfRule type="cellIs" dxfId="2349" priority="580" operator="equal">
      <formula>""</formula>
    </cfRule>
  </conditionalFormatting>
  <conditionalFormatting sqref="S15">
    <cfRule type="cellIs" dxfId="2348" priority="577" operator="lessThan">
      <formula>0</formula>
    </cfRule>
    <cfRule type="cellIs" dxfId="2347" priority="578" operator="equal">
      <formula>""</formula>
    </cfRule>
  </conditionalFormatting>
  <conditionalFormatting sqref="S16">
    <cfRule type="cellIs" dxfId="2346" priority="575" operator="lessThan">
      <formula>0</formula>
    </cfRule>
    <cfRule type="cellIs" dxfId="2345" priority="576" operator="equal">
      <formula>""</formula>
    </cfRule>
  </conditionalFormatting>
  <conditionalFormatting sqref="S19">
    <cfRule type="cellIs" dxfId="2344" priority="573" operator="lessThan">
      <formula>0</formula>
    </cfRule>
    <cfRule type="cellIs" dxfId="2343" priority="574" operator="equal">
      <formula>""</formula>
    </cfRule>
  </conditionalFormatting>
  <conditionalFormatting sqref="S24:S28">
    <cfRule type="cellIs" dxfId="2342" priority="571" operator="lessThan">
      <formula>0</formula>
    </cfRule>
    <cfRule type="cellIs" dxfId="2341" priority="572" operator="equal">
      <formula>""</formula>
    </cfRule>
  </conditionalFormatting>
  <conditionalFormatting sqref="S32:S36">
    <cfRule type="cellIs" dxfId="2340" priority="569" operator="lessThan">
      <formula>0</formula>
    </cfRule>
    <cfRule type="cellIs" dxfId="2339" priority="570" operator="equal">
      <formula>""</formula>
    </cfRule>
  </conditionalFormatting>
  <conditionalFormatting sqref="S70">
    <cfRule type="cellIs" dxfId="2338" priority="567" operator="lessThan">
      <formula>0</formula>
    </cfRule>
    <cfRule type="cellIs" dxfId="2337" priority="568" operator="equal">
      <formula>""</formula>
    </cfRule>
  </conditionalFormatting>
  <conditionalFormatting sqref="S39">
    <cfRule type="cellIs" dxfId="2336" priority="565" operator="greaterThan">
      <formula>0</formula>
    </cfRule>
    <cfRule type="cellIs" dxfId="2335" priority="566" operator="equal">
      <formula>""</formula>
    </cfRule>
  </conditionalFormatting>
  <conditionalFormatting sqref="S44:S53">
    <cfRule type="cellIs" dxfId="2334" priority="563" operator="greaterThan">
      <formula>0</formula>
    </cfRule>
    <cfRule type="cellIs" dxfId="2333" priority="564" operator="equal">
      <formula>""</formula>
    </cfRule>
  </conditionalFormatting>
  <conditionalFormatting sqref="S71:S72">
    <cfRule type="cellIs" dxfId="2332" priority="561" operator="greaterThan">
      <formula>0</formula>
    </cfRule>
    <cfRule type="cellIs" dxfId="2331" priority="562" operator="equal">
      <formula>""</formula>
    </cfRule>
  </conditionalFormatting>
  <conditionalFormatting sqref="S74:S75">
    <cfRule type="cellIs" dxfId="2330" priority="559" operator="greaterThan">
      <formula>0</formula>
    </cfRule>
    <cfRule type="cellIs" dxfId="2329" priority="560" operator="equal">
      <formula>""</formula>
    </cfRule>
  </conditionalFormatting>
  <conditionalFormatting sqref="S78:S79">
    <cfRule type="cellIs" dxfId="2328" priority="557" operator="greaterThan">
      <formula>0</formula>
    </cfRule>
    <cfRule type="cellIs" dxfId="2327" priority="558" operator="equal">
      <formula>""</formula>
    </cfRule>
  </conditionalFormatting>
  <conditionalFormatting sqref="S83">
    <cfRule type="cellIs" dxfId="2326" priority="555" operator="greaterThan">
      <formula>0</formula>
    </cfRule>
    <cfRule type="cellIs" dxfId="2325" priority="556" operator="equal">
      <formula>""</formula>
    </cfRule>
  </conditionalFormatting>
  <conditionalFormatting sqref="S84">
    <cfRule type="cellIs" dxfId="2324" priority="553" operator="greaterThan">
      <formula>0</formula>
    </cfRule>
    <cfRule type="cellIs" dxfId="2323" priority="554" operator="equal">
      <formula>""</formula>
    </cfRule>
  </conditionalFormatting>
  <conditionalFormatting sqref="S10">
    <cfRule type="cellIs" dxfId="2322" priority="551" operator="notBetween">
      <formula>0</formula>
      <formula>1</formula>
    </cfRule>
    <cfRule type="cellIs" dxfId="2321" priority="552" operator="equal">
      <formula>""</formula>
    </cfRule>
  </conditionalFormatting>
  <conditionalFormatting sqref="S11">
    <cfRule type="cellIs" dxfId="2320" priority="549" operator="notBetween">
      <formula>0</formula>
      <formula>1</formula>
    </cfRule>
    <cfRule type="cellIs" dxfId="2319" priority="550" operator="equal">
      <formula>""</formula>
    </cfRule>
  </conditionalFormatting>
  <conditionalFormatting sqref="T8:T9">
    <cfRule type="cellIs" dxfId="2318" priority="547" operator="lessThan">
      <formula>0</formula>
    </cfRule>
    <cfRule type="cellIs" dxfId="2317" priority="548" operator="equal">
      <formula>""</formula>
    </cfRule>
  </conditionalFormatting>
  <conditionalFormatting sqref="T30">
    <cfRule type="notContainsBlanks" dxfId="2316" priority="546">
      <formula>LEN(TRIM(T30))&gt;0</formula>
    </cfRule>
  </conditionalFormatting>
  <conditionalFormatting sqref="T20">
    <cfRule type="cellIs" dxfId="2315" priority="544" operator="greaterThan">
      <formula>0</formula>
    </cfRule>
    <cfRule type="cellIs" dxfId="2314" priority="545" operator="equal">
      <formula>""</formula>
    </cfRule>
  </conditionalFormatting>
  <conditionalFormatting sqref="T15">
    <cfRule type="cellIs" dxfId="2313" priority="542" operator="lessThan">
      <formula>0</formula>
    </cfRule>
    <cfRule type="cellIs" dxfId="2312" priority="543" operator="equal">
      <formula>""</formula>
    </cfRule>
  </conditionalFormatting>
  <conditionalFormatting sqref="T16">
    <cfRule type="cellIs" dxfId="2311" priority="540" operator="lessThan">
      <formula>0</formula>
    </cfRule>
    <cfRule type="cellIs" dxfId="2310" priority="541" operator="equal">
      <formula>""</formula>
    </cfRule>
  </conditionalFormatting>
  <conditionalFormatting sqref="T19">
    <cfRule type="cellIs" dxfId="2309" priority="538" operator="lessThan">
      <formula>0</formula>
    </cfRule>
    <cfRule type="cellIs" dxfId="2308" priority="539" operator="equal">
      <formula>""</formula>
    </cfRule>
  </conditionalFormatting>
  <conditionalFormatting sqref="T24:T28">
    <cfRule type="cellIs" dxfId="2307" priority="536" operator="lessThan">
      <formula>0</formula>
    </cfRule>
    <cfRule type="cellIs" dxfId="2306" priority="537" operator="equal">
      <formula>""</formula>
    </cfRule>
  </conditionalFormatting>
  <conditionalFormatting sqref="T32:T36">
    <cfRule type="cellIs" dxfId="2305" priority="534" operator="lessThan">
      <formula>0</formula>
    </cfRule>
    <cfRule type="cellIs" dxfId="2304" priority="535" operator="equal">
      <formula>""</formula>
    </cfRule>
  </conditionalFormatting>
  <conditionalFormatting sqref="T70">
    <cfRule type="cellIs" dxfId="2303" priority="532" operator="lessThan">
      <formula>0</formula>
    </cfRule>
    <cfRule type="cellIs" dxfId="2302" priority="533" operator="equal">
      <formula>""</formula>
    </cfRule>
  </conditionalFormatting>
  <conditionalFormatting sqref="T39">
    <cfRule type="cellIs" dxfId="2301" priority="530" operator="greaterThan">
      <formula>0</formula>
    </cfRule>
    <cfRule type="cellIs" dxfId="2300" priority="531" operator="equal">
      <formula>""</formula>
    </cfRule>
  </conditionalFormatting>
  <conditionalFormatting sqref="T44:T53">
    <cfRule type="cellIs" dxfId="2299" priority="528" operator="greaterThan">
      <formula>0</formula>
    </cfRule>
    <cfRule type="cellIs" dxfId="2298" priority="529" operator="equal">
      <formula>""</formula>
    </cfRule>
  </conditionalFormatting>
  <conditionalFormatting sqref="T71:T72">
    <cfRule type="cellIs" dxfId="2297" priority="526" operator="greaterThan">
      <formula>0</formula>
    </cfRule>
    <cfRule type="cellIs" dxfId="2296" priority="527" operator="equal">
      <formula>""</formula>
    </cfRule>
  </conditionalFormatting>
  <conditionalFormatting sqref="T74:T75">
    <cfRule type="cellIs" dxfId="2295" priority="524" operator="greaterThan">
      <formula>0</formula>
    </cfRule>
    <cfRule type="cellIs" dxfId="2294" priority="525" operator="equal">
      <formula>""</formula>
    </cfRule>
  </conditionalFormatting>
  <conditionalFormatting sqref="T78:T79">
    <cfRule type="cellIs" dxfId="2293" priority="522" operator="greaterThan">
      <formula>0</formula>
    </cfRule>
    <cfRule type="cellIs" dxfId="2292" priority="523" operator="equal">
      <formula>""</formula>
    </cfRule>
  </conditionalFormatting>
  <conditionalFormatting sqref="T83">
    <cfRule type="cellIs" dxfId="2291" priority="520" operator="greaterThan">
      <formula>0</formula>
    </cfRule>
    <cfRule type="cellIs" dxfId="2290" priority="521" operator="equal">
      <formula>""</formula>
    </cfRule>
  </conditionalFormatting>
  <conditionalFormatting sqref="T84">
    <cfRule type="cellIs" dxfId="2289" priority="518" operator="greaterThan">
      <formula>0</formula>
    </cfRule>
    <cfRule type="cellIs" dxfId="2288" priority="519" operator="equal">
      <formula>""</formula>
    </cfRule>
  </conditionalFormatting>
  <conditionalFormatting sqref="T10">
    <cfRule type="cellIs" dxfId="2287" priority="516" operator="notBetween">
      <formula>0</formula>
      <formula>1</formula>
    </cfRule>
    <cfRule type="cellIs" dxfId="2286" priority="517" operator="equal">
      <formula>""</formula>
    </cfRule>
  </conditionalFormatting>
  <conditionalFormatting sqref="T11">
    <cfRule type="cellIs" dxfId="2285" priority="514" operator="notBetween">
      <formula>0</formula>
      <formula>1</formula>
    </cfRule>
    <cfRule type="cellIs" dxfId="2284" priority="515" operator="equal">
      <formula>""</formula>
    </cfRule>
  </conditionalFormatting>
  <conditionalFormatting sqref="U8:U9">
    <cfRule type="cellIs" dxfId="2283" priority="512" operator="lessThan">
      <formula>0</formula>
    </cfRule>
    <cfRule type="cellIs" dxfId="2282" priority="513" operator="equal">
      <formula>""</formula>
    </cfRule>
  </conditionalFormatting>
  <conditionalFormatting sqref="U30">
    <cfRule type="notContainsBlanks" dxfId="2281" priority="511">
      <formula>LEN(TRIM(U30))&gt;0</formula>
    </cfRule>
  </conditionalFormatting>
  <conditionalFormatting sqref="U20">
    <cfRule type="cellIs" dxfId="2280" priority="509" operator="greaterThan">
      <formula>0</formula>
    </cfRule>
    <cfRule type="cellIs" dxfId="2279" priority="510" operator="equal">
      <formula>""</formula>
    </cfRule>
  </conditionalFormatting>
  <conditionalFormatting sqref="U15">
    <cfRule type="cellIs" dxfId="2278" priority="507" operator="lessThan">
      <formula>0</formula>
    </cfRule>
    <cfRule type="cellIs" dxfId="2277" priority="508" operator="equal">
      <formula>""</formula>
    </cfRule>
  </conditionalFormatting>
  <conditionalFormatting sqref="U16">
    <cfRule type="cellIs" dxfId="2276" priority="505" operator="lessThan">
      <formula>0</formula>
    </cfRule>
    <cfRule type="cellIs" dxfId="2275" priority="506" operator="equal">
      <formula>""</formula>
    </cfRule>
  </conditionalFormatting>
  <conditionalFormatting sqref="U19">
    <cfRule type="cellIs" dxfId="2274" priority="503" operator="lessThan">
      <formula>0</formula>
    </cfRule>
    <cfRule type="cellIs" dxfId="2273" priority="504" operator="equal">
      <formula>""</formula>
    </cfRule>
  </conditionalFormatting>
  <conditionalFormatting sqref="U24:U28">
    <cfRule type="cellIs" dxfId="2272" priority="501" operator="lessThan">
      <formula>0</formula>
    </cfRule>
    <cfRule type="cellIs" dxfId="2271" priority="502" operator="equal">
      <formula>""</formula>
    </cfRule>
  </conditionalFormatting>
  <conditionalFormatting sqref="U32:U36">
    <cfRule type="cellIs" dxfId="2270" priority="499" operator="lessThan">
      <formula>0</formula>
    </cfRule>
    <cfRule type="cellIs" dxfId="2269" priority="500" operator="equal">
      <formula>""</formula>
    </cfRule>
  </conditionalFormatting>
  <conditionalFormatting sqref="U70">
    <cfRule type="cellIs" dxfId="2268" priority="497" operator="lessThan">
      <formula>0</formula>
    </cfRule>
    <cfRule type="cellIs" dxfId="2267" priority="498" operator="equal">
      <formula>""</formula>
    </cfRule>
  </conditionalFormatting>
  <conditionalFormatting sqref="U39">
    <cfRule type="cellIs" dxfId="2266" priority="495" operator="greaterThan">
      <formula>0</formula>
    </cfRule>
    <cfRule type="cellIs" dxfId="2265" priority="496" operator="equal">
      <formula>""</formula>
    </cfRule>
  </conditionalFormatting>
  <conditionalFormatting sqref="U44:U53">
    <cfRule type="cellIs" dxfId="2264" priority="493" operator="greaterThan">
      <formula>0</formula>
    </cfRule>
    <cfRule type="cellIs" dxfId="2263" priority="494" operator="equal">
      <formula>""</formula>
    </cfRule>
  </conditionalFormatting>
  <conditionalFormatting sqref="U71:U72">
    <cfRule type="cellIs" dxfId="2262" priority="491" operator="greaterThan">
      <formula>0</formula>
    </cfRule>
    <cfRule type="cellIs" dxfId="2261" priority="492" operator="equal">
      <formula>""</formula>
    </cfRule>
  </conditionalFormatting>
  <conditionalFormatting sqref="U74:U75">
    <cfRule type="cellIs" dxfId="2260" priority="489" operator="greaterThan">
      <formula>0</formula>
    </cfRule>
    <cfRule type="cellIs" dxfId="2259" priority="490" operator="equal">
      <formula>""</formula>
    </cfRule>
  </conditionalFormatting>
  <conditionalFormatting sqref="U78:U79">
    <cfRule type="cellIs" dxfId="2258" priority="487" operator="greaterThan">
      <formula>0</formula>
    </cfRule>
    <cfRule type="cellIs" dxfId="2257" priority="488" operator="equal">
      <formula>""</formula>
    </cfRule>
  </conditionalFormatting>
  <conditionalFormatting sqref="U83">
    <cfRule type="cellIs" dxfId="2256" priority="485" operator="greaterThan">
      <formula>0</formula>
    </cfRule>
    <cfRule type="cellIs" dxfId="2255" priority="486" operator="equal">
      <formula>""</formula>
    </cfRule>
  </conditionalFormatting>
  <conditionalFormatting sqref="U84">
    <cfRule type="cellIs" dxfId="2254" priority="483" operator="greaterThan">
      <formula>0</formula>
    </cfRule>
    <cfRule type="cellIs" dxfId="2253" priority="484" operator="equal">
      <formula>""</formula>
    </cfRule>
  </conditionalFormatting>
  <conditionalFormatting sqref="U10">
    <cfRule type="cellIs" dxfId="2252" priority="481" operator="notBetween">
      <formula>0</formula>
      <formula>1</formula>
    </cfRule>
    <cfRule type="cellIs" dxfId="2251" priority="482" operator="equal">
      <formula>""</formula>
    </cfRule>
  </conditionalFormatting>
  <conditionalFormatting sqref="U11">
    <cfRule type="cellIs" dxfId="2250" priority="479" operator="notBetween">
      <formula>0</formula>
      <formula>1</formula>
    </cfRule>
    <cfRule type="cellIs" dxfId="2249" priority="480" operator="equal">
      <formula>""</formula>
    </cfRule>
  </conditionalFormatting>
  <conditionalFormatting sqref="V8:V9">
    <cfRule type="cellIs" dxfId="2248" priority="477" operator="lessThan">
      <formula>0</formula>
    </cfRule>
    <cfRule type="cellIs" dxfId="2247" priority="478" operator="equal">
      <formula>""</formula>
    </cfRule>
  </conditionalFormatting>
  <conditionalFormatting sqref="V30">
    <cfRule type="notContainsBlanks" dxfId="2246" priority="476">
      <formula>LEN(TRIM(V30))&gt;0</formula>
    </cfRule>
  </conditionalFormatting>
  <conditionalFormatting sqref="V20">
    <cfRule type="cellIs" dxfId="2245" priority="474" operator="greaterThan">
      <formula>0</formula>
    </cfRule>
    <cfRule type="cellIs" dxfId="2244" priority="475" operator="equal">
      <formula>""</formula>
    </cfRule>
  </conditionalFormatting>
  <conditionalFormatting sqref="V15">
    <cfRule type="cellIs" dxfId="2243" priority="472" operator="lessThan">
      <formula>0</formula>
    </cfRule>
    <cfRule type="cellIs" dxfId="2242" priority="473" operator="equal">
      <formula>""</formula>
    </cfRule>
  </conditionalFormatting>
  <conditionalFormatting sqref="V16">
    <cfRule type="cellIs" dxfId="2241" priority="470" operator="lessThan">
      <formula>0</formula>
    </cfRule>
    <cfRule type="cellIs" dxfId="2240" priority="471" operator="equal">
      <formula>""</formula>
    </cfRule>
  </conditionalFormatting>
  <conditionalFormatting sqref="V19">
    <cfRule type="cellIs" dxfId="2239" priority="468" operator="lessThan">
      <formula>0</formula>
    </cfRule>
    <cfRule type="cellIs" dxfId="2238" priority="469" operator="equal">
      <formula>""</formula>
    </cfRule>
  </conditionalFormatting>
  <conditionalFormatting sqref="V24:V28">
    <cfRule type="cellIs" dxfId="2237" priority="466" operator="lessThan">
      <formula>0</formula>
    </cfRule>
    <cfRule type="cellIs" dxfId="2236" priority="467" operator="equal">
      <formula>""</formula>
    </cfRule>
  </conditionalFormatting>
  <conditionalFormatting sqref="V32:V36">
    <cfRule type="cellIs" dxfId="2235" priority="464" operator="lessThan">
      <formula>0</formula>
    </cfRule>
    <cfRule type="cellIs" dxfId="2234" priority="465" operator="equal">
      <formula>""</formula>
    </cfRule>
  </conditionalFormatting>
  <conditionalFormatting sqref="V70">
    <cfRule type="cellIs" dxfId="2233" priority="462" operator="lessThan">
      <formula>0</formula>
    </cfRule>
    <cfRule type="cellIs" dxfId="2232" priority="463" operator="equal">
      <formula>""</formula>
    </cfRule>
  </conditionalFormatting>
  <conditionalFormatting sqref="V39">
    <cfRule type="cellIs" dxfId="2231" priority="460" operator="greaterThan">
      <formula>0</formula>
    </cfRule>
    <cfRule type="cellIs" dxfId="2230" priority="461" operator="equal">
      <formula>""</formula>
    </cfRule>
  </conditionalFormatting>
  <conditionalFormatting sqref="V44:V53">
    <cfRule type="cellIs" dxfId="2229" priority="458" operator="greaterThan">
      <formula>0</formula>
    </cfRule>
    <cfRule type="cellIs" dxfId="2228" priority="459" operator="equal">
      <formula>""</formula>
    </cfRule>
  </conditionalFormatting>
  <conditionalFormatting sqref="V71:V72">
    <cfRule type="cellIs" dxfId="2227" priority="456" operator="greaterThan">
      <formula>0</formula>
    </cfRule>
    <cfRule type="cellIs" dxfId="2226" priority="457" operator="equal">
      <formula>""</formula>
    </cfRule>
  </conditionalFormatting>
  <conditionalFormatting sqref="V74:V75">
    <cfRule type="cellIs" dxfId="2225" priority="454" operator="greaterThan">
      <formula>0</formula>
    </cfRule>
    <cfRule type="cellIs" dxfId="2224" priority="455" operator="equal">
      <formula>""</formula>
    </cfRule>
  </conditionalFormatting>
  <conditionalFormatting sqref="V78:V79">
    <cfRule type="cellIs" dxfId="2223" priority="452" operator="greaterThan">
      <formula>0</formula>
    </cfRule>
    <cfRule type="cellIs" dxfId="2222" priority="453" operator="equal">
      <formula>""</formula>
    </cfRule>
  </conditionalFormatting>
  <conditionalFormatting sqref="V83">
    <cfRule type="cellIs" dxfId="2221" priority="450" operator="greaterThan">
      <formula>0</formula>
    </cfRule>
    <cfRule type="cellIs" dxfId="2220" priority="451" operator="equal">
      <formula>""</formula>
    </cfRule>
  </conditionalFormatting>
  <conditionalFormatting sqref="V84">
    <cfRule type="cellIs" dxfId="2219" priority="448" operator="greaterThan">
      <formula>0</formula>
    </cfRule>
    <cfRule type="cellIs" dxfId="2218" priority="449" operator="equal">
      <formula>""</formula>
    </cfRule>
  </conditionalFormatting>
  <conditionalFormatting sqref="V10">
    <cfRule type="cellIs" dxfId="2217" priority="446" operator="notBetween">
      <formula>0</formula>
      <formula>1</formula>
    </cfRule>
    <cfRule type="cellIs" dxfId="2216" priority="447" operator="equal">
      <formula>""</formula>
    </cfRule>
  </conditionalFormatting>
  <conditionalFormatting sqref="V11">
    <cfRule type="cellIs" dxfId="2215" priority="444" operator="notBetween">
      <formula>0</formula>
      <formula>1</formula>
    </cfRule>
    <cfRule type="cellIs" dxfId="2214" priority="445" operator="equal">
      <formula>""</formula>
    </cfRule>
  </conditionalFormatting>
  <conditionalFormatting sqref="W8:W9">
    <cfRule type="cellIs" dxfId="2213" priority="442" operator="lessThan">
      <formula>0</formula>
    </cfRule>
    <cfRule type="cellIs" dxfId="2212" priority="443" operator="equal">
      <formula>""</formula>
    </cfRule>
  </conditionalFormatting>
  <conditionalFormatting sqref="W30">
    <cfRule type="notContainsBlanks" dxfId="2211" priority="441">
      <formula>LEN(TRIM(W30))&gt;0</formula>
    </cfRule>
  </conditionalFormatting>
  <conditionalFormatting sqref="W20">
    <cfRule type="cellIs" dxfId="2210" priority="439" operator="greaterThan">
      <formula>0</formula>
    </cfRule>
    <cfRule type="cellIs" dxfId="2209" priority="440" operator="equal">
      <formula>""</formula>
    </cfRule>
  </conditionalFormatting>
  <conditionalFormatting sqref="W15">
    <cfRule type="cellIs" dxfId="2208" priority="437" operator="lessThan">
      <formula>0</formula>
    </cfRule>
    <cfRule type="cellIs" dxfId="2207" priority="438" operator="equal">
      <formula>""</formula>
    </cfRule>
  </conditionalFormatting>
  <conditionalFormatting sqref="W16">
    <cfRule type="cellIs" dxfId="2206" priority="435" operator="lessThan">
      <formula>0</formula>
    </cfRule>
    <cfRule type="cellIs" dxfId="2205" priority="436" operator="equal">
      <formula>""</formula>
    </cfRule>
  </conditionalFormatting>
  <conditionalFormatting sqref="W19">
    <cfRule type="cellIs" dxfId="2204" priority="433" operator="lessThan">
      <formula>0</formula>
    </cfRule>
    <cfRule type="cellIs" dxfId="2203" priority="434" operator="equal">
      <formula>""</formula>
    </cfRule>
  </conditionalFormatting>
  <conditionalFormatting sqref="W24:W28">
    <cfRule type="cellIs" dxfId="2202" priority="431" operator="lessThan">
      <formula>0</formula>
    </cfRule>
    <cfRule type="cellIs" dxfId="2201" priority="432" operator="equal">
      <formula>""</formula>
    </cfRule>
  </conditionalFormatting>
  <conditionalFormatting sqref="W32:W36">
    <cfRule type="cellIs" dxfId="2200" priority="429" operator="lessThan">
      <formula>0</formula>
    </cfRule>
    <cfRule type="cellIs" dxfId="2199" priority="430" operator="equal">
      <formula>""</formula>
    </cfRule>
  </conditionalFormatting>
  <conditionalFormatting sqref="W70">
    <cfRule type="cellIs" dxfId="2198" priority="427" operator="lessThan">
      <formula>0</formula>
    </cfRule>
    <cfRule type="cellIs" dxfId="2197" priority="428" operator="equal">
      <formula>""</formula>
    </cfRule>
  </conditionalFormatting>
  <conditionalFormatting sqref="W39">
    <cfRule type="cellIs" dxfId="2196" priority="425" operator="greaterThan">
      <formula>0</formula>
    </cfRule>
    <cfRule type="cellIs" dxfId="2195" priority="426" operator="equal">
      <formula>""</formula>
    </cfRule>
  </conditionalFormatting>
  <conditionalFormatting sqref="W44:W53">
    <cfRule type="cellIs" dxfId="2194" priority="423" operator="greaterThan">
      <formula>0</formula>
    </cfRule>
    <cfRule type="cellIs" dxfId="2193" priority="424" operator="equal">
      <formula>""</formula>
    </cfRule>
  </conditionalFormatting>
  <conditionalFormatting sqref="W71:W72">
    <cfRule type="cellIs" dxfId="2192" priority="421" operator="greaterThan">
      <formula>0</formula>
    </cfRule>
    <cfRule type="cellIs" dxfId="2191" priority="422" operator="equal">
      <formula>""</formula>
    </cfRule>
  </conditionalFormatting>
  <conditionalFormatting sqref="W74:W75">
    <cfRule type="cellIs" dxfId="2190" priority="419" operator="greaterThan">
      <formula>0</formula>
    </cfRule>
    <cfRule type="cellIs" dxfId="2189" priority="420" operator="equal">
      <formula>""</formula>
    </cfRule>
  </conditionalFormatting>
  <conditionalFormatting sqref="W78:W79">
    <cfRule type="cellIs" dxfId="2188" priority="417" operator="greaterThan">
      <formula>0</formula>
    </cfRule>
    <cfRule type="cellIs" dxfId="2187" priority="418" operator="equal">
      <formula>""</formula>
    </cfRule>
  </conditionalFormatting>
  <conditionalFormatting sqref="W83">
    <cfRule type="cellIs" dxfId="2186" priority="415" operator="greaterThan">
      <formula>0</formula>
    </cfRule>
    <cfRule type="cellIs" dxfId="2185" priority="416" operator="equal">
      <formula>""</formula>
    </cfRule>
  </conditionalFormatting>
  <conditionalFormatting sqref="W84">
    <cfRule type="cellIs" dxfId="2184" priority="413" operator="greaterThan">
      <formula>0</formula>
    </cfRule>
    <cfRule type="cellIs" dxfId="2183" priority="414" operator="equal">
      <formula>""</formula>
    </cfRule>
  </conditionalFormatting>
  <conditionalFormatting sqref="W10">
    <cfRule type="cellIs" dxfId="2182" priority="411" operator="notBetween">
      <formula>0</formula>
      <formula>1</formula>
    </cfRule>
    <cfRule type="cellIs" dxfId="2181" priority="412" operator="equal">
      <formula>""</formula>
    </cfRule>
  </conditionalFormatting>
  <conditionalFormatting sqref="W11">
    <cfRule type="cellIs" dxfId="2180" priority="409" operator="notBetween">
      <formula>0</formula>
      <formula>1</formula>
    </cfRule>
    <cfRule type="cellIs" dxfId="2179" priority="410" operator="equal">
      <formula>""</formula>
    </cfRule>
  </conditionalFormatting>
  <conditionalFormatting sqref="X8:X9">
    <cfRule type="cellIs" dxfId="2178" priority="407" operator="lessThan">
      <formula>0</formula>
    </cfRule>
    <cfRule type="cellIs" dxfId="2177" priority="408" operator="equal">
      <formula>""</formula>
    </cfRule>
  </conditionalFormatting>
  <conditionalFormatting sqref="X30">
    <cfRule type="notContainsBlanks" dxfId="2176" priority="406">
      <formula>LEN(TRIM(X30))&gt;0</formula>
    </cfRule>
  </conditionalFormatting>
  <conditionalFormatting sqref="X20">
    <cfRule type="cellIs" dxfId="2175" priority="404" operator="greaterThan">
      <formula>0</formula>
    </cfRule>
    <cfRule type="cellIs" dxfId="2174" priority="405" operator="equal">
      <formula>""</formula>
    </cfRule>
  </conditionalFormatting>
  <conditionalFormatting sqref="X15">
    <cfRule type="cellIs" dxfId="2173" priority="402" operator="lessThan">
      <formula>0</formula>
    </cfRule>
    <cfRule type="cellIs" dxfId="2172" priority="403" operator="equal">
      <formula>""</formula>
    </cfRule>
  </conditionalFormatting>
  <conditionalFormatting sqref="X16">
    <cfRule type="cellIs" dxfId="2171" priority="400" operator="lessThan">
      <formula>0</formula>
    </cfRule>
    <cfRule type="cellIs" dxfId="2170" priority="401" operator="equal">
      <formula>""</formula>
    </cfRule>
  </conditionalFormatting>
  <conditionalFormatting sqref="X19">
    <cfRule type="cellIs" dxfId="2169" priority="398" operator="lessThan">
      <formula>0</formula>
    </cfRule>
    <cfRule type="cellIs" dxfId="2168" priority="399" operator="equal">
      <formula>""</formula>
    </cfRule>
  </conditionalFormatting>
  <conditionalFormatting sqref="X24:X28">
    <cfRule type="cellIs" dxfId="2167" priority="396" operator="lessThan">
      <formula>0</formula>
    </cfRule>
    <cfRule type="cellIs" dxfId="2166" priority="397" operator="equal">
      <formula>""</formula>
    </cfRule>
  </conditionalFormatting>
  <conditionalFormatting sqref="X32:X36">
    <cfRule type="cellIs" dxfId="2165" priority="394" operator="lessThan">
      <formula>0</formula>
    </cfRule>
    <cfRule type="cellIs" dxfId="2164" priority="395" operator="equal">
      <formula>""</formula>
    </cfRule>
  </conditionalFormatting>
  <conditionalFormatting sqref="X70">
    <cfRule type="cellIs" dxfId="2163" priority="392" operator="lessThan">
      <formula>0</formula>
    </cfRule>
    <cfRule type="cellIs" dxfId="2162" priority="393" operator="equal">
      <formula>""</formula>
    </cfRule>
  </conditionalFormatting>
  <conditionalFormatting sqref="X39">
    <cfRule type="cellIs" dxfId="2161" priority="390" operator="greaterThan">
      <formula>0</formula>
    </cfRule>
    <cfRule type="cellIs" dxfId="2160" priority="391" operator="equal">
      <formula>""</formula>
    </cfRule>
  </conditionalFormatting>
  <conditionalFormatting sqref="X44:X53">
    <cfRule type="cellIs" dxfId="2159" priority="388" operator="greaterThan">
      <formula>0</formula>
    </cfRule>
    <cfRule type="cellIs" dxfId="2158" priority="389" operator="equal">
      <formula>""</formula>
    </cfRule>
  </conditionalFormatting>
  <conditionalFormatting sqref="X71:X72">
    <cfRule type="cellIs" dxfId="2157" priority="386" operator="greaterThan">
      <formula>0</formula>
    </cfRule>
    <cfRule type="cellIs" dxfId="2156" priority="387" operator="equal">
      <formula>""</formula>
    </cfRule>
  </conditionalFormatting>
  <conditionalFormatting sqref="X74:X75">
    <cfRule type="cellIs" dxfId="2155" priority="384" operator="greaterThan">
      <formula>0</formula>
    </cfRule>
    <cfRule type="cellIs" dxfId="2154" priority="385" operator="equal">
      <formula>""</formula>
    </cfRule>
  </conditionalFormatting>
  <conditionalFormatting sqref="X78:X79">
    <cfRule type="cellIs" dxfId="2153" priority="382" operator="greaterThan">
      <formula>0</formula>
    </cfRule>
    <cfRule type="cellIs" dxfId="2152" priority="383" operator="equal">
      <formula>""</formula>
    </cfRule>
  </conditionalFormatting>
  <conditionalFormatting sqref="X83">
    <cfRule type="cellIs" dxfId="2151" priority="380" operator="greaterThan">
      <formula>0</formula>
    </cfRule>
    <cfRule type="cellIs" dxfId="2150" priority="381" operator="equal">
      <formula>""</formula>
    </cfRule>
  </conditionalFormatting>
  <conditionalFormatting sqref="X84">
    <cfRule type="cellIs" dxfId="2149" priority="378" operator="greaterThan">
      <formula>0</formula>
    </cfRule>
    <cfRule type="cellIs" dxfId="2148" priority="379" operator="equal">
      <formula>""</formula>
    </cfRule>
  </conditionalFormatting>
  <conditionalFormatting sqref="X10">
    <cfRule type="cellIs" dxfId="2147" priority="376" operator="notBetween">
      <formula>0</formula>
      <formula>1</formula>
    </cfRule>
    <cfRule type="cellIs" dxfId="2146" priority="377" operator="equal">
      <formula>""</formula>
    </cfRule>
  </conditionalFormatting>
  <conditionalFormatting sqref="X11">
    <cfRule type="cellIs" dxfId="2145" priority="374" operator="notBetween">
      <formula>0</formula>
      <formula>1</formula>
    </cfRule>
    <cfRule type="cellIs" dxfId="2144" priority="375" operator="equal">
      <formula>""</formula>
    </cfRule>
  </conditionalFormatting>
  <conditionalFormatting sqref="AE11">
    <cfRule type="cellIs" dxfId="2143" priority="129" operator="notBetween">
      <formula>0</formula>
      <formula>1</formula>
    </cfRule>
    <cfRule type="cellIs" dxfId="2142" priority="130" operator="equal">
      <formula>""</formula>
    </cfRule>
  </conditionalFormatting>
  <conditionalFormatting sqref="Y8:Y9">
    <cfRule type="cellIs" dxfId="2141" priority="372" operator="lessThan">
      <formula>0</formula>
    </cfRule>
    <cfRule type="cellIs" dxfId="2140" priority="373" operator="equal">
      <formula>""</formula>
    </cfRule>
  </conditionalFormatting>
  <conditionalFormatting sqref="Y30">
    <cfRule type="notContainsBlanks" dxfId="2139" priority="371">
      <formula>LEN(TRIM(Y30))&gt;0</formula>
    </cfRule>
  </conditionalFormatting>
  <conditionalFormatting sqref="Y20">
    <cfRule type="cellIs" dxfId="2138" priority="369" operator="greaterThan">
      <formula>0</formula>
    </cfRule>
    <cfRule type="cellIs" dxfId="2137" priority="370" operator="equal">
      <formula>""</formula>
    </cfRule>
  </conditionalFormatting>
  <conditionalFormatting sqref="Y15">
    <cfRule type="cellIs" dxfId="2136" priority="367" operator="lessThan">
      <formula>0</formula>
    </cfRule>
    <cfRule type="cellIs" dxfId="2135" priority="368" operator="equal">
      <formula>""</formula>
    </cfRule>
  </conditionalFormatting>
  <conditionalFormatting sqref="Y16">
    <cfRule type="cellIs" dxfId="2134" priority="365" operator="lessThan">
      <formula>0</formula>
    </cfRule>
    <cfRule type="cellIs" dxfId="2133" priority="366" operator="equal">
      <formula>""</formula>
    </cfRule>
  </conditionalFormatting>
  <conditionalFormatting sqref="Y19">
    <cfRule type="cellIs" dxfId="2132" priority="363" operator="lessThan">
      <formula>0</formula>
    </cfRule>
    <cfRule type="cellIs" dxfId="2131" priority="364" operator="equal">
      <formula>""</formula>
    </cfRule>
  </conditionalFormatting>
  <conditionalFormatting sqref="Y24:Y28">
    <cfRule type="cellIs" dxfId="2130" priority="361" operator="lessThan">
      <formula>0</formula>
    </cfRule>
    <cfRule type="cellIs" dxfId="2129" priority="362" operator="equal">
      <formula>""</formula>
    </cfRule>
  </conditionalFormatting>
  <conditionalFormatting sqref="Y32:Y36">
    <cfRule type="cellIs" dxfId="2128" priority="359" operator="lessThan">
      <formula>0</formula>
    </cfRule>
    <cfRule type="cellIs" dxfId="2127" priority="360" operator="equal">
      <formula>""</formula>
    </cfRule>
  </conditionalFormatting>
  <conditionalFormatting sqref="Y70">
    <cfRule type="cellIs" dxfId="2126" priority="357" operator="lessThan">
      <formula>0</formula>
    </cfRule>
    <cfRule type="cellIs" dxfId="2125" priority="358" operator="equal">
      <formula>""</formula>
    </cfRule>
  </conditionalFormatting>
  <conditionalFormatting sqref="Y39">
    <cfRule type="cellIs" dxfId="2124" priority="355" operator="greaterThan">
      <formula>0</formula>
    </cfRule>
    <cfRule type="cellIs" dxfId="2123" priority="356" operator="equal">
      <formula>""</formula>
    </cfRule>
  </conditionalFormatting>
  <conditionalFormatting sqref="Y44:Y53">
    <cfRule type="cellIs" dxfId="2122" priority="353" operator="greaterThan">
      <formula>0</formula>
    </cfRule>
    <cfRule type="cellIs" dxfId="2121" priority="354" operator="equal">
      <formula>""</formula>
    </cfRule>
  </conditionalFormatting>
  <conditionalFormatting sqref="Y71:Y72">
    <cfRule type="cellIs" dxfId="2120" priority="351" operator="greaterThan">
      <formula>0</formula>
    </cfRule>
    <cfRule type="cellIs" dxfId="2119" priority="352" operator="equal">
      <formula>""</formula>
    </cfRule>
  </conditionalFormatting>
  <conditionalFormatting sqref="Y74:Y75">
    <cfRule type="cellIs" dxfId="2118" priority="349" operator="greaterThan">
      <formula>0</formula>
    </cfRule>
    <cfRule type="cellIs" dxfId="2117" priority="350" operator="equal">
      <formula>""</formula>
    </cfRule>
  </conditionalFormatting>
  <conditionalFormatting sqref="Y78:Y79">
    <cfRule type="cellIs" dxfId="2116" priority="347" operator="greaterThan">
      <formula>0</formula>
    </cfRule>
    <cfRule type="cellIs" dxfId="2115" priority="348" operator="equal">
      <formula>""</formula>
    </cfRule>
  </conditionalFormatting>
  <conditionalFormatting sqref="Y83">
    <cfRule type="cellIs" dxfId="2114" priority="345" operator="greaterThan">
      <formula>0</formula>
    </cfRule>
    <cfRule type="cellIs" dxfId="2113" priority="346" operator="equal">
      <formula>""</formula>
    </cfRule>
  </conditionalFormatting>
  <conditionalFormatting sqref="Y84">
    <cfRule type="cellIs" dxfId="2112" priority="343" operator="greaterThan">
      <formula>0</formula>
    </cfRule>
    <cfRule type="cellIs" dxfId="2111" priority="344" operator="equal">
      <formula>""</formula>
    </cfRule>
  </conditionalFormatting>
  <conditionalFormatting sqref="Y10">
    <cfRule type="cellIs" dxfId="2110" priority="341" operator="notBetween">
      <formula>0</formula>
      <formula>1</formula>
    </cfRule>
    <cfRule type="cellIs" dxfId="2109" priority="342" operator="equal">
      <formula>""</formula>
    </cfRule>
  </conditionalFormatting>
  <conditionalFormatting sqref="Y11">
    <cfRule type="cellIs" dxfId="2108" priority="339" operator="notBetween">
      <formula>0</formula>
      <formula>1</formula>
    </cfRule>
    <cfRule type="cellIs" dxfId="2107" priority="340" operator="equal">
      <formula>""</formula>
    </cfRule>
  </conditionalFormatting>
  <conditionalFormatting sqref="Z8:Z9">
    <cfRule type="cellIs" dxfId="2106" priority="337" operator="lessThan">
      <formula>0</formula>
    </cfRule>
    <cfRule type="cellIs" dxfId="2105" priority="338" operator="equal">
      <formula>""</formula>
    </cfRule>
  </conditionalFormatting>
  <conditionalFormatting sqref="Z30">
    <cfRule type="notContainsBlanks" dxfId="2104" priority="336">
      <formula>LEN(TRIM(Z30))&gt;0</formula>
    </cfRule>
  </conditionalFormatting>
  <conditionalFormatting sqref="Z20">
    <cfRule type="cellIs" dxfId="2103" priority="334" operator="greaterThan">
      <formula>0</formula>
    </cfRule>
    <cfRule type="cellIs" dxfId="2102" priority="335" operator="equal">
      <formula>""</formula>
    </cfRule>
  </conditionalFormatting>
  <conditionalFormatting sqref="Z15">
    <cfRule type="cellIs" dxfId="2101" priority="332" operator="lessThan">
      <formula>0</formula>
    </cfRule>
    <cfRule type="cellIs" dxfId="2100" priority="333" operator="equal">
      <formula>""</formula>
    </cfRule>
  </conditionalFormatting>
  <conditionalFormatting sqref="Z16">
    <cfRule type="cellIs" dxfId="2099" priority="330" operator="lessThan">
      <formula>0</formula>
    </cfRule>
    <cfRule type="cellIs" dxfId="2098" priority="331" operator="equal">
      <formula>""</formula>
    </cfRule>
  </conditionalFormatting>
  <conditionalFormatting sqref="Z19">
    <cfRule type="cellIs" dxfId="2097" priority="328" operator="lessThan">
      <formula>0</formula>
    </cfRule>
    <cfRule type="cellIs" dxfId="2096" priority="329" operator="equal">
      <formula>""</formula>
    </cfRule>
  </conditionalFormatting>
  <conditionalFormatting sqref="Z24:Z28">
    <cfRule type="cellIs" dxfId="2095" priority="326" operator="lessThan">
      <formula>0</formula>
    </cfRule>
    <cfRule type="cellIs" dxfId="2094" priority="327" operator="equal">
      <formula>""</formula>
    </cfRule>
  </conditionalFormatting>
  <conditionalFormatting sqref="Z32:Z36">
    <cfRule type="cellIs" dxfId="2093" priority="324" operator="lessThan">
      <formula>0</formula>
    </cfRule>
    <cfRule type="cellIs" dxfId="2092" priority="325" operator="equal">
      <formula>""</formula>
    </cfRule>
  </conditionalFormatting>
  <conditionalFormatting sqref="Z70">
    <cfRule type="cellIs" dxfId="2091" priority="322" operator="lessThan">
      <formula>0</formula>
    </cfRule>
    <cfRule type="cellIs" dxfId="2090" priority="323" operator="equal">
      <formula>""</formula>
    </cfRule>
  </conditionalFormatting>
  <conditionalFormatting sqref="Z39">
    <cfRule type="cellIs" dxfId="2089" priority="320" operator="greaterThan">
      <formula>0</formula>
    </cfRule>
    <cfRule type="cellIs" dxfId="2088" priority="321" operator="equal">
      <formula>""</formula>
    </cfRule>
  </conditionalFormatting>
  <conditionalFormatting sqref="Z44:Z53">
    <cfRule type="cellIs" dxfId="2087" priority="318" operator="greaterThan">
      <formula>0</formula>
    </cfRule>
    <cfRule type="cellIs" dxfId="2086" priority="319" operator="equal">
      <formula>""</formula>
    </cfRule>
  </conditionalFormatting>
  <conditionalFormatting sqref="Z71:Z72">
    <cfRule type="cellIs" dxfId="2085" priority="316" operator="greaterThan">
      <formula>0</formula>
    </cfRule>
    <cfRule type="cellIs" dxfId="2084" priority="317" operator="equal">
      <formula>""</formula>
    </cfRule>
  </conditionalFormatting>
  <conditionalFormatting sqref="Z74:Z75">
    <cfRule type="cellIs" dxfId="2083" priority="314" operator="greaterThan">
      <formula>0</formula>
    </cfRule>
    <cfRule type="cellIs" dxfId="2082" priority="315" operator="equal">
      <formula>""</formula>
    </cfRule>
  </conditionalFormatting>
  <conditionalFormatting sqref="Z78:Z79">
    <cfRule type="cellIs" dxfId="2081" priority="312" operator="greaterThan">
      <formula>0</formula>
    </cfRule>
    <cfRule type="cellIs" dxfId="2080" priority="313" operator="equal">
      <formula>""</formula>
    </cfRule>
  </conditionalFormatting>
  <conditionalFormatting sqref="Z83">
    <cfRule type="cellIs" dxfId="2079" priority="310" operator="greaterThan">
      <formula>0</formula>
    </cfRule>
    <cfRule type="cellIs" dxfId="2078" priority="311" operator="equal">
      <formula>""</formula>
    </cfRule>
  </conditionalFormatting>
  <conditionalFormatting sqref="Z84">
    <cfRule type="cellIs" dxfId="2077" priority="308" operator="greaterThan">
      <formula>0</formula>
    </cfRule>
    <cfRule type="cellIs" dxfId="2076" priority="309" operator="equal">
      <formula>""</formula>
    </cfRule>
  </conditionalFormatting>
  <conditionalFormatting sqref="Z10">
    <cfRule type="cellIs" dxfId="2075" priority="306" operator="notBetween">
      <formula>0</formula>
      <formula>1</formula>
    </cfRule>
    <cfRule type="cellIs" dxfId="2074" priority="307" operator="equal">
      <formula>""</formula>
    </cfRule>
  </conditionalFormatting>
  <conditionalFormatting sqref="Z11">
    <cfRule type="cellIs" dxfId="2073" priority="304" operator="notBetween">
      <formula>0</formula>
      <formula>1</formula>
    </cfRule>
    <cfRule type="cellIs" dxfId="2072" priority="305" operator="equal">
      <formula>""</formula>
    </cfRule>
  </conditionalFormatting>
  <conditionalFormatting sqref="AA8:AA9">
    <cfRule type="cellIs" dxfId="2071" priority="302" operator="lessThan">
      <formula>0</formula>
    </cfRule>
    <cfRule type="cellIs" dxfId="2070" priority="303" operator="equal">
      <formula>""</formula>
    </cfRule>
  </conditionalFormatting>
  <conditionalFormatting sqref="AA30">
    <cfRule type="notContainsBlanks" dxfId="2069" priority="301">
      <formula>LEN(TRIM(AA30))&gt;0</formula>
    </cfRule>
  </conditionalFormatting>
  <conditionalFormatting sqref="AA20">
    <cfRule type="cellIs" dxfId="2068" priority="299" operator="greaterThan">
      <formula>0</formula>
    </cfRule>
    <cfRule type="cellIs" dxfId="2067" priority="300" operator="equal">
      <formula>""</formula>
    </cfRule>
  </conditionalFormatting>
  <conditionalFormatting sqref="AA16">
    <cfRule type="cellIs" dxfId="2066" priority="295" operator="lessThan">
      <formula>0</formula>
    </cfRule>
    <cfRule type="cellIs" dxfId="2065" priority="296" operator="equal">
      <formula>""</formula>
    </cfRule>
  </conditionalFormatting>
  <conditionalFormatting sqref="AA19">
    <cfRule type="cellIs" dxfId="2064" priority="293" operator="lessThan">
      <formula>0</formula>
    </cfRule>
    <cfRule type="cellIs" dxfId="2063" priority="294" operator="equal">
      <formula>""</formula>
    </cfRule>
  </conditionalFormatting>
  <conditionalFormatting sqref="AA24:AA28">
    <cfRule type="cellIs" dxfId="2062" priority="291" operator="lessThan">
      <formula>0</formula>
    </cfRule>
    <cfRule type="cellIs" dxfId="2061" priority="292" operator="equal">
      <formula>""</formula>
    </cfRule>
  </conditionalFormatting>
  <conditionalFormatting sqref="AA32:AA36">
    <cfRule type="cellIs" dxfId="2060" priority="289" operator="lessThan">
      <formula>0</formula>
    </cfRule>
    <cfRule type="cellIs" dxfId="2059" priority="290" operator="equal">
      <formula>""</formula>
    </cfRule>
  </conditionalFormatting>
  <conditionalFormatting sqref="AA70">
    <cfRule type="cellIs" dxfId="2058" priority="287" operator="lessThan">
      <formula>0</formula>
    </cfRule>
    <cfRule type="cellIs" dxfId="2057" priority="288" operator="equal">
      <formula>""</formula>
    </cfRule>
  </conditionalFormatting>
  <conditionalFormatting sqref="AA39">
    <cfRule type="cellIs" dxfId="2056" priority="285" operator="greaterThan">
      <formula>0</formula>
    </cfRule>
    <cfRule type="cellIs" dxfId="2055" priority="286" operator="equal">
      <formula>""</formula>
    </cfRule>
  </conditionalFormatting>
  <conditionalFormatting sqref="AA44:AA53">
    <cfRule type="cellIs" dxfId="2054" priority="283" operator="greaterThan">
      <formula>0</formula>
    </cfRule>
    <cfRule type="cellIs" dxfId="2053" priority="284" operator="equal">
      <formula>""</formula>
    </cfRule>
  </conditionalFormatting>
  <conditionalFormatting sqref="AA71:AA72">
    <cfRule type="cellIs" dxfId="2052" priority="281" operator="greaterThan">
      <formula>0</formula>
    </cfRule>
    <cfRule type="cellIs" dxfId="2051" priority="282" operator="equal">
      <formula>""</formula>
    </cfRule>
  </conditionalFormatting>
  <conditionalFormatting sqref="AA74:AA75">
    <cfRule type="cellIs" dxfId="2050" priority="279" operator="greaterThan">
      <formula>0</formula>
    </cfRule>
    <cfRule type="cellIs" dxfId="2049" priority="280" operator="equal">
      <formula>""</formula>
    </cfRule>
  </conditionalFormatting>
  <conditionalFormatting sqref="AA78:AA79">
    <cfRule type="cellIs" dxfId="2048" priority="277" operator="greaterThan">
      <formula>0</formula>
    </cfRule>
    <cfRule type="cellIs" dxfId="2047" priority="278" operator="equal">
      <formula>""</formula>
    </cfRule>
  </conditionalFormatting>
  <conditionalFormatting sqref="AA83">
    <cfRule type="cellIs" dxfId="2046" priority="275" operator="greaterThan">
      <formula>0</formula>
    </cfRule>
    <cfRule type="cellIs" dxfId="2045" priority="276" operator="equal">
      <formula>""</formula>
    </cfRule>
  </conditionalFormatting>
  <conditionalFormatting sqref="AA84">
    <cfRule type="cellIs" dxfId="2044" priority="273" operator="greaterThan">
      <formula>0</formula>
    </cfRule>
    <cfRule type="cellIs" dxfId="2043" priority="274" operator="equal">
      <formula>""</formula>
    </cfRule>
  </conditionalFormatting>
  <conditionalFormatting sqref="AA10">
    <cfRule type="cellIs" dxfId="2042" priority="271" operator="notBetween">
      <formula>0</formula>
      <formula>1</formula>
    </cfRule>
    <cfRule type="cellIs" dxfId="2041" priority="272" operator="equal">
      <formula>""</formula>
    </cfRule>
  </conditionalFormatting>
  <conditionalFormatting sqref="AA11">
    <cfRule type="cellIs" dxfId="2040" priority="269" operator="notBetween">
      <formula>0</formula>
      <formula>1</formula>
    </cfRule>
    <cfRule type="cellIs" dxfId="2039" priority="270" operator="equal">
      <formula>""</formula>
    </cfRule>
  </conditionalFormatting>
  <conditionalFormatting sqref="AB8:AB9">
    <cfRule type="cellIs" dxfId="2038" priority="267" operator="lessThan">
      <formula>0</formula>
    </cfRule>
    <cfRule type="cellIs" dxfId="2037" priority="268" operator="equal">
      <formula>""</formula>
    </cfRule>
  </conditionalFormatting>
  <conditionalFormatting sqref="AB30">
    <cfRule type="notContainsBlanks" dxfId="2036" priority="266">
      <formula>LEN(TRIM(AB30))&gt;0</formula>
    </cfRule>
  </conditionalFormatting>
  <conditionalFormatting sqref="AB20">
    <cfRule type="cellIs" dxfId="2035" priority="264" operator="greaterThan">
      <formula>0</formula>
    </cfRule>
    <cfRule type="cellIs" dxfId="2034" priority="265" operator="equal">
      <formula>""</formula>
    </cfRule>
  </conditionalFormatting>
  <conditionalFormatting sqref="AB16">
    <cfRule type="cellIs" dxfId="2033" priority="260" operator="lessThan">
      <formula>0</formula>
    </cfRule>
    <cfRule type="cellIs" dxfId="2032" priority="261" operator="equal">
      <formula>""</formula>
    </cfRule>
  </conditionalFormatting>
  <conditionalFormatting sqref="AB24:AB28">
    <cfRule type="cellIs" dxfId="2031" priority="256" operator="lessThan">
      <formula>0</formula>
    </cfRule>
    <cfRule type="cellIs" dxfId="2030" priority="257" operator="equal">
      <formula>""</formula>
    </cfRule>
  </conditionalFormatting>
  <conditionalFormatting sqref="AB32:AB36">
    <cfRule type="cellIs" dxfId="2029" priority="254" operator="lessThan">
      <formula>0</formula>
    </cfRule>
    <cfRule type="cellIs" dxfId="2028" priority="255" operator="equal">
      <formula>""</formula>
    </cfRule>
  </conditionalFormatting>
  <conditionalFormatting sqref="AB70">
    <cfRule type="cellIs" dxfId="2027" priority="252" operator="lessThan">
      <formula>0</formula>
    </cfRule>
    <cfRule type="cellIs" dxfId="2026" priority="253" operator="equal">
      <formula>""</formula>
    </cfRule>
  </conditionalFormatting>
  <conditionalFormatting sqref="AB39">
    <cfRule type="cellIs" dxfId="2025" priority="250" operator="greaterThan">
      <formula>0</formula>
    </cfRule>
    <cfRule type="cellIs" dxfId="2024" priority="251" operator="equal">
      <formula>""</formula>
    </cfRule>
  </conditionalFormatting>
  <conditionalFormatting sqref="AB44:AB53">
    <cfRule type="cellIs" dxfId="2023" priority="248" operator="greaterThan">
      <formula>0</formula>
    </cfRule>
    <cfRule type="cellIs" dxfId="2022" priority="249" operator="equal">
      <formula>""</formula>
    </cfRule>
  </conditionalFormatting>
  <conditionalFormatting sqref="AB71:AB72">
    <cfRule type="cellIs" dxfId="2021" priority="246" operator="greaterThan">
      <formula>0</formula>
    </cfRule>
    <cfRule type="cellIs" dxfId="2020" priority="247" operator="equal">
      <formula>""</formula>
    </cfRule>
  </conditionalFormatting>
  <conditionalFormatting sqref="AB74:AB75">
    <cfRule type="cellIs" dxfId="2019" priority="244" operator="greaterThan">
      <formula>0</formula>
    </cfRule>
    <cfRule type="cellIs" dxfId="2018" priority="245" operator="equal">
      <formula>""</formula>
    </cfRule>
  </conditionalFormatting>
  <conditionalFormatting sqref="AB78:AB79">
    <cfRule type="cellIs" dxfId="2017" priority="242" operator="greaterThan">
      <formula>0</formula>
    </cfRule>
    <cfRule type="cellIs" dxfId="2016" priority="243" operator="equal">
      <formula>""</formula>
    </cfRule>
  </conditionalFormatting>
  <conditionalFormatting sqref="AB83">
    <cfRule type="cellIs" dxfId="2015" priority="240" operator="greaterThan">
      <formula>0</formula>
    </cfRule>
    <cfRule type="cellIs" dxfId="2014" priority="241" operator="equal">
      <formula>""</formula>
    </cfRule>
  </conditionalFormatting>
  <conditionalFormatting sqref="AB84">
    <cfRule type="cellIs" dxfId="2013" priority="238" operator="greaterThan">
      <formula>0</formula>
    </cfRule>
    <cfRule type="cellIs" dxfId="2012" priority="239" operator="equal">
      <formula>""</formula>
    </cfRule>
  </conditionalFormatting>
  <conditionalFormatting sqref="AB10">
    <cfRule type="cellIs" dxfId="2011" priority="236" operator="notBetween">
      <formula>0</formula>
      <formula>1</formula>
    </cfRule>
    <cfRule type="cellIs" dxfId="2010" priority="237" operator="equal">
      <formula>""</formula>
    </cfRule>
  </conditionalFormatting>
  <conditionalFormatting sqref="AB11">
    <cfRule type="cellIs" dxfId="2009" priority="234" operator="notBetween">
      <formula>0</formula>
      <formula>1</formula>
    </cfRule>
    <cfRule type="cellIs" dxfId="2008" priority="235" operator="equal">
      <formula>""</formula>
    </cfRule>
  </conditionalFormatting>
  <conditionalFormatting sqref="AC8:AC9">
    <cfRule type="cellIs" dxfId="2007" priority="232" operator="lessThan">
      <formula>0</formula>
    </cfRule>
    <cfRule type="cellIs" dxfId="2006" priority="233" operator="equal">
      <formula>""</formula>
    </cfRule>
  </conditionalFormatting>
  <conditionalFormatting sqref="AC30">
    <cfRule type="notContainsBlanks" dxfId="2005" priority="231">
      <formula>LEN(TRIM(AC30))&gt;0</formula>
    </cfRule>
  </conditionalFormatting>
  <conditionalFormatting sqref="AC15">
    <cfRule type="cellIs" dxfId="2004" priority="227" operator="lessThan">
      <formula>0</formula>
    </cfRule>
    <cfRule type="cellIs" dxfId="2003" priority="228" operator="equal">
      <formula>""</formula>
    </cfRule>
  </conditionalFormatting>
  <conditionalFormatting sqref="AC16">
    <cfRule type="cellIs" dxfId="2002" priority="225" operator="lessThan">
      <formula>0</formula>
    </cfRule>
    <cfRule type="cellIs" dxfId="2001" priority="226" operator="equal">
      <formula>""</formula>
    </cfRule>
  </conditionalFormatting>
  <conditionalFormatting sqref="AC19">
    <cfRule type="cellIs" dxfId="2000" priority="223" operator="lessThan">
      <formula>0</formula>
    </cfRule>
    <cfRule type="cellIs" dxfId="1999" priority="224" operator="equal">
      <formula>""</formula>
    </cfRule>
  </conditionalFormatting>
  <conditionalFormatting sqref="AC24:AC28">
    <cfRule type="cellIs" dxfId="1998" priority="221" operator="lessThan">
      <formula>0</formula>
    </cfRule>
    <cfRule type="cellIs" dxfId="1997" priority="222" operator="equal">
      <formula>""</formula>
    </cfRule>
  </conditionalFormatting>
  <conditionalFormatting sqref="AC32:AC36">
    <cfRule type="cellIs" dxfId="1996" priority="219" operator="lessThan">
      <formula>0</formula>
    </cfRule>
    <cfRule type="cellIs" dxfId="1995" priority="220" operator="equal">
      <formula>""</formula>
    </cfRule>
  </conditionalFormatting>
  <conditionalFormatting sqref="AC70">
    <cfRule type="cellIs" dxfId="1994" priority="217" operator="lessThan">
      <formula>0</formula>
    </cfRule>
    <cfRule type="cellIs" dxfId="1993" priority="218" operator="equal">
      <formula>""</formula>
    </cfRule>
  </conditionalFormatting>
  <conditionalFormatting sqref="AC44:AC53">
    <cfRule type="cellIs" dxfId="1992" priority="213" operator="greaterThan">
      <formula>0</formula>
    </cfRule>
    <cfRule type="cellIs" dxfId="1991" priority="214" operator="equal">
      <formula>""</formula>
    </cfRule>
  </conditionalFormatting>
  <conditionalFormatting sqref="AC71:AC72">
    <cfRule type="cellIs" dxfId="1990" priority="211" operator="greaterThan">
      <formula>0</formula>
    </cfRule>
    <cfRule type="cellIs" dxfId="1989" priority="212" operator="equal">
      <formula>""</formula>
    </cfRule>
  </conditionalFormatting>
  <conditionalFormatting sqref="AC78:AC79">
    <cfRule type="cellIs" dxfId="1988" priority="207" operator="greaterThan">
      <formula>0</formula>
    </cfRule>
    <cfRule type="cellIs" dxfId="1987" priority="208" operator="equal">
      <formula>""</formula>
    </cfRule>
  </conditionalFormatting>
  <conditionalFormatting sqref="AC84">
    <cfRule type="cellIs" dxfId="1986" priority="203" operator="greaterThan">
      <formula>0</formula>
    </cfRule>
    <cfRule type="cellIs" dxfId="1985" priority="204" operator="equal">
      <formula>""</formula>
    </cfRule>
  </conditionalFormatting>
  <conditionalFormatting sqref="AC10">
    <cfRule type="cellIs" dxfId="1984" priority="201" operator="notBetween">
      <formula>0</formula>
      <formula>1</formula>
    </cfRule>
    <cfRule type="cellIs" dxfId="1983" priority="202" operator="equal">
      <formula>""</formula>
    </cfRule>
  </conditionalFormatting>
  <conditionalFormatting sqref="AC11">
    <cfRule type="cellIs" dxfId="1982" priority="199" operator="notBetween">
      <formula>0</formula>
      <formula>1</formula>
    </cfRule>
    <cfRule type="cellIs" dxfId="1981" priority="200" operator="equal">
      <formula>""</formula>
    </cfRule>
  </conditionalFormatting>
  <conditionalFormatting sqref="AD8:AD9">
    <cfRule type="cellIs" dxfId="1980" priority="197" operator="lessThan">
      <formula>0</formula>
    </cfRule>
    <cfRule type="cellIs" dxfId="1979" priority="198" operator="equal">
      <formula>""</formula>
    </cfRule>
  </conditionalFormatting>
  <conditionalFormatting sqref="AD30">
    <cfRule type="notContainsBlanks" dxfId="1978" priority="196">
      <formula>LEN(TRIM(AD30))&gt;0</formula>
    </cfRule>
  </conditionalFormatting>
  <conditionalFormatting sqref="AD20">
    <cfRule type="cellIs" dxfId="1977" priority="194" operator="greaterThan">
      <formula>0</formula>
    </cfRule>
    <cfRule type="cellIs" dxfId="1976" priority="195" operator="equal">
      <formula>""</formula>
    </cfRule>
  </conditionalFormatting>
  <conditionalFormatting sqref="AD15">
    <cfRule type="cellIs" dxfId="1975" priority="192" operator="lessThan">
      <formula>0</formula>
    </cfRule>
    <cfRule type="cellIs" dxfId="1974" priority="193" operator="equal">
      <formula>""</formula>
    </cfRule>
  </conditionalFormatting>
  <conditionalFormatting sqref="AD16">
    <cfRule type="cellIs" dxfId="1973" priority="190" operator="lessThan">
      <formula>0</formula>
    </cfRule>
    <cfRule type="cellIs" dxfId="1972" priority="191" operator="equal">
      <formula>""</formula>
    </cfRule>
  </conditionalFormatting>
  <conditionalFormatting sqref="AD19">
    <cfRule type="cellIs" dxfId="1971" priority="188" operator="lessThan">
      <formula>0</formula>
    </cfRule>
    <cfRule type="cellIs" dxfId="1970" priority="189" operator="equal">
      <formula>""</formula>
    </cfRule>
  </conditionalFormatting>
  <conditionalFormatting sqref="AD24:AD28">
    <cfRule type="cellIs" dxfId="1969" priority="186" operator="lessThan">
      <formula>0</formula>
    </cfRule>
    <cfRule type="cellIs" dxfId="1968" priority="187" operator="equal">
      <formula>""</formula>
    </cfRule>
  </conditionalFormatting>
  <conditionalFormatting sqref="AD32:AD36">
    <cfRule type="cellIs" dxfId="1967" priority="184" operator="lessThan">
      <formula>0</formula>
    </cfRule>
    <cfRule type="cellIs" dxfId="1966" priority="185" operator="equal">
      <formula>""</formula>
    </cfRule>
  </conditionalFormatting>
  <conditionalFormatting sqref="AD70">
    <cfRule type="cellIs" dxfId="1965" priority="182" operator="lessThan">
      <formula>0</formula>
    </cfRule>
    <cfRule type="cellIs" dxfId="1964" priority="183" operator="equal">
      <formula>""</formula>
    </cfRule>
  </conditionalFormatting>
  <conditionalFormatting sqref="AD39">
    <cfRule type="cellIs" dxfId="1963" priority="180" operator="greaterThan">
      <formula>0</formula>
    </cfRule>
    <cfRule type="cellIs" dxfId="1962" priority="181" operator="equal">
      <formula>""</formula>
    </cfRule>
  </conditionalFormatting>
  <conditionalFormatting sqref="AD44:AD53">
    <cfRule type="cellIs" dxfId="1961" priority="178" operator="greaterThan">
      <formula>0</formula>
    </cfRule>
    <cfRule type="cellIs" dxfId="1960" priority="179" operator="equal">
      <formula>""</formula>
    </cfRule>
  </conditionalFormatting>
  <conditionalFormatting sqref="AD71:AD72">
    <cfRule type="cellIs" dxfId="1959" priority="176" operator="greaterThan">
      <formula>0</formula>
    </cfRule>
    <cfRule type="cellIs" dxfId="1958" priority="177" operator="equal">
      <formula>""</formula>
    </cfRule>
  </conditionalFormatting>
  <conditionalFormatting sqref="AD74:AD75">
    <cfRule type="cellIs" dxfId="1957" priority="174" operator="greaterThan">
      <formula>0</formula>
    </cfRule>
    <cfRule type="cellIs" dxfId="1956" priority="175" operator="equal">
      <formula>""</formula>
    </cfRule>
  </conditionalFormatting>
  <conditionalFormatting sqref="AD78:AD79">
    <cfRule type="cellIs" dxfId="1955" priority="172" operator="greaterThan">
      <formula>0</formula>
    </cfRule>
    <cfRule type="cellIs" dxfId="1954" priority="173" operator="equal">
      <formula>""</formula>
    </cfRule>
  </conditionalFormatting>
  <conditionalFormatting sqref="AD83">
    <cfRule type="cellIs" dxfId="1953" priority="170" operator="greaterThan">
      <formula>0</formula>
    </cfRule>
    <cfRule type="cellIs" dxfId="1952" priority="171" operator="equal">
      <formula>""</formula>
    </cfRule>
  </conditionalFormatting>
  <conditionalFormatting sqref="AD84">
    <cfRule type="cellIs" dxfId="1951" priority="168" operator="greaterThan">
      <formula>0</formula>
    </cfRule>
    <cfRule type="cellIs" dxfId="1950" priority="169" operator="equal">
      <formula>""</formula>
    </cfRule>
  </conditionalFormatting>
  <conditionalFormatting sqref="AD10">
    <cfRule type="cellIs" dxfId="1949" priority="166" operator="notBetween">
      <formula>0</formula>
      <formula>1</formula>
    </cfRule>
    <cfRule type="cellIs" dxfId="1948" priority="167" operator="equal">
      <formula>""</formula>
    </cfRule>
  </conditionalFormatting>
  <conditionalFormatting sqref="AD11">
    <cfRule type="cellIs" dxfId="1947" priority="164" operator="notBetween">
      <formula>0</formula>
      <formula>1</formula>
    </cfRule>
    <cfRule type="cellIs" dxfId="1946" priority="165" operator="equal">
      <formula>""</formula>
    </cfRule>
  </conditionalFormatting>
  <conditionalFormatting sqref="AE8:AE9">
    <cfRule type="cellIs" dxfId="1945" priority="162" operator="lessThan">
      <formula>0</formula>
    </cfRule>
    <cfRule type="cellIs" dxfId="1944" priority="163" operator="equal">
      <formula>""</formula>
    </cfRule>
  </conditionalFormatting>
  <conditionalFormatting sqref="AE30">
    <cfRule type="notContainsBlanks" dxfId="1943" priority="161">
      <formula>LEN(TRIM(AE30))&gt;0</formula>
    </cfRule>
  </conditionalFormatting>
  <conditionalFormatting sqref="AE20">
    <cfRule type="cellIs" dxfId="1942" priority="159" operator="greaterThan">
      <formula>0</formula>
    </cfRule>
    <cfRule type="cellIs" dxfId="1941" priority="160" operator="equal">
      <formula>""</formula>
    </cfRule>
  </conditionalFormatting>
  <conditionalFormatting sqref="AE15">
    <cfRule type="cellIs" dxfId="1940" priority="157" operator="lessThan">
      <formula>0</formula>
    </cfRule>
    <cfRule type="cellIs" dxfId="1939" priority="158" operator="equal">
      <formula>""</formula>
    </cfRule>
  </conditionalFormatting>
  <conditionalFormatting sqref="AE16">
    <cfRule type="cellIs" dxfId="1938" priority="155" operator="lessThan">
      <formula>0</formula>
    </cfRule>
    <cfRule type="cellIs" dxfId="1937" priority="156" operator="equal">
      <formula>""</formula>
    </cfRule>
  </conditionalFormatting>
  <conditionalFormatting sqref="AE19">
    <cfRule type="cellIs" dxfId="1936" priority="153" operator="lessThan">
      <formula>0</formula>
    </cfRule>
    <cfRule type="cellIs" dxfId="1935" priority="154" operator="equal">
      <formula>""</formula>
    </cfRule>
  </conditionalFormatting>
  <conditionalFormatting sqref="AE24:AE28">
    <cfRule type="cellIs" dxfId="1934" priority="151" operator="lessThan">
      <formula>0</formula>
    </cfRule>
    <cfRule type="cellIs" dxfId="1933" priority="152" operator="equal">
      <formula>""</formula>
    </cfRule>
  </conditionalFormatting>
  <conditionalFormatting sqref="AE70">
    <cfRule type="cellIs" dxfId="1932" priority="147" operator="lessThan">
      <formula>0</formula>
    </cfRule>
    <cfRule type="cellIs" dxfId="1931" priority="148" operator="equal">
      <formula>""</formula>
    </cfRule>
  </conditionalFormatting>
  <conditionalFormatting sqref="AE39">
    <cfRule type="cellIs" dxfId="1930" priority="145" operator="greaterThan">
      <formula>0</formula>
    </cfRule>
    <cfRule type="cellIs" dxfId="1929" priority="146" operator="equal">
      <formula>""</formula>
    </cfRule>
  </conditionalFormatting>
  <conditionalFormatting sqref="AE44:AE53">
    <cfRule type="cellIs" dxfId="1928" priority="143" operator="greaterThan">
      <formula>0</formula>
    </cfRule>
    <cfRule type="cellIs" dxfId="1927" priority="144" operator="equal">
      <formula>""</formula>
    </cfRule>
  </conditionalFormatting>
  <conditionalFormatting sqref="AE71:AE72">
    <cfRule type="cellIs" dxfId="1926" priority="141" operator="greaterThan">
      <formula>0</formula>
    </cfRule>
    <cfRule type="cellIs" dxfId="1925" priority="142" operator="equal">
      <formula>""</formula>
    </cfRule>
  </conditionalFormatting>
  <conditionalFormatting sqref="AE74:AE75">
    <cfRule type="cellIs" dxfId="1924" priority="139" operator="greaterThan">
      <formula>0</formula>
    </cfRule>
    <cfRule type="cellIs" dxfId="1923" priority="140" operator="equal">
      <formula>""</formula>
    </cfRule>
  </conditionalFormatting>
  <conditionalFormatting sqref="AE78:AE79">
    <cfRule type="cellIs" dxfId="1922" priority="137" operator="greaterThan">
      <formula>0</formula>
    </cfRule>
    <cfRule type="cellIs" dxfId="1921" priority="138" operator="equal">
      <formula>""</formula>
    </cfRule>
  </conditionalFormatting>
  <conditionalFormatting sqref="AE83">
    <cfRule type="cellIs" dxfId="1920" priority="135" operator="greaterThan">
      <formula>0</formula>
    </cfRule>
    <cfRule type="cellIs" dxfId="1919" priority="136" operator="equal">
      <formula>""</formula>
    </cfRule>
  </conditionalFormatting>
  <conditionalFormatting sqref="AE84">
    <cfRule type="cellIs" dxfId="1918" priority="133" operator="greaterThan">
      <formula>0</formula>
    </cfRule>
    <cfRule type="cellIs" dxfId="1917" priority="134" operator="equal">
      <formula>""</formula>
    </cfRule>
  </conditionalFormatting>
  <conditionalFormatting sqref="AE10">
    <cfRule type="cellIs" dxfId="1916" priority="131" operator="notBetween">
      <formula>0</formula>
      <formula>1</formula>
    </cfRule>
    <cfRule type="cellIs" dxfId="1915" priority="132" operator="equal">
      <formula>""</formula>
    </cfRule>
  </conditionalFormatting>
  <conditionalFormatting sqref="AC72">
    <cfRule type="cellIs" dxfId="1914" priority="91" operator="greaterThan">
      <formula>0</formula>
    </cfRule>
    <cfRule type="cellIs" dxfId="1913" priority="92" operator="equal">
      <formula>""</formula>
    </cfRule>
  </conditionalFormatting>
  <conditionalFormatting sqref="K72">
    <cfRule type="cellIs" dxfId="1912" priority="127" operator="greaterThan">
      <formula>0</formula>
    </cfRule>
    <cfRule type="cellIs" dxfId="1911" priority="128" operator="equal">
      <formula>""</formula>
    </cfRule>
  </conditionalFormatting>
  <conditionalFormatting sqref="L72">
    <cfRule type="cellIs" dxfId="1910" priority="125" operator="greaterThan">
      <formula>0</formula>
    </cfRule>
    <cfRule type="cellIs" dxfId="1909" priority="126" operator="equal">
      <formula>""</formula>
    </cfRule>
  </conditionalFormatting>
  <conditionalFormatting sqref="M72">
    <cfRule type="cellIs" dxfId="1908" priority="123" operator="greaterThan">
      <formula>0</formula>
    </cfRule>
    <cfRule type="cellIs" dxfId="1907" priority="124" operator="equal">
      <formula>""</formula>
    </cfRule>
  </conditionalFormatting>
  <conditionalFormatting sqref="N72">
    <cfRule type="cellIs" dxfId="1906" priority="121" operator="greaterThan">
      <formula>0</formula>
    </cfRule>
    <cfRule type="cellIs" dxfId="1905" priority="122" operator="equal">
      <formula>""</formula>
    </cfRule>
  </conditionalFormatting>
  <conditionalFormatting sqref="O72">
    <cfRule type="cellIs" dxfId="1904" priority="119" operator="greaterThan">
      <formula>0</formula>
    </cfRule>
    <cfRule type="cellIs" dxfId="1903" priority="120" operator="equal">
      <formula>""</formula>
    </cfRule>
  </conditionalFormatting>
  <conditionalFormatting sqref="P72">
    <cfRule type="cellIs" dxfId="1902" priority="117" operator="greaterThan">
      <formula>0</formula>
    </cfRule>
    <cfRule type="cellIs" dxfId="1901" priority="118" operator="equal">
      <formula>""</formula>
    </cfRule>
  </conditionalFormatting>
  <conditionalFormatting sqref="Q72">
    <cfRule type="cellIs" dxfId="1900" priority="115" operator="greaterThan">
      <formula>0</formula>
    </cfRule>
    <cfRule type="cellIs" dxfId="1899" priority="116" operator="equal">
      <formula>""</formula>
    </cfRule>
  </conditionalFormatting>
  <conditionalFormatting sqref="R72">
    <cfRule type="cellIs" dxfId="1898" priority="113" operator="greaterThan">
      <formula>0</formula>
    </cfRule>
    <cfRule type="cellIs" dxfId="1897" priority="114" operator="equal">
      <formula>""</formula>
    </cfRule>
  </conditionalFormatting>
  <conditionalFormatting sqref="S72">
    <cfRule type="cellIs" dxfId="1896" priority="111" operator="greaterThan">
      <formula>0</formula>
    </cfRule>
    <cfRule type="cellIs" dxfId="1895" priority="112" operator="equal">
      <formula>""</formula>
    </cfRule>
  </conditionalFormatting>
  <conditionalFormatting sqref="T72">
    <cfRule type="cellIs" dxfId="1894" priority="109" operator="greaterThan">
      <formula>0</formula>
    </cfRule>
    <cfRule type="cellIs" dxfId="1893" priority="110" operator="equal">
      <formula>""</formula>
    </cfRule>
  </conditionalFormatting>
  <conditionalFormatting sqref="U72">
    <cfRule type="cellIs" dxfId="1892" priority="107" operator="greaterThan">
      <formula>0</formula>
    </cfRule>
    <cfRule type="cellIs" dxfId="1891" priority="108" operator="equal">
      <formula>""</formula>
    </cfRule>
  </conditionalFormatting>
  <conditionalFormatting sqref="V72">
    <cfRule type="cellIs" dxfId="1890" priority="105" operator="greaterThan">
      <formula>0</formula>
    </cfRule>
    <cfRule type="cellIs" dxfId="1889" priority="106" operator="equal">
      <formula>""</formula>
    </cfRule>
  </conditionalFormatting>
  <conditionalFormatting sqref="W72">
    <cfRule type="cellIs" dxfId="1888" priority="103" operator="greaterThan">
      <formula>0</formula>
    </cfRule>
    <cfRule type="cellIs" dxfId="1887" priority="104" operator="equal">
      <formula>""</formula>
    </cfRule>
  </conditionalFormatting>
  <conditionalFormatting sqref="X72">
    <cfRule type="cellIs" dxfId="1886" priority="101" operator="greaterThan">
      <formula>0</formula>
    </cfRule>
    <cfRule type="cellIs" dxfId="1885" priority="102" operator="equal">
      <formula>""</formula>
    </cfRule>
  </conditionalFormatting>
  <conditionalFormatting sqref="Y72">
    <cfRule type="cellIs" dxfId="1884" priority="99" operator="greaterThan">
      <formula>0</formula>
    </cfRule>
    <cfRule type="cellIs" dxfId="1883" priority="100" operator="equal">
      <formula>""</formula>
    </cfRule>
  </conditionalFormatting>
  <conditionalFormatting sqref="Z72">
    <cfRule type="cellIs" dxfId="1882" priority="97" operator="greaterThan">
      <formula>0</formula>
    </cfRule>
    <cfRule type="cellIs" dxfId="1881" priority="98" operator="equal">
      <formula>""</formula>
    </cfRule>
  </conditionalFormatting>
  <conditionalFormatting sqref="AA72">
    <cfRule type="cellIs" dxfId="1880" priority="95" operator="greaterThan">
      <formula>0</formula>
    </cfRule>
    <cfRule type="cellIs" dxfId="1879" priority="96" operator="equal">
      <formula>""</formula>
    </cfRule>
  </conditionalFormatting>
  <conditionalFormatting sqref="AB72">
    <cfRule type="cellIs" dxfId="1878" priority="93" operator="greaterThan">
      <formula>0</formula>
    </cfRule>
    <cfRule type="cellIs" dxfId="1877" priority="94" operator="equal">
      <formula>""</formula>
    </cfRule>
  </conditionalFormatting>
  <conditionalFormatting sqref="AD72">
    <cfRule type="cellIs" dxfId="1876" priority="89" operator="greaterThan">
      <formula>0</formula>
    </cfRule>
    <cfRule type="cellIs" dxfId="1875" priority="90" operator="equal">
      <formula>""</formula>
    </cfRule>
  </conditionalFormatting>
  <conditionalFormatting sqref="AE72">
    <cfRule type="cellIs" dxfId="1874" priority="87" operator="greaterThan">
      <formula>0</formula>
    </cfRule>
    <cfRule type="cellIs" dxfId="1873" priority="88" operator="equal">
      <formula>""</formula>
    </cfRule>
  </conditionalFormatting>
  <conditionalFormatting sqref="AA14">
    <cfRule type="cellIs" dxfId="1872" priority="51" operator="lessThan">
      <formula>0</formula>
    </cfRule>
    <cfRule type="cellIs" dxfId="1871" priority="52" operator="equal">
      <formula>""</formula>
    </cfRule>
  </conditionalFormatting>
  <conditionalFormatting sqref="AB14">
    <cfRule type="cellIs" dxfId="1870" priority="49" operator="lessThan">
      <formula>0</formula>
    </cfRule>
    <cfRule type="cellIs" dxfId="1869" priority="50" operator="equal">
      <formula>""</formula>
    </cfRule>
  </conditionalFormatting>
  <conditionalFormatting sqref="C14:H14">
    <cfRule type="cellIs" dxfId="1868" priority="85" operator="lessThan">
      <formula>0</formula>
    </cfRule>
    <cfRule type="cellIs" dxfId="1867" priority="86" operator="equal">
      <formula>""</formula>
    </cfRule>
  </conditionalFormatting>
  <conditionalFormatting sqref="K14">
    <cfRule type="cellIs" dxfId="1866" priority="83" operator="lessThan">
      <formula>0</formula>
    </cfRule>
    <cfRule type="cellIs" dxfId="1865" priority="84" operator="equal">
      <formula>""</formula>
    </cfRule>
  </conditionalFormatting>
  <conditionalFormatting sqref="L14">
    <cfRule type="cellIs" dxfId="1864" priority="81" operator="lessThan">
      <formula>0</formula>
    </cfRule>
    <cfRule type="cellIs" dxfId="1863" priority="82" operator="equal">
      <formula>""</formula>
    </cfRule>
  </conditionalFormatting>
  <conditionalFormatting sqref="M14">
    <cfRule type="cellIs" dxfId="1862" priority="79" operator="lessThan">
      <formula>0</formula>
    </cfRule>
    <cfRule type="cellIs" dxfId="1861" priority="80" operator="equal">
      <formula>""</formula>
    </cfRule>
  </conditionalFormatting>
  <conditionalFormatting sqref="N14">
    <cfRule type="cellIs" dxfId="1860" priority="77" operator="lessThan">
      <formula>0</formula>
    </cfRule>
    <cfRule type="cellIs" dxfId="1859" priority="78" operator="equal">
      <formula>""</formula>
    </cfRule>
  </conditionalFormatting>
  <conditionalFormatting sqref="O14">
    <cfRule type="cellIs" dxfId="1858" priority="75" operator="lessThan">
      <formula>0</formula>
    </cfRule>
    <cfRule type="cellIs" dxfId="1857" priority="76" operator="equal">
      <formula>""</formula>
    </cfRule>
  </conditionalFormatting>
  <conditionalFormatting sqref="P14">
    <cfRule type="cellIs" dxfId="1856" priority="73" operator="lessThan">
      <formula>0</formula>
    </cfRule>
    <cfRule type="cellIs" dxfId="1855" priority="74" operator="equal">
      <formula>""</formula>
    </cfRule>
  </conditionalFormatting>
  <conditionalFormatting sqref="Q14">
    <cfRule type="cellIs" dxfId="1854" priority="71" operator="lessThan">
      <formula>0</formula>
    </cfRule>
    <cfRule type="cellIs" dxfId="1853" priority="72" operator="equal">
      <formula>""</formula>
    </cfRule>
  </conditionalFormatting>
  <conditionalFormatting sqref="R14">
    <cfRule type="cellIs" dxfId="1852" priority="69" operator="lessThan">
      <formula>0</formula>
    </cfRule>
    <cfRule type="cellIs" dxfId="1851" priority="70" operator="equal">
      <formula>""</formula>
    </cfRule>
  </conditionalFormatting>
  <conditionalFormatting sqref="S14">
    <cfRule type="cellIs" dxfId="1850" priority="67" operator="lessThan">
      <formula>0</formula>
    </cfRule>
    <cfRule type="cellIs" dxfId="1849" priority="68" operator="equal">
      <formula>""</formula>
    </cfRule>
  </conditionalFormatting>
  <conditionalFormatting sqref="T14">
    <cfRule type="cellIs" dxfId="1848" priority="65" operator="lessThan">
      <formula>0</formula>
    </cfRule>
    <cfRule type="cellIs" dxfId="1847" priority="66" operator="equal">
      <formula>""</formula>
    </cfRule>
  </conditionalFormatting>
  <conditionalFormatting sqref="U14">
    <cfRule type="cellIs" dxfId="1846" priority="63" operator="lessThan">
      <formula>0</formula>
    </cfRule>
    <cfRule type="cellIs" dxfId="1845" priority="64" operator="equal">
      <formula>""</formula>
    </cfRule>
  </conditionalFormatting>
  <conditionalFormatting sqref="V14">
    <cfRule type="cellIs" dxfId="1844" priority="61" operator="lessThan">
      <formula>0</formula>
    </cfRule>
    <cfRule type="cellIs" dxfId="1843" priority="62" operator="equal">
      <formula>""</formula>
    </cfRule>
  </conditionalFormatting>
  <conditionalFormatting sqref="W14">
    <cfRule type="cellIs" dxfId="1842" priority="59" operator="lessThan">
      <formula>0</formula>
    </cfRule>
    <cfRule type="cellIs" dxfId="1841" priority="60" operator="equal">
      <formula>""</formula>
    </cfRule>
  </conditionalFormatting>
  <conditionalFormatting sqref="X14">
    <cfRule type="cellIs" dxfId="1840" priority="57" operator="lessThan">
      <formula>0</formula>
    </cfRule>
    <cfRule type="cellIs" dxfId="1839" priority="58" operator="equal">
      <formula>""</formula>
    </cfRule>
  </conditionalFormatting>
  <conditionalFormatting sqref="Y14">
    <cfRule type="cellIs" dxfId="1838" priority="55" operator="lessThan">
      <formula>0</formula>
    </cfRule>
    <cfRule type="cellIs" dxfId="1837" priority="56" operator="equal">
      <formula>""</formula>
    </cfRule>
  </conditionalFormatting>
  <conditionalFormatting sqref="Z14">
    <cfRule type="cellIs" dxfId="1836" priority="53" operator="lessThan">
      <formula>0</formula>
    </cfRule>
    <cfRule type="cellIs" dxfId="1835" priority="54" operator="equal">
      <formula>""</formula>
    </cfRule>
  </conditionalFormatting>
  <conditionalFormatting sqref="AC14">
    <cfRule type="cellIs" dxfId="1834" priority="47" operator="lessThan">
      <formula>0</formula>
    </cfRule>
    <cfRule type="cellIs" dxfId="1833" priority="48" operator="equal">
      <formula>""</formula>
    </cfRule>
  </conditionalFormatting>
  <conditionalFormatting sqref="AD14">
    <cfRule type="cellIs" dxfId="1832" priority="45" operator="lessThan">
      <formula>0</formula>
    </cfRule>
    <cfRule type="cellIs" dxfId="1831" priority="46" operator="equal">
      <formula>""</formula>
    </cfRule>
  </conditionalFormatting>
  <conditionalFormatting sqref="AE14">
    <cfRule type="cellIs" dxfId="1830" priority="43" operator="lessThan">
      <formula>0</formula>
    </cfRule>
    <cfRule type="cellIs" dxfId="1829" priority="44" operator="equal">
      <formula>""</formula>
    </cfRule>
  </conditionalFormatting>
  <conditionalFormatting sqref="C58:H59">
    <cfRule type="cellIs" dxfId="1828" priority="41" operator="lessThan">
      <formula>0</formula>
    </cfRule>
    <cfRule type="cellIs" dxfId="1827" priority="42" operator="equal">
      <formula>""</formula>
    </cfRule>
  </conditionalFormatting>
  <conditionalFormatting sqref="K58:AE59">
    <cfRule type="cellIs" dxfId="1826" priority="39" operator="lessThan">
      <formula>0</formula>
    </cfRule>
    <cfRule type="cellIs" dxfId="1825" priority="40" operator="equal">
      <formula>""</formula>
    </cfRule>
  </conditionalFormatting>
  <conditionalFormatting sqref="AF32">
    <cfRule type="notContainsBlanks" dxfId="1824" priority="38">
      <formula>LEN(TRIM(AF32))&gt;0</formula>
    </cfRule>
  </conditionalFormatting>
  <conditionalFormatting sqref="AF33:AF36">
    <cfRule type="notContainsBlanks" dxfId="1823" priority="37">
      <formula>LEN(TRIM(AF33))&gt;0</formula>
    </cfRule>
  </conditionalFormatting>
  <conditionalFormatting sqref="K82:AE82">
    <cfRule type="cellIs" dxfId="1822" priority="35" operator="lessThan">
      <formula>0</formula>
    </cfRule>
    <cfRule type="cellIs" dxfId="1821" priority="36" operator="equal">
      <formula>""</formula>
    </cfRule>
  </conditionalFormatting>
  <conditionalFormatting sqref="C82:H82">
    <cfRule type="cellIs" dxfId="1820" priority="33" operator="greaterThan">
      <formula>0</formula>
    </cfRule>
    <cfRule type="cellIs" dxfId="1819" priority="34" operator="equal">
      <formula>""</formula>
    </cfRule>
  </conditionalFormatting>
  <conditionalFormatting sqref="C9">
    <cfRule type="cellIs" dxfId="1818" priority="31" operator="lessThan">
      <formula>0</formula>
    </cfRule>
    <cfRule type="cellIs" dxfId="1817" priority="32" operator="equal">
      <formula>""</formula>
    </cfRule>
  </conditionalFormatting>
  <conditionalFormatting sqref="C56:H56">
    <cfRule type="cellIs" dxfId="1816" priority="29" operator="greaterThan">
      <formula>0</formula>
    </cfRule>
    <cfRule type="cellIs" dxfId="1815" priority="30" operator="equal">
      <formula>""</formula>
    </cfRule>
  </conditionalFormatting>
  <conditionalFormatting sqref="K56:AE56">
    <cfRule type="cellIs" dxfId="1814" priority="27" operator="greaterThan">
      <formula>0</formula>
    </cfRule>
    <cfRule type="cellIs" dxfId="1813" priority="28" operator="equal">
      <formula>""</formula>
    </cfRule>
  </conditionalFormatting>
  <conditionalFormatting sqref="I8:I11">
    <cfRule type="cellIs" dxfId="1812" priority="25" operator="lessThan">
      <formula>0</formula>
    </cfRule>
    <cfRule type="cellIs" dxfId="1811" priority="26" operator="equal">
      <formula>""</formula>
    </cfRule>
  </conditionalFormatting>
  <conditionalFormatting sqref="I14:I16">
    <cfRule type="cellIs" dxfId="1810" priority="23" operator="lessThan">
      <formula>0</formula>
    </cfRule>
    <cfRule type="cellIs" dxfId="1809" priority="24" operator="equal">
      <formula>""</formula>
    </cfRule>
  </conditionalFormatting>
  <conditionalFormatting sqref="I19:I20">
    <cfRule type="cellIs" dxfId="1808" priority="21" operator="lessThan">
      <formula>0</formula>
    </cfRule>
    <cfRule type="cellIs" dxfId="1807" priority="22" operator="equal">
      <formula>""</formula>
    </cfRule>
  </conditionalFormatting>
  <conditionalFormatting sqref="I24:I28">
    <cfRule type="cellIs" dxfId="1806" priority="19" operator="lessThan">
      <formula>0</formula>
    </cfRule>
    <cfRule type="cellIs" dxfId="1805" priority="20" operator="equal">
      <formula>""</formula>
    </cfRule>
  </conditionalFormatting>
  <conditionalFormatting sqref="I32:I36">
    <cfRule type="cellIs" dxfId="1804" priority="17" operator="lessThan">
      <formula>0</formula>
    </cfRule>
    <cfRule type="cellIs" dxfId="1803" priority="18" operator="equal">
      <formula>""</formula>
    </cfRule>
  </conditionalFormatting>
  <conditionalFormatting sqref="I44:I53">
    <cfRule type="cellIs" dxfId="1802" priority="13" operator="lessThan">
      <formula>0</formula>
    </cfRule>
    <cfRule type="cellIs" dxfId="1801" priority="14" operator="equal">
      <formula>""</formula>
    </cfRule>
  </conditionalFormatting>
  <conditionalFormatting sqref="I56">
    <cfRule type="cellIs" dxfId="1800" priority="11" operator="lessThan">
      <formula>0</formula>
    </cfRule>
    <cfRule type="cellIs" dxfId="1799" priority="12" operator="equal">
      <formula>""</formula>
    </cfRule>
  </conditionalFormatting>
  <conditionalFormatting sqref="I58:I59">
    <cfRule type="cellIs" dxfId="1798" priority="9" operator="lessThan">
      <formula>0</formula>
    </cfRule>
    <cfRule type="cellIs" dxfId="1797" priority="10" operator="equal">
      <formula>""</formula>
    </cfRule>
  </conditionalFormatting>
  <conditionalFormatting sqref="I63:I68">
    <cfRule type="cellIs" dxfId="1796" priority="7" operator="lessThan">
      <formula>0</formula>
    </cfRule>
    <cfRule type="cellIs" dxfId="1795" priority="8" operator="equal">
      <formula>""</formula>
    </cfRule>
  </conditionalFormatting>
  <conditionalFormatting sqref="I70:I72">
    <cfRule type="cellIs" dxfId="1794" priority="5" operator="lessThan">
      <formula>0</formula>
    </cfRule>
    <cfRule type="cellIs" dxfId="1793" priority="6" operator="equal">
      <formula>""</formula>
    </cfRule>
  </conditionalFormatting>
  <conditionalFormatting sqref="I74:I75">
    <cfRule type="cellIs" dxfId="1792" priority="3" operator="lessThan">
      <formula>0</formula>
    </cfRule>
    <cfRule type="cellIs" dxfId="1791" priority="4" operator="equal">
      <formula>""</formula>
    </cfRule>
  </conditionalFormatting>
  <conditionalFormatting sqref="I78:I83 I85">
    <cfRule type="cellIs" dxfId="1790" priority="1" operator="lessThan">
      <formula>0</formula>
    </cfRule>
    <cfRule type="cellIs" dxfId="1789" priority="2" operator="equal">
      <formula>""</formula>
    </cfRule>
  </conditionalFormatting>
  <dataValidations count="2">
    <dataValidation type="custom" operator="greaterThanOrEqual" showInputMessage="1" showErrorMessage="1" error="Value should be a number" prompt="Value should be a number" sqref="K8:AE11 K14:AE16 K19:AE20 C39:I39 C56:I56 H75:I75 K24:AE28 K32:AE36 K39:AE39 K44:AE53 K56:AE56 K58:AE59 K63:AE68 K70:AE72 K74:AE75 K78:AE79 K82:AE84 C8:I11 C14:I16 C19:I20 C24:I28 C32:I36 C44:I53 C58:I59 C63:I68 C70:I72 I74 C78:I85" xr:uid="{780C12B0-0336-4273-9250-ED6FDDCEB636}">
      <formula1>ISNONTEXT(C8)</formula1>
    </dataValidation>
    <dataValidation type="decimal" errorStyle="warning" operator="lessThanOrEqual" showInputMessage="1" showErrorMessage="1" error="Expenses should be negative; please validate the amount entered" sqref="H74 K60:AE61 C74:G75 C60:I61" xr:uid="{D149EB7E-1432-48E2-9EF9-C9D5AADE52B8}">
      <formula1>0</formula1>
    </dataValidation>
  </dataValidations>
  <hyperlinks>
    <hyperlink ref="C37" location="'IS AIA'!H1" display="'IS AIA'!H1" xr:uid="{C74B682B-7881-3A4A-BEE5-B9E121459DE1}"/>
    <hyperlink ref="C39" location="'IS AIA'!H2" display="'IS AIA'!H2" xr:uid="{1A436421-8356-EC41-B0DA-7C669053E3F5}"/>
    <hyperlink ref="C41" location="'IS AIA'!H3" display="'IS AIA'!H3" xr:uid="{C6EA214B-D743-7A47-8D88-460B7310D06A}"/>
    <hyperlink ref="C44" location="'IS AIA'!H4" display="'IS AIA'!H4" xr:uid="{6AD8899A-F288-8D43-AF3E-5F0642ED89AE}"/>
    <hyperlink ref="C45" location="'IS AIA'!H5" display="'IS AIA'!H5" xr:uid="{9E3C80CE-45CB-BA4F-8A28-34E2D00EC037}"/>
    <hyperlink ref="C46" location="'IS AIA'!H6" display="'IS AIA'!H6" xr:uid="{1E50E82E-31D9-FE44-9EAB-09A597023940}"/>
    <hyperlink ref="C47" location="'IS AIA'!H7" display="'IS AIA'!H7" xr:uid="{4589C9E3-D865-434D-B4F0-D443C9FE753D}"/>
    <hyperlink ref="C54" location="'IS AIA'!H8" display="'IS AIA'!H8" xr:uid="{D9DED373-C6E7-494F-834A-5492746D887F}"/>
    <hyperlink ref="C76" location="'IS AIA'!H9" display="'IS AIA'!H9" xr:uid="{BA271EAA-B651-244B-9432-2C4496102946}"/>
    <hyperlink ref="C80" location="'IS AIA'!H10" display="'IS AIA'!H10" xr:uid="{1C8C2F03-BC4A-A54D-A296-2FDAB9E7C87E}"/>
    <hyperlink ref="C84" location="'IS AIA'!H11" display="'IS AIA'!H11" xr:uid="{B69EB048-C1F2-A441-A19A-83DDCDB894ED}"/>
    <hyperlink ref="D37" location="'IS AIA'!H12" display="'IS AIA'!H12" xr:uid="{4B4A3D02-3A6C-2343-8E2C-71DA104F01A0}"/>
    <hyperlink ref="D39" location="'IS AIA'!H13" display="'IS AIA'!H13" xr:uid="{B0F3D6DE-A5AB-194D-8A13-97DE6CCA3B91}"/>
    <hyperlink ref="D41" location="'IS AIA'!H14" display="'IS AIA'!H14" xr:uid="{8A2BBD0E-72C5-DB4C-A82B-8B76C91FB751}"/>
    <hyperlink ref="D44" location="'IS AIA'!H15" display="'IS AIA'!H15" xr:uid="{7F35C068-9A1D-0C49-86B9-AAEF604F47F9}"/>
    <hyperlink ref="D45" location="'IS AIA'!H16" display="'IS AIA'!H16" xr:uid="{9B0BA733-57CE-BF4C-B8CE-F12B94B0C0B6}"/>
    <hyperlink ref="D46" location="'IS AIA'!H17" display="'IS AIA'!H17" xr:uid="{5A4B99DD-865F-E14A-B9DA-A7AB41222328}"/>
    <hyperlink ref="D47" location="'IS AIA'!H18" display="'IS AIA'!H18" xr:uid="{30552A95-BD1A-6C47-AE93-A52098F7E755}"/>
    <hyperlink ref="D54" location="'IS AIA'!H19" display="'IS AIA'!H19" xr:uid="{87BCB861-09E8-4649-8C29-FA50AF8D7DAC}"/>
    <hyperlink ref="D76" location="'IS AIA'!H20" display="'IS AIA'!H20" xr:uid="{604466C4-20CA-164F-95B8-77BE3D4D0704}"/>
    <hyperlink ref="D80" location="'IS AIA'!H21" display="'IS AIA'!H21" xr:uid="{D3105657-A535-614D-819C-5FE7E01EBA9A}"/>
    <hyperlink ref="D84" location="'IS AIA'!H22" display="'IS AIA'!H22" xr:uid="{A4AC5462-1B1F-2F48-8176-ECABAFE10245}"/>
    <hyperlink ref="E37" location="'IS AIA'!H23" display="'IS AIA'!H23" xr:uid="{86BD67B5-A33E-D841-8176-952251418F7E}"/>
    <hyperlink ref="E39" location="'IS AIA'!H24" display="'IS AIA'!H24" xr:uid="{A506F26F-DDAC-BC40-9C70-5A7CE5FF78CD}"/>
    <hyperlink ref="E41" location="'IS AIA'!H25" display="'IS AIA'!H25" xr:uid="{D903D412-638E-774E-904F-5E2D3B3E59EC}"/>
    <hyperlink ref="E44" location="'IS AIA'!H26" display="'IS AIA'!H26" xr:uid="{A253E286-E62D-5D42-B775-3EB476739EFB}"/>
    <hyperlink ref="E45" location="'IS AIA'!H27" display="'IS AIA'!H27" xr:uid="{895BDF0B-A4B6-F146-9FD2-54FB9DFEF440}"/>
    <hyperlink ref="E46" location="'IS AIA'!H28" display="'IS AIA'!H28" xr:uid="{B836204F-421F-1445-B877-55893BC38FE7}"/>
    <hyperlink ref="E47" location="'IS AIA'!H29" display="'IS AIA'!H29" xr:uid="{669C534D-DF22-5942-B3AA-BEEC6046E777}"/>
    <hyperlink ref="E54" location="'IS AIA'!H30" display="'IS AIA'!H30" xr:uid="{907E18F6-44D3-1549-9C1B-2D8744E25921}"/>
    <hyperlink ref="E76" location="'IS AIA'!H31" display="'IS AIA'!H31" xr:uid="{62267706-51D1-394D-ADC5-8E03A881FAB8}"/>
    <hyperlink ref="E80" location="'IS AIA'!H32" display="'IS AIA'!H32" xr:uid="{258E4642-D18D-3641-ADA8-41B98AEBDB43}"/>
    <hyperlink ref="E84" location="'IS AIA'!H33" display="'IS AIA'!H33" xr:uid="{FED7A997-FA8E-CA43-BD84-2B9C467F6EE3}"/>
    <hyperlink ref="F37" location="'IS AIA'!H34" display="'IS AIA'!H34" xr:uid="{78E2CE76-5040-294D-8488-B444157B0DD5}"/>
    <hyperlink ref="F39" location="'IS AIA'!H35" display="'IS AIA'!H35" xr:uid="{06065C6C-2026-DA49-A1DC-CC5E52D7A59C}"/>
    <hyperlink ref="F41" location="'IS AIA'!H36" display="'IS AIA'!H36" xr:uid="{CF665193-15D4-5E47-9860-F104D632D417}"/>
    <hyperlink ref="F44" location="'IS AIA'!H37" display="'IS AIA'!H37" xr:uid="{8256AA85-BEC2-4740-8287-E316850D7C38}"/>
    <hyperlink ref="F45" location="'IS AIA'!H38" display="'IS AIA'!H38" xr:uid="{E6189121-4125-DB4D-859B-EAECA43833B0}"/>
    <hyperlink ref="F46" location="'IS AIA'!H39" display="'IS AIA'!H39" xr:uid="{9CED49D4-BD93-BB42-BDDE-2E9F4B92BDB3}"/>
    <hyperlink ref="F47" location="'IS AIA'!H40" display="'IS AIA'!H40" xr:uid="{AD3DC126-DCDC-3448-ACD0-0F2F1255414F}"/>
    <hyperlink ref="F54" location="'IS AIA'!H41" display="'IS AIA'!H41" xr:uid="{05189974-2FC3-B049-88BC-0CA4FC4C0E56}"/>
    <hyperlink ref="F76" location="'IS AIA'!H42" display="'IS AIA'!H42" xr:uid="{DCFE7F51-39AB-2441-A546-3052EF78A65E}"/>
    <hyperlink ref="F80" location="'IS AIA'!H43" display="'IS AIA'!H43" xr:uid="{273F398D-8908-E741-876F-4BA0F63E4F40}"/>
    <hyperlink ref="F84" location="'IS AIA'!H44" display="'IS AIA'!H44" xr:uid="{EEBA9871-77C6-EC40-A5C7-C52692276637}"/>
    <hyperlink ref="G37" location="'IS AIA'!H45" display="'IS AIA'!H45" xr:uid="{FAEACE66-FEEE-2D4D-8FE9-3CFBB1C1892C}"/>
    <hyperlink ref="G39" location="'IS AIA'!H46" display="'IS AIA'!H46" xr:uid="{D6A4D3CE-47B3-3A45-BDEF-5E1B8FC83DA2}"/>
    <hyperlink ref="G41" location="'IS AIA'!H47" display="'IS AIA'!H47" xr:uid="{78FE8785-6257-D94E-B9D2-90B1A735929B}"/>
    <hyperlink ref="G44" location="'IS AIA'!H48" display="'IS AIA'!H48" xr:uid="{4F1D1E5B-53A8-0E49-99C1-D754EEF9EC56}"/>
    <hyperlink ref="G45" location="'IS AIA'!H49" display="'IS AIA'!H49" xr:uid="{6DF205C0-D98D-994F-B63F-CA33C6A286D2}"/>
    <hyperlink ref="G46" location="'IS AIA'!H50" display="'IS AIA'!H50" xr:uid="{3C692520-4009-394E-8B45-CA957A4E9568}"/>
    <hyperlink ref="G47" location="'IS AIA'!H51" display="'IS AIA'!H51" xr:uid="{52F97848-6D28-7447-9307-6BE998A81826}"/>
    <hyperlink ref="G54" location="'IS AIA'!H52" display="'IS AIA'!H52" xr:uid="{9EDEC26B-B1AC-1D4F-99CD-8BFA6F59E3F6}"/>
    <hyperlink ref="G76" location="'IS AIA'!H53" display="'IS AIA'!H53" xr:uid="{8570B748-EA3F-B343-B66D-64FF81E97033}"/>
    <hyperlink ref="G80" location="'IS AIA'!H54" display="'IS AIA'!H54" xr:uid="{9448617E-4B73-E648-A050-F8639FF6D74F}"/>
    <hyperlink ref="G84" location="'IS AIA'!H55" display="'IS AIA'!H55" xr:uid="{5C39BDC0-B269-2B43-AC32-232CF8E9C56C}"/>
    <hyperlink ref="H37" location="'IS AIA'!H56" display="'IS AIA'!H56" xr:uid="{C775D829-0E35-CF45-805B-C397A5BE6BAA}"/>
    <hyperlink ref="H39" location="'IS AIA'!H57" display="'IS AIA'!H57" xr:uid="{26228D6F-2D3A-2149-B887-AAB4E86C3688}"/>
    <hyperlink ref="H41" location="'IS AIA'!H58" display="'IS AIA'!H58" xr:uid="{2A6CE681-ABF9-4946-90C4-81D4CEF7DC38}"/>
    <hyperlink ref="H44" location="'IS AIA'!H59" display="'IS AIA'!H59" xr:uid="{53AF9FD5-DC0B-5E42-9A66-BDF0B8481BB0}"/>
    <hyperlink ref="H45" location="'IS AIA'!H60" display="'IS AIA'!H60" xr:uid="{65EC7D46-3150-0A4C-A9CF-A06D5444A538}"/>
    <hyperlink ref="H46" location="'IS AIA'!H61" display="'IS AIA'!H61" xr:uid="{8900ABDB-6B66-F746-A20F-5500875FF7C2}"/>
    <hyperlink ref="H47" location="'IS AIA'!H62" display="'IS AIA'!H62" xr:uid="{2850E6C1-15E8-1A43-8921-211E59046751}"/>
    <hyperlink ref="H54" location="'IS AIA'!H63" display="'IS AIA'!H63" xr:uid="{68F1D5BB-011A-4742-B552-F1FE249D1ADD}"/>
    <hyperlink ref="H76" location="'IS AIA'!H64" display="'IS AIA'!H64" xr:uid="{FB311888-6C36-7747-A54D-D1647C749B32}"/>
    <hyperlink ref="H80" location="'IS AIA'!H65" display="'IS AIA'!H65" xr:uid="{90BF4D01-A593-FC4D-9E0F-E269972C5EBB}"/>
    <hyperlink ref="H84" location="'IS AIA'!H66" display="'IS AIA'!H66" xr:uid="{77561124-4A27-C643-951A-54EA75C02490}"/>
    <hyperlink ref="I37" location="'IS AIA'!H67" display="'IS AIA'!H67" xr:uid="{BA8D7C1C-BB5C-674A-8317-13DC5F9A5318}"/>
    <hyperlink ref="I39" location="'IS AIA'!H68" display="'IS AIA'!H68" xr:uid="{893F89F6-749C-3949-AB0A-AAD2DF88CEDD}"/>
    <hyperlink ref="I41" location="'IS AIA'!H69" display="'IS AIA'!H69" xr:uid="{B3F4AB7C-A9D9-1149-A4C6-714CA624448B}"/>
    <hyperlink ref="I44" location="'IS AIA'!H70" display="'IS AIA'!H70" xr:uid="{184A703F-4BC9-9140-9F1C-56DBE83D87BE}"/>
    <hyperlink ref="I45" location="'IS AIA'!H71" display="'IS AIA'!H71" xr:uid="{1CA44ECB-2675-9A44-AB76-CE0870B855F7}"/>
    <hyperlink ref="I46" location="'IS AIA'!H72" display="'IS AIA'!H72" xr:uid="{3AA64EB7-C9BC-4F48-BBA5-019044DB961D}"/>
    <hyperlink ref="I47" location="'IS AIA'!H73" display="'IS AIA'!H73" xr:uid="{DEE5ED9E-EDB1-9943-8121-A60E6EE376D8}"/>
    <hyperlink ref="I54" location="'IS AIA'!H74" display="'IS AIA'!H74" xr:uid="{093ACAB2-9CD0-914A-8956-9D1D65C386A0}"/>
    <hyperlink ref="I76" location="'IS AIA'!H75" display="'IS AIA'!H75" xr:uid="{2ECB49DE-2979-7C4A-91C5-016EFB23FDEF}"/>
    <hyperlink ref="I80" location="'IS AIA'!H76" display="'IS AIA'!H76" xr:uid="{154DBB07-7FAB-BF41-A1EC-44BC09AA937C}"/>
    <hyperlink ref="I84" location="'IS AIA'!H77" display="'IS AIA'!H77" xr:uid="{3A36C0FA-9A68-5643-8669-BFECEADC7AD2}"/>
    <hyperlink ref="K37" location="'IS AIA'!H78" display="'IS AIA'!H78" xr:uid="{0952DC35-60BB-AB46-A695-9812E368976E}"/>
    <hyperlink ref="K39" location="'IS AIA'!H79" display="'IS AIA'!H79" xr:uid="{26410AC7-D94E-204F-8C48-E98B9114580F}"/>
    <hyperlink ref="K41" location="'IS AIA'!H80" display="'IS AIA'!H80" xr:uid="{E1F4D399-D384-B24D-A162-C847E5ED0CA3}"/>
    <hyperlink ref="K48" location="'IS AIA'!H81" display="'IS AIA'!H81" xr:uid="{F610B9E7-5409-EC4A-8EFA-6408D4675E4C}"/>
    <hyperlink ref="K49" location="'IS AIA'!H82" display="'IS AIA'!H82" xr:uid="{4AB27F0D-A74D-F64D-8058-8F42129E59E3}"/>
    <hyperlink ref="K54" location="'IS AIA'!H83" display="'IS AIA'!H83" xr:uid="{7169D965-E3FA-8349-AAD3-2F1BA2F633FE}"/>
    <hyperlink ref="K76" location="'IS AIA'!H84" display="'IS AIA'!H84" xr:uid="{80EA336F-4737-E445-9C46-FC85725909D7}"/>
    <hyperlink ref="L37" location="'IS AIA'!H85" display="'IS AIA'!H85" xr:uid="{5D7D6F80-5265-2C4A-9C09-77ABAE4480D2}"/>
    <hyperlink ref="L39" location="'IS AIA'!H86" display="'IS AIA'!H86" xr:uid="{1F9BD1CD-2846-8B4B-B42E-7CCEAF521023}"/>
    <hyperlink ref="L41" location="'IS AIA'!H87" display="'IS AIA'!H87" xr:uid="{F3011707-07C7-B040-994B-50ADAB65436B}"/>
    <hyperlink ref="L48" location="'IS AIA'!H88" display="'IS AIA'!H88" xr:uid="{608CC25B-BEF3-154A-9218-722B04462A70}"/>
    <hyperlink ref="L49" location="'IS AIA'!H89" display="'IS AIA'!H89" xr:uid="{0AD4C725-4DD7-C44B-9388-A61C2742B01B}"/>
    <hyperlink ref="L54" location="'IS AIA'!H90" display="'IS AIA'!H90" xr:uid="{18633884-D6E8-CF49-A0EE-D7724DB7B6D6}"/>
    <hyperlink ref="L76" location="'IS AIA'!H91" display="'IS AIA'!H91" xr:uid="{C564C9F6-3A13-0743-882C-8B633F833076}"/>
    <hyperlink ref="M37" location="'IS AIA'!H92" display="'IS AIA'!H92" xr:uid="{485F1F30-A87C-2245-963F-5EAC6501B392}"/>
    <hyperlink ref="M39" location="'IS AIA'!H93" display="'IS AIA'!H93" xr:uid="{C5793A0D-C34B-6442-BEF4-89B6EC684851}"/>
    <hyperlink ref="M41" location="'IS AIA'!H94" display="'IS AIA'!H94" xr:uid="{4290C7FD-B45B-5345-AF8A-499663A31F02}"/>
    <hyperlink ref="M48" location="'IS AIA'!H95" display="'IS AIA'!H95" xr:uid="{FF5ECC20-1D28-9D4E-8630-50B7D51F48FD}"/>
    <hyperlink ref="M49" location="'IS AIA'!H96" display="'IS AIA'!H96" xr:uid="{84E07D0B-B360-4746-9852-9713100048C2}"/>
    <hyperlink ref="M54" location="'IS AIA'!H97" display="'IS AIA'!H97" xr:uid="{0AF9F95E-5E84-1848-9FB8-FDAFEA6BC3BA}"/>
    <hyperlink ref="M76" location="'IS AIA'!H98" display="'IS AIA'!H98" xr:uid="{7C293002-4BD6-2849-A2A2-BBFE8595C05F}"/>
    <hyperlink ref="N37" location="'IS AIA'!H99" display="'IS AIA'!H99" xr:uid="{B9B99FE3-DBB8-C940-89D9-75F753FA2177}"/>
    <hyperlink ref="N39" location="'IS AIA'!H100" display="'IS AIA'!H100" xr:uid="{FE9815A0-97C0-E348-BA4A-A48A1F2B9A8B}"/>
    <hyperlink ref="N41" location="'IS AIA'!H101" display="'IS AIA'!H101" xr:uid="{EFC4A4C6-9548-0046-A10D-70F7FAAD5BAD}"/>
    <hyperlink ref="N48" location="'IS AIA'!H102" display="'IS AIA'!H102" xr:uid="{F3ECFE72-F4AA-FA4D-808D-4B5BA4B3794B}"/>
    <hyperlink ref="N49" location="'IS AIA'!H103" display="'IS AIA'!H103" xr:uid="{2944AB58-BC52-D44A-9354-B0018164921D}"/>
    <hyperlink ref="N54" location="'IS AIA'!H104" display="'IS AIA'!H104" xr:uid="{92831090-28A7-9549-B6EA-5A88260308AD}"/>
    <hyperlink ref="N76" location="'IS AIA'!H105" display="'IS AIA'!H105" xr:uid="{2EB6C92A-67B3-834D-8114-64A337E1169F}"/>
    <hyperlink ref="O37" location="'IS AIA'!H106" display="'IS AIA'!H106" xr:uid="{2362F862-AA74-C944-8CA3-01F45E9EDA46}"/>
    <hyperlink ref="O39" location="'IS AIA'!H107" display="'IS AIA'!H107" xr:uid="{7DB3EFEC-B066-9D45-B533-D9494B1F0C5B}"/>
    <hyperlink ref="O41" location="'IS AIA'!H108" display="'IS AIA'!H108" xr:uid="{7D808A78-E23B-DF40-B9C6-61D257F8ED01}"/>
    <hyperlink ref="O48" location="'IS AIA'!H109" display="'IS AIA'!H109" xr:uid="{55049CD0-13ED-0D4D-B9AE-09D54B781A70}"/>
    <hyperlink ref="O49" location="'IS AIA'!H110" display="'IS AIA'!H110" xr:uid="{A4637AA7-3EE9-1C40-974C-429BF99BB8A0}"/>
    <hyperlink ref="O54" location="'IS AIA'!H111" display="'IS AIA'!H111" xr:uid="{A560E886-6EB2-EA4D-8DCE-FF2F01ED9B19}"/>
    <hyperlink ref="O76" location="'IS AIA'!H112" display="'IS AIA'!H112" xr:uid="{35440A72-C13D-BE4C-AFEF-1C09406D84A4}"/>
  </hyperlink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05" operator="equal" id="{3B5B5119-3747-46FC-9A61-85228B5616C1}">
            <xm:f>IS!#REF!</xm:f>
            <x14:dxf>
              <fill>
                <patternFill>
                  <bgColor rgb="FFFFC7CE"/>
                </patternFill>
              </fill>
            </x14:dxf>
          </x14:cfRule>
          <xm:sqref>A37</xm:sqref>
        </x14:conditionalFormatting>
        <x14:conditionalFormatting xmlns:xm="http://schemas.microsoft.com/office/excel/2006/main">
          <x14:cfRule type="cellIs" priority="903" operator="equal" id="{B7C77B53-2F06-4BE4-BFE1-FF8A6F9158A7}">
            <xm:f>IS!#REF!</xm:f>
            <x14:dxf>
              <fill>
                <patternFill>
                  <bgColor rgb="FFFFC7CE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cellIs" priority="901" operator="equal" id="{16DC1735-9C21-4A8E-B98F-69085A6500A3}">
            <xm:f>IS!#REF!</xm:f>
            <x14:dxf>
              <fill>
                <patternFill>
                  <bgColor rgb="FFFFC7CE"/>
                </patternFill>
              </fill>
            </x14:dxf>
          </x14:cfRule>
          <xm:sqref>A29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64DF3FF-EE58-4D64-9417-01598F1A898B}">
          <x14:formula1>
            <xm:f>List!$B$2:$B$171</xm:f>
          </x14:formula1>
          <xm:sqref>C4:I4 K4:AE4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AG86"/>
  <sheetViews>
    <sheetView showGridLines="0"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81" sqref="A81"/>
    </sheetView>
  </sheetViews>
  <sheetFormatPr defaultColWidth="0" defaultRowHeight="16.2" zeroHeight="1"/>
  <cols>
    <col min="1" max="1" width="54.15234375" style="50" bestFit="1" customWidth="1"/>
    <col min="2" max="2" width="3.3828125" style="50" customWidth="1"/>
    <col min="3" max="3" width="12.4609375" style="50" customWidth="1"/>
    <col min="4" max="6" width="11.61328125" style="50" customWidth="1"/>
    <col min="7" max="9" width="12.23046875" style="50" customWidth="1"/>
    <col min="10" max="10" width="3.3828125" style="50" customWidth="1"/>
    <col min="11" max="31" width="12.23046875" style="50" customWidth="1"/>
    <col min="32" max="32" width="46.15234375" style="50" bestFit="1" customWidth="1"/>
    <col min="33" max="33" width="0" style="50" hidden="1" customWidth="1"/>
    <col min="34" max="34" width="9.23046875" style="50" hidden="1" customWidth="1"/>
    <col min="35" max="16384" width="9.23046875" style="50" hidden="1"/>
  </cols>
  <sheetData>
    <row r="1" spans="1:32" ht="19.8" customHeight="1">
      <c r="A1" s="35" t="s">
        <v>11</v>
      </c>
      <c r="B1" s="100"/>
      <c r="C1" s="100"/>
      <c r="D1" s="100"/>
      <c r="E1" s="100"/>
      <c r="F1" s="100"/>
      <c r="G1" s="100"/>
      <c r="H1" s="100"/>
      <c r="I1" s="100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</row>
    <row r="2" spans="1:32" ht="34.950000000000003" customHeight="1">
      <c r="A2" s="53"/>
      <c r="B2" s="103"/>
      <c r="C2" s="103"/>
      <c r="D2" s="103"/>
      <c r="E2" s="103"/>
      <c r="F2" s="103"/>
      <c r="G2" s="103"/>
      <c r="H2" s="103"/>
      <c r="I2" s="103"/>
    </row>
    <row r="3" spans="1:32" ht="19.8" customHeight="1">
      <c r="A3" s="53"/>
      <c r="B3" s="103"/>
      <c r="C3" s="44" t="s">
        <v>41</v>
      </c>
      <c r="D3" s="105"/>
      <c r="E3" s="105"/>
      <c r="F3" s="105"/>
      <c r="G3" s="105"/>
      <c r="H3" s="105"/>
      <c r="I3" s="105"/>
      <c r="K3" s="104" t="s">
        <v>42</v>
      </c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</row>
    <row r="4" spans="1:32">
      <c r="A4" s="42" t="s">
        <v>32</v>
      </c>
      <c r="B4" s="103"/>
      <c r="C4" s="120" t="str">
        <f>BS!$E$4</f>
        <v>USD</v>
      </c>
      <c r="D4" s="120" t="str">
        <f t="shared" ref="D4:I4" si="0">$C$4</f>
        <v>USD</v>
      </c>
      <c r="E4" s="120" t="str">
        <f t="shared" si="0"/>
        <v>USD</v>
      </c>
      <c r="F4" s="120" t="str">
        <f t="shared" si="0"/>
        <v>USD</v>
      </c>
      <c r="G4" s="120" t="str">
        <f t="shared" si="0"/>
        <v>USD</v>
      </c>
      <c r="H4" s="120" t="str">
        <f t="shared" si="0"/>
        <v>USD</v>
      </c>
      <c r="I4" s="120" t="str">
        <f t="shared" si="0"/>
        <v>USD</v>
      </c>
      <c r="K4" s="120" t="str">
        <f t="shared" ref="K4:AE4" si="1">$C$4</f>
        <v>USD</v>
      </c>
      <c r="L4" s="120" t="str">
        <f t="shared" si="1"/>
        <v>USD</v>
      </c>
      <c r="M4" s="120" t="str">
        <f t="shared" si="1"/>
        <v>USD</v>
      </c>
      <c r="N4" s="120" t="str">
        <f t="shared" si="1"/>
        <v>USD</v>
      </c>
      <c r="O4" s="120" t="str">
        <f t="shared" si="1"/>
        <v>USD</v>
      </c>
      <c r="P4" s="120" t="str">
        <f t="shared" si="1"/>
        <v>USD</v>
      </c>
      <c r="Q4" s="120" t="str">
        <f t="shared" si="1"/>
        <v>USD</v>
      </c>
      <c r="R4" s="120" t="str">
        <f t="shared" si="1"/>
        <v>USD</v>
      </c>
      <c r="S4" s="120" t="str">
        <f t="shared" si="1"/>
        <v>USD</v>
      </c>
      <c r="T4" s="120" t="str">
        <f t="shared" si="1"/>
        <v>USD</v>
      </c>
      <c r="U4" s="120" t="str">
        <f t="shared" si="1"/>
        <v>USD</v>
      </c>
      <c r="V4" s="120" t="str">
        <f t="shared" si="1"/>
        <v>USD</v>
      </c>
      <c r="W4" s="120" t="str">
        <f t="shared" si="1"/>
        <v>USD</v>
      </c>
      <c r="X4" s="120" t="str">
        <f t="shared" si="1"/>
        <v>USD</v>
      </c>
      <c r="Y4" s="120" t="str">
        <f t="shared" si="1"/>
        <v>USD</v>
      </c>
      <c r="Z4" s="120" t="str">
        <f t="shared" si="1"/>
        <v>USD</v>
      </c>
      <c r="AA4" s="120" t="str">
        <f t="shared" si="1"/>
        <v>USD</v>
      </c>
      <c r="AB4" s="120" t="str">
        <f t="shared" si="1"/>
        <v>USD</v>
      </c>
      <c r="AC4" s="120" t="str">
        <f t="shared" si="1"/>
        <v>USD</v>
      </c>
      <c r="AD4" s="120" t="str">
        <f t="shared" si="1"/>
        <v>USD</v>
      </c>
      <c r="AE4" s="120" t="str">
        <f t="shared" si="1"/>
        <v>USD</v>
      </c>
    </row>
    <row r="5" spans="1:32">
      <c r="A5" s="42" t="s">
        <v>20</v>
      </c>
      <c r="B5" s="103"/>
      <c r="C5" s="6" t="str">
        <f>General!$C$3</f>
        <v>Thousands</v>
      </c>
      <c r="D5" s="6" t="str">
        <f>General!$C$3</f>
        <v>Thousands</v>
      </c>
      <c r="E5" s="6" t="str">
        <f>General!$C$3</f>
        <v>Thousands</v>
      </c>
      <c r="F5" s="6" t="str">
        <f>General!$C$3</f>
        <v>Thousands</v>
      </c>
      <c r="G5" s="6" t="str">
        <f>General!$C$3</f>
        <v>Thousands</v>
      </c>
      <c r="H5" s="6" t="str">
        <f>General!$C$3</f>
        <v>Thousands</v>
      </c>
      <c r="I5" s="6" t="str">
        <f>General!$C$3</f>
        <v>Thousands</v>
      </c>
      <c r="K5" s="6" t="str">
        <f>General!$C$3</f>
        <v>Thousands</v>
      </c>
      <c r="L5" s="6" t="str">
        <f>General!$C$3</f>
        <v>Thousands</v>
      </c>
      <c r="M5" s="6" t="str">
        <f>General!$C$3</f>
        <v>Thousands</v>
      </c>
      <c r="N5" s="6" t="str">
        <f>General!$C$3</f>
        <v>Thousands</v>
      </c>
      <c r="O5" s="6" t="str">
        <f>General!$C$3</f>
        <v>Thousands</v>
      </c>
      <c r="P5" s="6" t="str">
        <f>General!$C$3</f>
        <v>Thousands</v>
      </c>
      <c r="Q5" s="6" t="str">
        <f>General!$C$3</f>
        <v>Thousands</v>
      </c>
      <c r="R5" s="6" t="str">
        <f>General!$C$3</f>
        <v>Thousands</v>
      </c>
      <c r="S5" s="6" t="str">
        <f>General!$C$3</f>
        <v>Thousands</v>
      </c>
      <c r="T5" s="6" t="str">
        <f>General!$C$3</f>
        <v>Thousands</v>
      </c>
      <c r="U5" s="6" t="str">
        <f>General!$C$3</f>
        <v>Thousands</v>
      </c>
      <c r="V5" s="6" t="str">
        <f>General!$C$3</f>
        <v>Thousands</v>
      </c>
      <c r="W5" s="6" t="str">
        <f>General!$C$3</f>
        <v>Thousands</v>
      </c>
      <c r="X5" s="6" t="str">
        <f>General!$C$3</f>
        <v>Thousands</v>
      </c>
      <c r="Y5" s="6" t="str">
        <f>General!$C$3</f>
        <v>Thousands</v>
      </c>
      <c r="Z5" s="6" t="str">
        <f>General!$C$3</f>
        <v>Thousands</v>
      </c>
      <c r="AA5" s="6" t="str">
        <f>General!$C$3</f>
        <v>Thousands</v>
      </c>
      <c r="AB5" s="6" t="str">
        <f>General!$C$3</f>
        <v>Thousands</v>
      </c>
      <c r="AC5" s="6" t="str">
        <f>General!$C$3</f>
        <v>Thousands</v>
      </c>
      <c r="AD5" s="6" t="str">
        <f>General!$C$3</f>
        <v>Thousands</v>
      </c>
      <c r="AE5" s="6" t="str">
        <f>General!$C$3</f>
        <v>Thousands</v>
      </c>
    </row>
    <row r="6" spans="1:32" ht="16.8" customHeight="1" thickBot="1">
      <c r="A6" s="107"/>
      <c r="B6" s="107"/>
      <c r="C6" s="45" t="s">
        <v>43</v>
      </c>
      <c r="D6" s="45" t="s">
        <v>44</v>
      </c>
      <c r="E6" s="45" t="s">
        <v>45</v>
      </c>
      <c r="F6" s="45" t="s">
        <v>46</v>
      </c>
      <c r="G6" s="45" t="s">
        <v>47</v>
      </c>
      <c r="H6" s="45" t="s">
        <v>113</v>
      </c>
      <c r="I6" s="45" t="s">
        <v>114</v>
      </c>
      <c r="K6" s="45" t="s">
        <v>115</v>
      </c>
      <c r="L6" s="45" t="s">
        <v>48</v>
      </c>
      <c r="M6" s="45" t="s">
        <v>49</v>
      </c>
      <c r="N6" s="45" t="s">
        <v>50</v>
      </c>
      <c r="O6" s="45" t="s">
        <v>51</v>
      </c>
      <c r="P6" s="45" t="s">
        <v>52</v>
      </c>
      <c r="Q6" s="45" t="s">
        <v>53</v>
      </c>
      <c r="R6" s="45" t="s">
        <v>54</v>
      </c>
      <c r="S6" s="45" t="s">
        <v>55</v>
      </c>
      <c r="T6" s="45" t="s">
        <v>56</v>
      </c>
      <c r="U6" s="45" t="s">
        <v>57</v>
      </c>
      <c r="V6" s="45" t="s">
        <v>58</v>
      </c>
      <c r="W6" s="45" t="s">
        <v>59</v>
      </c>
      <c r="X6" s="45" t="s">
        <v>60</v>
      </c>
      <c r="Y6" s="45" t="s">
        <v>61</v>
      </c>
      <c r="Z6" s="45" t="s">
        <v>62</v>
      </c>
      <c r="AA6" s="45" t="s">
        <v>63</v>
      </c>
      <c r="AB6" s="45" t="s">
        <v>64</v>
      </c>
      <c r="AC6" s="45" t="s">
        <v>65</v>
      </c>
      <c r="AD6" s="45" t="s">
        <v>66</v>
      </c>
      <c r="AE6" s="45" t="s">
        <v>67</v>
      </c>
    </row>
    <row r="7" spans="1:32" ht="25.05" customHeight="1">
      <c r="A7" s="107"/>
      <c r="B7" s="107"/>
      <c r="C7" s="49"/>
      <c r="D7" s="49"/>
      <c r="E7" s="49"/>
      <c r="F7" s="49"/>
      <c r="G7" s="49"/>
      <c r="H7" s="132"/>
      <c r="I7" s="132"/>
    </row>
    <row r="8" spans="1:32" hidden="1">
      <c r="A8" s="139" t="s">
        <v>116</v>
      </c>
      <c r="B8" s="107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2" hidden="1">
      <c r="A9" s="139" t="s">
        <v>117</v>
      </c>
      <c r="B9" s="107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2" hidden="1">
      <c r="A10" s="139" t="s">
        <v>118</v>
      </c>
      <c r="B10" s="107"/>
      <c r="C10" s="140"/>
      <c r="D10" s="140"/>
      <c r="E10" s="140"/>
      <c r="F10" s="140"/>
      <c r="G10" s="140"/>
      <c r="H10" s="140"/>
      <c r="I10" s="1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</row>
    <row r="11" spans="1:32" hidden="1">
      <c r="A11" s="139" t="s">
        <v>119</v>
      </c>
      <c r="B11" s="107"/>
      <c r="C11" s="140"/>
      <c r="D11" s="140"/>
      <c r="E11" s="140"/>
      <c r="F11" s="140"/>
      <c r="G11" s="140"/>
      <c r="H11" s="140"/>
      <c r="I11" s="1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</row>
    <row r="12" spans="1:32" hidden="1">
      <c r="A12" s="139" t="s">
        <v>120</v>
      </c>
      <c r="B12" s="107"/>
      <c r="C12" s="134" t="str">
        <f t="shared" ref="C12:I12" si="2">IF(C9*C10*C11*365=0,"",C9*C10*C11*365)</f>
        <v/>
      </c>
      <c r="D12" s="134" t="str">
        <f t="shared" si="2"/>
        <v/>
      </c>
      <c r="E12" s="134" t="str">
        <f t="shared" si="2"/>
        <v/>
      </c>
      <c r="F12" s="134" t="str">
        <f t="shared" si="2"/>
        <v/>
      </c>
      <c r="G12" s="134" t="str">
        <f t="shared" si="2"/>
        <v/>
      </c>
      <c r="H12" s="134" t="str">
        <f t="shared" si="2"/>
        <v/>
      </c>
      <c r="I12" s="134" t="str">
        <f t="shared" si="2"/>
        <v/>
      </c>
      <c r="K12" s="134" t="str">
        <f t="shared" ref="K12:AE12" si="3">IF(K9*K10*K11*365=0,"",K9*K10*K11*365)</f>
        <v/>
      </c>
      <c r="L12" s="134" t="str">
        <f t="shared" si="3"/>
        <v/>
      </c>
      <c r="M12" s="134" t="str">
        <f t="shared" si="3"/>
        <v/>
      </c>
      <c r="N12" s="134" t="str">
        <f t="shared" si="3"/>
        <v/>
      </c>
      <c r="O12" s="134" t="str">
        <f t="shared" si="3"/>
        <v/>
      </c>
      <c r="P12" s="134" t="str">
        <f t="shared" si="3"/>
        <v/>
      </c>
      <c r="Q12" s="134" t="str">
        <f t="shared" si="3"/>
        <v/>
      </c>
      <c r="R12" s="134" t="str">
        <f t="shared" si="3"/>
        <v/>
      </c>
      <c r="S12" s="134" t="str">
        <f t="shared" si="3"/>
        <v/>
      </c>
      <c r="T12" s="134" t="str">
        <f t="shared" si="3"/>
        <v/>
      </c>
      <c r="U12" s="134" t="str">
        <f t="shared" si="3"/>
        <v/>
      </c>
      <c r="V12" s="134" t="str">
        <f t="shared" si="3"/>
        <v/>
      </c>
      <c r="W12" s="134" t="str">
        <f t="shared" si="3"/>
        <v/>
      </c>
      <c r="X12" s="134" t="str">
        <f t="shared" si="3"/>
        <v/>
      </c>
      <c r="Y12" s="134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</row>
    <row r="13" spans="1:32" ht="25.05" customHeight="1">
      <c r="A13" s="109"/>
      <c r="B13" s="107"/>
      <c r="C13" s="107"/>
      <c r="D13" s="107"/>
      <c r="E13" s="107"/>
      <c r="F13" s="107"/>
      <c r="G13" s="107"/>
      <c r="H13" s="107"/>
      <c r="I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</row>
    <row r="14" spans="1:32" hidden="1">
      <c r="A14" s="139" t="s">
        <v>121</v>
      </c>
      <c r="B14" s="107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2" hidden="1">
      <c r="A15" s="139" t="s">
        <v>122</v>
      </c>
      <c r="B15" s="107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2" hidden="1">
      <c r="A16" s="139" t="s">
        <v>123</v>
      </c>
      <c r="B16" s="107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2" hidden="1">
      <c r="A17" s="139" t="s">
        <v>124</v>
      </c>
      <c r="B17" s="107"/>
      <c r="C17" s="141" t="str">
        <f t="shared" ref="C17:I17" si="4">IF(SUM(C15:C16)=0,"",SUM(C15:C16))</f>
        <v/>
      </c>
      <c r="D17" s="142" t="str">
        <f t="shared" si="4"/>
        <v/>
      </c>
      <c r="E17" s="142" t="str">
        <f t="shared" si="4"/>
        <v/>
      </c>
      <c r="F17" s="142" t="str">
        <f t="shared" si="4"/>
        <v/>
      </c>
      <c r="G17" s="142" t="str">
        <f t="shared" si="4"/>
        <v/>
      </c>
      <c r="H17" s="142" t="str">
        <f t="shared" si="4"/>
        <v/>
      </c>
      <c r="I17" s="142" t="str">
        <f t="shared" si="4"/>
        <v/>
      </c>
      <c r="K17" s="142" t="str">
        <f t="shared" ref="K17:AE17" si="5">IF(SUM(K15:K16)=0,"",SUM(K15:K16))</f>
        <v/>
      </c>
      <c r="L17" s="142" t="str">
        <f t="shared" si="5"/>
        <v/>
      </c>
      <c r="M17" s="142" t="str">
        <f t="shared" si="5"/>
        <v/>
      </c>
      <c r="N17" s="142" t="str">
        <f t="shared" si="5"/>
        <v/>
      </c>
      <c r="O17" s="142" t="str">
        <f t="shared" si="5"/>
        <v/>
      </c>
      <c r="P17" s="142" t="str">
        <f t="shared" si="5"/>
        <v/>
      </c>
      <c r="Q17" s="142" t="str">
        <f t="shared" si="5"/>
        <v/>
      </c>
      <c r="R17" s="142" t="str">
        <f t="shared" si="5"/>
        <v/>
      </c>
      <c r="S17" s="142" t="str">
        <f t="shared" si="5"/>
        <v/>
      </c>
      <c r="T17" s="142" t="str">
        <f t="shared" si="5"/>
        <v/>
      </c>
      <c r="U17" s="142" t="str">
        <f t="shared" si="5"/>
        <v/>
      </c>
      <c r="V17" s="142" t="str">
        <f t="shared" si="5"/>
        <v/>
      </c>
      <c r="W17" s="142" t="str">
        <f t="shared" si="5"/>
        <v/>
      </c>
      <c r="X17" s="142" t="str">
        <f t="shared" si="5"/>
        <v/>
      </c>
      <c r="Y17" s="142" t="str">
        <f t="shared" si="5"/>
        <v/>
      </c>
      <c r="Z17" s="142" t="str">
        <f t="shared" si="5"/>
        <v/>
      </c>
      <c r="AA17" s="142" t="str">
        <f t="shared" si="5"/>
        <v/>
      </c>
      <c r="AB17" s="142" t="str">
        <f t="shared" si="5"/>
        <v/>
      </c>
      <c r="AC17" s="142" t="str">
        <f t="shared" si="5"/>
        <v/>
      </c>
      <c r="AD17" s="142" t="str">
        <f t="shared" si="5"/>
        <v/>
      </c>
      <c r="AE17" s="142" t="str">
        <f t="shared" si="5"/>
        <v/>
      </c>
    </row>
    <row r="18" spans="1:32" ht="25.05" hidden="1" customHeight="1">
      <c r="A18" s="139"/>
      <c r="B18" s="107"/>
      <c r="C18" s="107"/>
      <c r="D18" s="110"/>
      <c r="E18" s="110"/>
      <c r="F18" s="110"/>
      <c r="G18" s="110"/>
      <c r="H18" s="110"/>
      <c r="I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</row>
    <row r="19" spans="1:32" hidden="1">
      <c r="A19" s="139" t="s">
        <v>125</v>
      </c>
      <c r="B19" s="107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2" hidden="1">
      <c r="A20" s="139" t="s">
        <v>126</v>
      </c>
      <c r="B20" s="107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2" hidden="1">
      <c r="A21" s="139" t="s">
        <v>127</v>
      </c>
      <c r="B21" s="107"/>
      <c r="C21" s="134" t="str">
        <f t="shared" ref="C21:I21" si="6">IF(SUM(C19:C20)=0,"",SUM(C19:C20))</f>
        <v/>
      </c>
      <c r="D21" s="134" t="str">
        <f t="shared" si="6"/>
        <v/>
      </c>
      <c r="E21" s="134" t="str">
        <f t="shared" si="6"/>
        <v/>
      </c>
      <c r="F21" s="134" t="str">
        <f t="shared" si="6"/>
        <v/>
      </c>
      <c r="G21" s="134" t="str">
        <f t="shared" si="6"/>
        <v/>
      </c>
      <c r="H21" s="134" t="str">
        <f t="shared" si="6"/>
        <v/>
      </c>
      <c r="I21" s="134" t="str">
        <f t="shared" si="6"/>
        <v/>
      </c>
      <c r="K21" s="134" t="str">
        <f t="shared" ref="K21:AE21" si="7">IF(SUM(K19:K20)=0,"",SUM(K19:K20))</f>
        <v/>
      </c>
      <c r="L21" s="134" t="str">
        <f t="shared" si="7"/>
        <v/>
      </c>
      <c r="M21" s="134" t="str">
        <f t="shared" si="7"/>
        <v/>
      </c>
      <c r="N21" s="134" t="str">
        <f t="shared" si="7"/>
        <v/>
      </c>
      <c r="O21" s="134" t="str">
        <f t="shared" si="7"/>
        <v/>
      </c>
      <c r="P21" s="134" t="str">
        <f t="shared" si="7"/>
        <v/>
      </c>
      <c r="Q21" s="134" t="str">
        <f t="shared" si="7"/>
        <v/>
      </c>
      <c r="R21" s="134" t="str">
        <f t="shared" si="7"/>
        <v/>
      </c>
      <c r="S21" s="134" t="str">
        <f t="shared" si="7"/>
        <v/>
      </c>
      <c r="T21" s="134" t="str">
        <f t="shared" si="7"/>
        <v/>
      </c>
      <c r="U21" s="134" t="str">
        <f t="shared" si="7"/>
        <v/>
      </c>
      <c r="V21" s="134" t="str">
        <f t="shared" si="7"/>
        <v/>
      </c>
      <c r="W21" s="134" t="str">
        <f t="shared" si="7"/>
        <v/>
      </c>
      <c r="X21" s="134" t="str">
        <f t="shared" si="7"/>
        <v/>
      </c>
      <c r="Y21" s="134" t="str">
        <f t="shared" si="7"/>
        <v/>
      </c>
      <c r="Z21" s="134" t="str">
        <f t="shared" si="7"/>
        <v/>
      </c>
      <c r="AA21" s="134" t="str">
        <f t="shared" si="7"/>
        <v/>
      </c>
      <c r="AB21" s="134" t="str">
        <f t="shared" si="7"/>
        <v/>
      </c>
      <c r="AC21" s="134" t="str">
        <f t="shared" si="7"/>
        <v/>
      </c>
      <c r="AD21" s="134" t="str">
        <f t="shared" si="7"/>
        <v/>
      </c>
      <c r="AE21" s="134" t="str">
        <f t="shared" si="7"/>
        <v/>
      </c>
    </row>
    <row r="22" spans="1:32" ht="25.05" customHeight="1">
      <c r="A22" s="123" t="str">
        <f>IF(OR(
AND(COUNTA(C24:I24)&gt;0, ISBLANK(A24)),
AND(COUNTA(C25:I25)&gt;0, ISBLANK(A25)),
AND(COUNTA(C26:I26)&gt;0, ISBLANK(A26)),
AND(COUNTA(C27:I27)&gt;0, ISBLANK(A27)), AND(COUNTA(C28:I28)&gt;0, ISBLANK(A28)),
),"Certain rows are missing description", "")</f>
        <v/>
      </c>
      <c r="B22" s="107"/>
      <c r="C22" s="107"/>
      <c r="D22" s="107"/>
      <c r="E22" s="107"/>
      <c r="F22" s="107"/>
      <c r="G22" s="107"/>
      <c r="H22" s="107"/>
      <c r="I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</row>
    <row r="23" spans="1:32" hidden="1">
      <c r="A23" s="139" t="s">
        <v>128</v>
      </c>
      <c r="B23" s="107"/>
      <c r="C23" s="107"/>
      <c r="D23" s="107"/>
      <c r="E23" s="107"/>
      <c r="F23" s="107"/>
      <c r="G23" s="107"/>
      <c r="H23" s="107"/>
      <c r="I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</row>
    <row r="24" spans="1:32" hidden="1">
      <c r="A24" s="12"/>
      <c r="B24" s="107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2" hidden="1">
      <c r="A25" s="12"/>
      <c r="B25" s="107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2" hidden="1">
      <c r="A26" s="12"/>
      <c r="B26" s="107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2" hidden="1">
      <c r="A27" s="12"/>
      <c r="B27" s="107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2" hidden="1">
      <c r="A28" s="12"/>
      <c r="B28" s="107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2" hidden="1">
      <c r="A29" s="139" t="s">
        <v>129</v>
      </c>
      <c r="B29" s="109"/>
      <c r="C29" s="141" t="str">
        <f t="shared" ref="C29:I29" si="8">IF(SUM(C24:C28)=0,"",SUM(C24:C28))</f>
        <v/>
      </c>
      <c r="D29" s="142" t="str">
        <f t="shared" si="8"/>
        <v/>
      </c>
      <c r="E29" s="142" t="str">
        <f t="shared" si="8"/>
        <v/>
      </c>
      <c r="F29" s="142" t="str">
        <f t="shared" si="8"/>
        <v/>
      </c>
      <c r="G29" s="142" t="str">
        <f t="shared" si="8"/>
        <v/>
      </c>
      <c r="H29" s="142" t="str">
        <f t="shared" si="8"/>
        <v/>
      </c>
      <c r="I29" s="142" t="str">
        <f t="shared" si="8"/>
        <v/>
      </c>
      <c r="K29" s="142" t="str">
        <f t="shared" ref="K29:AE29" si="9">IF(SUM(K24:K28)=0,"",SUM(K24:K28))</f>
        <v/>
      </c>
      <c r="L29" s="142" t="str">
        <f t="shared" si="9"/>
        <v/>
      </c>
      <c r="M29" s="142" t="str">
        <f t="shared" si="9"/>
        <v/>
      </c>
      <c r="N29" s="142" t="str">
        <f t="shared" si="9"/>
        <v/>
      </c>
      <c r="O29" s="142" t="str">
        <f t="shared" si="9"/>
        <v/>
      </c>
      <c r="P29" s="142" t="str">
        <f t="shared" si="9"/>
        <v/>
      </c>
      <c r="Q29" s="142" t="str">
        <f t="shared" si="9"/>
        <v/>
      </c>
      <c r="R29" s="142" t="str">
        <f t="shared" si="9"/>
        <v/>
      </c>
      <c r="S29" s="142" t="str">
        <f t="shared" si="9"/>
        <v/>
      </c>
      <c r="T29" s="142" t="str">
        <f t="shared" si="9"/>
        <v/>
      </c>
      <c r="U29" s="142" t="str">
        <f t="shared" si="9"/>
        <v/>
      </c>
      <c r="V29" s="142" t="str">
        <f t="shared" si="9"/>
        <v/>
      </c>
      <c r="W29" s="142" t="str">
        <f t="shared" si="9"/>
        <v/>
      </c>
      <c r="X29" s="142" t="str">
        <f t="shared" si="9"/>
        <v/>
      </c>
      <c r="Y29" s="142" t="str">
        <f t="shared" si="9"/>
        <v/>
      </c>
      <c r="Z29" s="142" t="str">
        <f t="shared" si="9"/>
        <v/>
      </c>
      <c r="AA29" s="142" t="str">
        <f t="shared" si="9"/>
        <v/>
      </c>
      <c r="AB29" s="142" t="str">
        <f t="shared" si="9"/>
        <v/>
      </c>
      <c r="AC29" s="142" t="str">
        <f t="shared" si="9"/>
        <v/>
      </c>
      <c r="AD29" s="142" t="str">
        <f t="shared" si="9"/>
        <v/>
      </c>
      <c r="AE29" s="142" t="str">
        <f t="shared" si="9"/>
        <v/>
      </c>
    </row>
    <row r="30" spans="1:32" ht="25.05" hidden="1" customHeight="1">
      <c r="A30" s="96" t="str">
        <f>IF(OR(
AND(COUNTA(C32:I32)&gt;0, ISBLANK(A32)),
AND(COUNTA(C33:I33)&gt;0, ISBLANK(A33)),
AND(COUNTA(C34:I34)&gt;0, ISBLANK(A34)),
AND(COUNTA(C35:I35)&gt;0, ISBLANK(A35)), AND(COUNTA(C36:I36)&gt;0, ISBLANK(A36)),
),"Certain rows are missing description", "")</f>
        <v/>
      </c>
      <c r="B30" s="107"/>
      <c r="C30" s="54"/>
      <c r="D30" s="55"/>
      <c r="E30" s="55"/>
      <c r="F30" s="55"/>
      <c r="G30" s="55"/>
      <c r="H30" s="55"/>
      <c r="I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</row>
    <row r="31" spans="1:32">
      <c r="A31" s="109" t="s">
        <v>130</v>
      </c>
      <c r="B31" s="107"/>
      <c r="C31" s="107"/>
      <c r="D31" s="110"/>
      <c r="E31" s="110"/>
      <c r="F31" s="110"/>
      <c r="G31" s="110"/>
      <c r="H31" s="110"/>
      <c r="I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</row>
    <row r="32" spans="1:32">
      <c r="A32" s="4"/>
      <c r="B32" s="107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23"/>
    </row>
    <row r="33" spans="1:32">
      <c r="A33" s="4"/>
      <c r="B33" s="107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23"/>
    </row>
    <row r="34" spans="1:32">
      <c r="A34" s="4"/>
      <c r="B34" s="107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23"/>
    </row>
    <row r="35" spans="1:32">
      <c r="A35" s="4"/>
      <c r="B35" s="107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3"/>
    </row>
    <row r="36" spans="1:32">
      <c r="A36" s="4"/>
      <c r="B36" s="107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3"/>
    </row>
    <row r="37" spans="1:32">
      <c r="A37" s="109" t="s">
        <v>124</v>
      </c>
      <c r="B37" s="109"/>
      <c r="C37" s="134" t="str">
        <f t="shared" ref="C37:I37" si="10">IF(SUM(C32:C36)=0,"",SUM(C32:C36))</f>
        <v/>
      </c>
      <c r="D37" s="134" t="str">
        <f t="shared" si="10"/>
        <v/>
      </c>
      <c r="E37" s="134" t="str">
        <f t="shared" si="10"/>
        <v/>
      </c>
      <c r="F37" s="134" t="str">
        <f t="shared" si="10"/>
        <v/>
      </c>
      <c r="G37" s="134" t="str">
        <f t="shared" si="10"/>
        <v/>
      </c>
      <c r="H37" s="134" t="str">
        <f t="shared" si="10"/>
        <v/>
      </c>
      <c r="I37" s="134" t="str">
        <f t="shared" si="10"/>
        <v/>
      </c>
      <c r="K37" s="134" t="str">
        <f t="shared" ref="K37:AE37" si="11">IF(SUM(K32:K36)=0,"",SUM(K32:K36))</f>
        <v/>
      </c>
      <c r="L37" s="134" t="str">
        <f t="shared" si="11"/>
        <v/>
      </c>
      <c r="M37" s="134" t="str">
        <f t="shared" si="11"/>
        <v/>
      </c>
      <c r="N37" s="134" t="str">
        <f t="shared" si="11"/>
        <v/>
      </c>
      <c r="O37" s="134" t="str">
        <f t="shared" si="11"/>
        <v/>
      </c>
      <c r="P37" s="134" t="str">
        <f t="shared" si="11"/>
        <v/>
      </c>
      <c r="Q37" s="134" t="str">
        <f t="shared" si="11"/>
        <v/>
      </c>
      <c r="R37" s="134" t="str">
        <f t="shared" si="11"/>
        <v/>
      </c>
      <c r="S37" s="134" t="str">
        <f t="shared" si="11"/>
        <v/>
      </c>
      <c r="T37" s="134" t="str">
        <f t="shared" si="11"/>
        <v/>
      </c>
      <c r="U37" s="134" t="str">
        <f t="shared" si="11"/>
        <v/>
      </c>
      <c r="V37" s="134" t="str">
        <f t="shared" si="11"/>
        <v/>
      </c>
      <c r="W37" s="134" t="str">
        <f t="shared" si="11"/>
        <v/>
      </c>
      <c r="X37" s="134" t="str">
        <f t="shared" si="11"/>
        <v/>
      </c>
      <c r="Y37" s="134" t="str">
        <f t="shared" si="11"/>
        <v/>
      </c>
      <c r="Z37" s="134" t="str">
        <f t="shared" si="11"/>
        <v/>
      </c>
      <c r="AA37" s="134" t="str">
        <f t="shared" si="11"/>
        <v/>
      </c>
      <c r="AB37" s="134" t="str">
        <f t="shared" si="11"/>
        <v/>
      </c>
      <c r="AC37" s="134" t="str">
        <f t="shared" si="11"/>
        <v/>
      </c>
      <c r="AD37" s="134" t="str">
        <f t="shared" si="11"/>
        <v/>
      </c>
      <c r="AE37" s="134" t="str">
        <f t="shared" si="11"/>
        <v/>
      </c>
    </row>
    <row r="38" spans="1:32" ht="25.05" customHeight="1">
      <c r="A38" s="107"/>
      <c r="B38" s="107"/>
      <c r="C38" s="107"/>
      <c r="D38" s="107"/>
      <c r="E38" s="107"/>
      <c r="F38" s="107"/>
      <c r="G38" s="107"/>
      <c r="H38" s="107"/>
      <c r="I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</row>
    <row r="39" spans="1:32">
      <c r="A39" s="109" t="s">
        <v>131</v>
      </c>
      <c r="B39" s="107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2" ht="25.05" customHeight="1">
      <c r="A40" s="107"/>
      <c r="B40" s="107"/>
      <c r="C40" s="107"/>
      <c r="D40" s="107"/>
      <c r="E40" s="107"/>
      <c r="F40" s="107"/>
      <c r="G40" s="107"/>
      <c r="H40" s="107"/>
      <c r="I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</row>
    <row r="41" spans="1:32">
      <c r="A41" s="109" t="s">
        <v>132</v>
      </c>
      <c r="B41" s="107"/>
      <c r="C41" s="143" t="str">
        <f t="shared" ref="C41:I41" si="12">IF(SUM(C37,C39)=0,"",SUM(C37,C39))</f>
        <v/>
      </c>
      <c r="D41" s="143" t="str">
        <f t="shared" si="12"/>
        <v/>
      </c>
      <c r="E41" s="143" t="str">
        <f t="shared" si="12"/>
        <v/>
      </c>
      <c r="F41" s="143" t="str">
        <f t="shared" si="12"/>
        <v/>
      </c>
      <c r="G41" s="143" t="str">
        <f t="shared" si="12"/>
        <v/>
      </c>
      <c r="H41" s="143" t="str">
        <f t="shared" si="12"/>
        <v/>
      </c>
      <c r="I41" s="143" t="str">
        <f t="shared" si="12"/>
        <v/>
      </c>
      <c r="K41" s="143" t="str">
        <f t="shared" ref="K41:AE41" si="13">IF(SUM(K37,K39)=0,"",SUM(K37,K39))</f>
        <v/>
      </c>
      <c r="L41" s="143" t="str">
        <f t="shared" si="13"/>
        <v/>
      </c>
      <c r="M41" s="143" t="str">
        <f t="shared" si="13"/>
        <v/>
      </c>
      <c r="N41" s="143" t="str">
        <f t="shared" si="13"/>
        <v/>
      </c>
      <c r="O41" s="143" t="str">
        <f t="shared" si="13"/>
        <v/>
      </c>
      <c r="P41" s="143" t="str">
        <f t="shared" si="13"/>
        <v/>
      </c>
      <c r="Q41" s="143" t="str">
        <f t="shared" si="13"/>
        <v/>
      </c>
      <c r="R41" s="143" t="str">
        <f t="shared" si="13"/>
        <v/>
      </c>
      <c r="S41" s="143" t="str">
        <f t="shared" si="13"/>
        <v/>
      </c>
      <c r="T41" s="143" t="str">
        <f t="shared" si="13"/>
        <v/>
      </c>
      <c r="U41" s="143" t="str">
        <f t="shared" si="13"/>
        <v/>
      </c>
      <c r="V41" s="143" t="str">
        <f t="shared" si="13"/>
        <v/>
      </c>
      <c r="W41" s="143" t="str">
        <f t="shared" si="13"/>
        <v/>
      </c>
      <c r="X41" s="143" t="str">
        <f t="shared" si="13"/>
        <v/>
      </c>
      <c r="Y41" s="143" t="str">
        <f t="shared" si="13"/>
        <v/>
      </c>
      <c r="Z41" s="143" t="str">
        <f t="shared" si="13"/>
        <v/>
      </c>
      <c r="AA41" s="143" t="str">
        <f t="shared" si="13"/>
        <v/>
      </c>
      <c r="AB41" s="143" t="str">
        <f t="shared" si="13"/>
        <v/>
      </c>
      <c r="AC41" s="143" t="str">
        <f t="shared" si="13"/>
        <v/>
      </c>
      <c r="AD41" s="143" t="str">
        <f t="shared" si="13"/>
        <v/>
      </c>
      <c r="AE41" s="143" t="str">
        <f t="shared" si="13"/>
        <v/>
      </c>
    </row>
    <row r="42" spans="1:32" ht="25.05" customHeight="1">
      <c r="A42" s="123" t="str">
        <f>IF(OR(
AND(COUNTA(C44:I44)&gt;0, ISBLANK(A44)),
AND(COUNTA(C45:I45)&gt;0, ISBLANK(A45)),
AND(COUNTA(C46:I46)&gt;0, ISBLANK(A46)),
AND(COUNTA(C47:I47)&gt;0, ISBLANK(A47)), AND(COUNTA(C48:I48)&gt;0, ISBLANK(A48)),
AND(COUNTA(C49:I49)&gt;0, ISBLANK(A49)),
AND(COUNTA(C50:I50)&gt;0, ISBLANK(A50)),
AND(COUNTA(C51:I51)&gt;0, ISBLANK(A51)), AND(COUNTA(C52:I52)&gt;0, ISBLANK(A52)),
AND(COUNTA(C53:I53)&gt;0, ISBLANK(A53)),),"Certain rows are missing description", "")</f>
        <v/>
      </c>
      <c r="B42" s="107"/>
      <c r="C42" s="107"/>
      <c r="D42" s="107"/>
      <c r="E42" s="107"/>
      <c r="F42" s="107"/>
      <c r="G42" s="107"/>
      <c r="H42" s="107"/>
      <c r="I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</row>
    <row r="43" spans="1:32">
      <c r="A43" s="109" t="s">
        <v>133</v>
      </c>
      <c r="B43" s="107"/>
      <c r="C43" s="107"/>
      <c r="D43" s="107"/>
      <c r="E43" s="107"/>
      <c r="F43" s="107"/>
      <c r="G43" s="107"/>
      <c r="H43" s="107"/>
      <c r="I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</row>
    <row r="44" spans="1:32">
      <c r="A44" s="4"/>
      <c r="B44" s="107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2">
      <c r="A45" s="4"/>
      <c r="B45" s="107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2">
      <c r="A46" s="4"/>
      <c r="B46" s="107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2">
      <c r="A47" s="4"/>
      <c r="B47" s="107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2">
      <c r="A48" s="4"/>
      <c r="B48" s="107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4"/>
      <c r="B49" s="107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4"/>
      <c r="B50" s="107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4"/>
      <c r="B51" s="107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4"/>
      <c r="B52" s="107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4"/>
      <c r="B53" s="107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09" t="s">
        <v>134</v>
      </c>
      <c r="B54" s="109"/>
      <c r="C54" s="141" t="str">
        <f t="shared" ref="C54:I54" si="14">IF(SUM(C44:C53)=0,"",SUM(C44:C53))</f>
        <v/>
      </c>
      <c r="D54" s="142" t="str">
        <f t="shared" si="14"/>
        <v/>
      </c>
      <c r="E54" s="142" t="str">
        <f t="shared" si="14"/>
        <v/>
      </c>
      <c r="F54" s="142" t="str">
        <f t="shared" si="14"/>
        <v/>
      </c>
      <c r="G54" s="142" t="str">
        <f t="shared" si="14"/>
        <v/>
      </c>
      <c r="H54" s="142" t="str">
        <f t="shared" si="14"/>
        <v/>
      </c>
      <c r="I54" s="142" t="str">
        <f t="shared" si="14"/>
        <v/>
      </c>
      <c r="K54" s="142" t="str">
        <f t="shared" ref="K54:AE54" si="15">IF(SUM(K44:K53)=0,"",SUM(K44:K53))</f>
        <v/>
      </c>
      <c r="L54" s="142" t="str">
        <f t="shared" si="15"/>
        <v/>
      </c>
      <c r="M54" s="142" t="str">
        <f t="shared" si="15"/>
        <v/>
      </c>
      <c r="N54" s="142" t="str">
        <f t="shared" si="15"/>
        <v/>
      </c>
      <c r="O54" s="142" t="str">
        <f t="shared" si="15"/>
        <v/>
      </c>
      <c r="P54" s="142" t="str">
        <f t="shared" si="15"/>
        <v/>
      </c>
      <c r="Q54" s="142" t="str">
        <f t="shared" si="15"/>
        <v/>
      </c>
      <c r="R54" s="142" t="str">
        <f t="shared" si="15"/>
        <v/>
      </c>
      <c r="S54" s="142" t="str">
        <f t="shared" si="15"/>
        <v/>
      </c>
      <c r="T54" s="142" t="str">
        <f t="shared" si="15"/>
        <v/>
      </c>
      <c r="U54" s="142" t="str">
        <f t="shared" si="15"/>
        <v/>
      </c>
      <c r="V54" s="142" t="str">
        <f t="shared" si="15"/>
        <v/>
      </c>
      <c r="W54" s="142" t="str">
        <f t="shared" si="15"/>
        <v/>
      </c>
      <c r="X54" s="142" t="str">
        <f t="shared" si="15"/>
        <v/>
      </c>
      <c r="Y54" s="142" t="str">
        <f t="shared" si="15"/>
        <v/>
      </c>
      <c r="Z54" s="142" t="str">
        <f t="shared" si="15"/>
        <v/>
      </c>
      <c r="AA54" s="142" t="str">
        <f t="shared" si="15"/>
        <v/>
      </c>
      <c r="AB54" s="142" t="str">
        <f t="shared" si="15"/>
        <v/>
      </c>
      <c r="AC54" s="142" t="str">
        <f t="shared" si="15"/>
        <v/>
      </c>
      <c r="AD54" s="142" t="str">
        <f t="shared" si="15"/>
        <v/>
      </c>
      <c r="AE54" s="142" t="str">
        <f t="shared" si="15"/>
        <v/>
      </c>
    </row>
    <row r="55" spans="1:31" ht="25.05" customHeight="1">
      <c r="A55" s="107"/>
      <c r="B55" s="107"/>
      <c r="C55" s="107"/>
      <c r="D55" s="110"/>
      <c r="E55" s="110"/>
      <c r="F55" s="110"/>
      <c r="G55" s="110"/>
      <c r="H55" s="110"/>
      <c r="I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</row>
    <row r="56" spans="1:31" hidden="1">
      <c r="A56" s="139" t="s">
        <v>135</v>
      </c>
      <c r="B56" s="107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idden="1">
      <c r="A57" s="139" t="s">
        <v>136</v>
      </c>
      <c r="B57" s="107"/>
      <c r="C57" s="107"/>
      <c r="D57" s="110"/>
      <c r="E57" s="110"/>
      <c r="F57" s="110"/>
      <c r="G57" s="110"/>
      <c r="H57" s="110"/>
      <c r="I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</row>
    <row r="58" spans="1:31" hidden="1">
      <c r="A58" s="144" t="s">
        <v>137</v>
      </c>
      <c r="B58" s="107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idden="1">
      <c r="A59" s="145" t="s">
        <v>138</v>
      </c>
      <c r="B59" s="107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idden="1">
      <c r="A60" s="146" t="s">
        <v>139</v>
      </c>
      <c r="B60" s="107"/>
      <c r="C60" s="141" t="str">
        <f t="shared" ref="C60:I60" si="16">IF(SUM(C58:C59)=0,"",SUM(C58:C59))</f>
        <v/>
      </c>
      <c r="D60" s="141" t="str">
        <f t="shared" si="16"/>
        <v/>
      </c>
      <c r="E60" s="141" t="str">
        <f t="shared" si="16"/>
        <v/>
      </c>
      <c r="F60" s="141" t="str">
        <f t="shared" si="16"/>
        <v/>
      </c>
      <c r="G60" s="141" t="str">
        <f t="shared" si="16"/>
        <v/>
      </c>
      <c r="H60" s="141" t="str">
        <f t="shared" si="16"/>
        <v/>
      </c>
      <c r="I60" s="141" t="str">
        <f t="shared" si="16"/>
        <v/>
      </c>
      <c r="K60" s="141" t="str">
        <f t="shared" ref="K60:AE60" si="17">IF(SUM(K58:K59)=0,"",SUM(K58:K59))</f>
        <v/>
      </c>
      <c r="L60" s="141" t="str">
        <f t="shared" si="17"/>
        <v/>
      </c>
      <c r="M60" s="141" t="str">
        <f t="shared" si="17"/>
        <v/>
      </c>
      <c r="N60" s="141" t="str">
        <f t="shared" si="17"/>
        <v/>
      </c>
      <c r="O60" s="141" t="str">
        <f t="shared" si="17"/>
        <v/>
      </c>
      <c r="P60" s="141" t="str">
        <f t="shared" si="17"/>
        <v/>
      </c>
      <c r="Q60" s="141" t="str">
        <f t="shared" si="17"/>
        <v/>
      </c>
      <c r="R60" s="141" t="str">
        <f t="shared" si="17"/>
        <v/>
      </c>
      <c r="S60" s="141" t="str">
        <f t="shared" si="17"/>
        <v/>
      </c>
      <c r="T60" s="141" t="str">
        <f t="shared" si="17"/>
        <v/>
      </c>
      <c r="U60" s="141" t="str">
        <f t="shared" si="17"/>
        <v/>
      </c>
      <c r="V60" s="141" t="str">
        <f t="shared" si="17"/>
        <v/>
      </c>
      <c r="W60" s="141" t="str">
        <f t="shared" si="17"/>
        <v/>
      </c>
      <c r="X60" s="141" t="str">
        <f t="shared" si="17"/>
        <v/>
      </c>
      <c r="Y60" s="141" t="str">
        <f t="shared" si="17"/>
        <v/>
      </c>
      <c r="Z60" s="141" t="str">
        <f t="shared" si="17"/>
        <v/>
      </c>
      <c r="AA60" s="141" t="str">
        <f t="shared" si="17"/>
        <v/>
      </c>
      <c r="AB60" s="141" t="str">
        <f t="shared" si="17"/>
        <v/>
      </c>
      <c r="AC60" s="141" t="str">
        <f t="shared" si="17"/>
        <v/>
      </c>
      <c r="AD60" s="141" t="str">
        <f t="shared" si="17"/>
        <v/>
      </c>
      <c r="AE60" s="141" t="str">
        <f t="shared" si="17"/>
        <v/>
      </c>
    </row>
    <row r="61" spans="1:31" hidden="1">
      <c r="A61" s="139" t="s">
        <v>140</v>
      </c>
      <c r="B61" s="107"/>
      <c r="C61" s="141" t="str">
        <f t="shared" ref="C61:I61" si="18">IF(SUM(C56,C60)=0,"",SUM(C56,C60))</f>
        <v/>
      </c>
      <c r="D61" s="141" t="str">
        <f t="shared" si="18"/>
        <v/>
      </c>
      <c r="E61" s="141" t="str">
        <f t="shared" si="18"/>
        <v/>
      </c>
      <c r="F61" s="141" t="str">
        <f t="shared" si="18"/>
        <v/>
      </c>
      <c r="G61" s="141" t="str">
        <f t="shared" si="18"/>
        <v/>
      </c>
      <c r="H61" s="141" t="str">
        <f t="shared" si="18"/>
        <v/>
      </c>
      <c r="I61" s="141" t="str">
        <f t="shared" si="18"/>
        <v/>
      </c>
      <c r="K61" s="141" t="str">
        <f t="shared" ref="K61:AE61" si="19">IF(SUM(K56,K60)=0,"",SUM(K56,K60))</f>
        <v/>
      </c>
      <c r="L61" s="141" t="str">
        <f t="shared" si="19"/>
        <v/>
      </c>
      <c r="M61" s="141" t="str">
        <f t="shared" si="19"/>
        <v/>
      </c>
      <c r="N61" s="141" t="str">
        <f t="shared" si="19"/>
        <v/>
      </c>
      <c r="O61" s="141" t="str">
        <f t="shared" si="19"/>
        <v/>
      </c>
      <c r="P61" s="141" t="str">
        <f t="shared" si="19"/>
        <v/>
      </c>
      <c r="Q61" s="141" t="str">
        <f t="shared" si="19"/>
        <v/>
      </c>
      <c r="R61" s="141" t="str">
        <f t="shared" si="19"/>
        <v/>
      </c>
      <c r="S61" s="141" t="str">
        <f t="shared" si="19"/>
        <v/>
      </c>
      <c r="T61" s="141" t="str">
        <f t="shared" si="19"/>
        <v/>
      </c>
      <c r="U61" s="141" t="str">
        <f t="shared" si="19"/>
        <v/>
      </c>
      <c r="V61" s="141" t="str">
        <f t="shared" si="19"/>
        <v/>
      </c>
      <c r="W61" s="141" t="str">
        <f t="shared" si="19"/>
        <v/>
      </c>
      <c r="X61" s="141" t="str">
        <f t="shared" si="19"/>
        <v/>
      </c>
      <c r="Y61" s="141" t="str">
        <f t="shared" si="19"/>
        <v/>
      </c>
      <c r="Z61" s="141" t="str">
        <f t="shared" si="19"/>
        <v/>
      </c>
      <c r="AA61" s="141" t="str">
        <f t="shared" si="19"/>
        <v/>
      </c>
      <c r="AB61" s="141" t="str">
        <f t="shared" si="19"/>
        <v/>
      </c>
      <c r="AC61" s="141" t="str">
        <f t="shared" si="19"/>
        <v/>
      </c>
      <c r="AD61" s="141" t="str">
        <f t="shared" si="19"/>
        <v/>
      </c>
      <c r="AE61" s="141" t="str">
        <f t="shared" si="19"/>
        <v/>
      </c>
    </row>
    <row r="62" spans="1:31" ht="25.05" hidden="1" customHeight="1">
      <c r="A62" s="139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</row>
    <row r="63" spans="1:31" hidden="1">
      <c r="A63" s="139" t="s">
        <v>141</v>
      </c>
      <c r="B63" s="107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idden="1">
      <c r="A64" s="139" t="s">
        <v>142</v>
      </c>
      <c r="B64" s="107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idden="1">
      <c r="A65" s="139" t="s">
        <v>143</v>
      </c>
      <c r="B65" s="107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idden="1">
      <c r="A66" s="139" t="s">
        <v>144</v>
      </c>
      <c r="B66" s="107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idden="1">
      <c r="A67" s="139" t="s">
        <v>145</v>
      </c>
      <c r="B67" s="107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idden="1">
      <c r="A68" s="139" t="s">
        <v>146</v>
      </c>
      <c r="B68" s="107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25.05" customHeight="1">
      <c r="A69" s="109"/>
      <c r="B69" s="107"/>
      <c r="C69" s="107"/>
      <c r="D69" s="110"/>
      <c r="E69" s="110"/>
      <c r="F69" s="110"/>
      <c r="G69" s="110"/>
      <c r="H69" s="110"/>
      <c r="I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</row>
    <row r="70" spans="1:31">
      <c r="A70" s="109" t="s">
        <v>147</v>
      </c>
      <c r="B70" s="107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09" t="s">
        <v>148</v>
      </c>
      <c r="B71" s="107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09" t="s">
        <v>149</v>
      </c>
      <c r="B72" s="107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25.05" customHeight="1">
      <c r="A73" s="107"/>
      <c r="B73" s="107"/>
      <c r="C73" s="107"/>
      <c r="D73" s="110"/>
      <c r="E73" s="110"/>
      <c r="F73" s="110"/>
      <c r="G73" s="110"/>
      <c r="H73" s="110"/>
      <c r="I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</row>
    <row r="74" spans="1:31" hidden="1">
      <c r="A74" s="139" t="s">
        <v>150</v>
      </c>
      <c r="B74" s="107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idden="1">
      <c r="A75" s="139" t="s">
        <v>151</v>
      </c>
      <c r="B75" s="107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09" t="s">
        <v>152</v>
      </c>
      <c r="B76" s="107"/>
      <c r="C76" s="134" t="str">
        <f t="shared" ref="C76:I76" si="20">IF(SUM(C21,C17,C12,C41,C54,C61,C63:C68,C70:C72,C74:C75)=0,"",SUM(C21,C17,C12,C41,C54,C61,C63:C68,C70:C72,C74:C75))</f>
        <v/>
      </c>
      <c r="D76" s="134" t="str">
        <f t="shared" si="20"/>
        <v/>
      </c>
      <c r="E76" s="134" t="str">
        <f t="shared" si="20"/>
        <v/>
      </c>
      <c r="F76" s="134" t="str">
        <f t="shared" si="20"/>
        <v/>
      </c>
      <c r="G76" s="134" t="str">
        <f t="shared" si="20"/>
        <v/>
      </c>
      <c r="H76" s="134" t="str">
        <f t="shared" si="20"/>
        <v/>
      </c>
      <c r="I76" s="134" t="str">
        <f t="shared" si="20"/>
        <v/>
      </c>
      <c r="K76" s="134" t="str">
        <f t="shared" ref="K76:AE76" si="21">IF(SUM(K21,K17,K12,K41,K54,K61,K63:K68,K70:K72,K74:K75)=0,"",SUM(K21,K17,K12,K41,K54,K61,K63:K68,K70:K72,K74:K75))</f>
        <v/>
      </c>
      <c r="L76" s="134" t="str">
        <f t="shared" si="21"/>
        <v/>
      </c>
      <c r="M76" s="134" t="str">
        <f t="shared" si="21"/>
        <v/>
      </c>
      <c r="N76" s="134" t="str">
        <f t="shared" si="21"/>
        <v/>
      </c>
      <c r="O76" s="134" t="str">
        <f t="shared" si="21"/>
        <v/>
      </c>
      <c r="P76" s="134" t="str">
        <f t="shared" si="21"/>
        <v/>
      </c>
      <c r="Q76" s="134" t="str">
        <f t="shared" si="21"/>
        <v/>
      </c>
      <c r="R76" s="134" t="str">
        <f t="shared" si="21"/>
        <v/>
      </c>
      <c r="S76" s="134" t="str">
        <f t="shared" si="21"/>
        <v/>
      </c>
      <c r="T76" s="134" t="str">
        <f t="shared" si="21"/>
        <v/>
      </c>
      <c r="U76" s="134" t="str">
        <f t="shared" si="21"/>
        <v/>
      </c>
      <c r="V76" s="134" t="str">
        <f t="shared" si="21"/>
        <v/>
      </c>
      <c r="W76" s="134" t="str">
        <f t="shared" si="21"/>
        <v/>
      </c>
      <c r="X76" s="134" t="str">
        <f t="shared" si="21"/>
        <v/>
      </c>
      <c r="Y76" s="134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</row>
    <row r="77" spans="1:31" ht="25.05" customHeight="1">
      <c r="A77" s="107"/>
      <c r="B77" s="107"/>
      <c r="C77" s="107"/>
      <c r="D77" s="107"/>
      <c r="E77" s="107"/>
      <c r="F77" s="107"/>
      <c r="G77" s="107"/>
      <c r="H77" s="107"/>
      <c r="I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</row>
    <row r="78" spans="1:31" hidden="1">
      <c r="A78" s="139" t="s">
        <v>153</v>
      </c>
      <c r="B78" s="107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idden="1">
      <c r="A79" s="139" t="s">
        <v>154</v>
      </c>
      <c r="B79" s="107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09" t="s">
        <v>155</v>
      </c>
      <c r="B80" s="107"/>
      <c r="C80" s="1"/>
      <c r="D80" s="1"/>
      <c r="E80" s="1"/>
      <c r="F80" s="1"/>
      <c r="G80" s="1"/>
      <c r="H80" s="1"/>
      <c r="I80" s="1"/>
      <c r="K80" s="56" t="s">
        <v>156</v>
      </c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</row>
    <row r="81" spans="1:31">
      <c r="A81" s="109" t="s">
        <v>157</v>
      </c>
      <c r="B81" s="107"/>
      <c r="C81" s="1"/>
      <c r="D81" s="1"/>
      <c r="E81" s="1"/>
      <c r="F81" s="1"/>
      <c r="G81" s="1"/>
      <c r="H81" s="1"/>
      <c r="I81" s="1"/>
      <c r="K81" s="56" t="s">
        <v>156</v>
      </c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</row>
    <row r="82" spans="1:31" hidden="1">
      <c r="A82" s="139" t="s">
        <v>158</v>
      </c>
      <c r="B82" s="107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09" t="s">
        <v>159</v>
      </c>
      <c r="B83" s="107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09" t="s">
        <v>160</v>
      </c>
      <c r="B84" s="107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idden="1">
      <c r="A85" s="109" t="s">
        <v>161</v>
      </c>
      <c r="B85" s="107"/>
      <c r="C85" s="1"/>
      <c r="D85" s="1"/>
      <c r="E85" s="1"/>
      <c r="F85" s="1"/>
      <c r="G85" s="1"/>
      <c r="H85" s="1"/>
      <c r="I85" s="1"/>
    </row>
    <row r="86" spans="1:31" ht="25.05" customHeight="1"/>
  </sheetData>
  <sheetProtection password="D6F5" sheet="1"/>
  <conditionalFormatting sqref="A37">
    <cfRule type="cellIs" dxfId="1785" priority="1586" operator="equal">
      <formula>#REF!</formula>
    </cfRule>
  </conditionalFormatting>
  <conditionalFormatting sqref="A41">
    <cfRule type="cellIs" dxfId="1784" priority="1582" operator="equal">
      <formula>#REF!</formula>
    </cfRule>
  </conditionalFormatting>
  <conditionalFormatting sqref="A32:A36">
    <cfRule type="cellIs" dxfId="1783" priority="1583" operator="equal">
      <formula>""</formula>
    </cfRule>
  </conditionalFormatting>
  <conditionalFormatting sqref="A44:A53">
    <cfRule type="cellIs" dxfId="1782" priority="1581" operator="equal">
      <formula>""</formula>
    </cfRule>
  </conditionalFormatting>
  <conditionalFormatting sqref="A24:A28">
    <cfRule type="cellIs" dxfId="1781" priority="1461" operator="equal">
      <formula>""</formula>
    </cfRule>
  </conditionalFormatting>
  <conditionalFormatting sqref="A29">
    <cfRule type="cellIs" dxfId="1780" priority="1462" operator="equal">
      <formula>#REF!</formula>
    </cfRule>
  </conditionalFormatting>
  <conditionalFormatting sqref="C8:H8 D9:H9">
    <cfRule type="cellIs" dxfId="1779" priority="1264" operator="lessThan">
      <formula>0</formula>
    </cfRule>
    <cfRule type="cellIs" dxfId="1778" priority="1269" operator="equal">
      <formula>""</formula>
    </cfRule>
  </conditionalFormatting>
  <conditionalFormatting sqref="AA15">
    <cfRule type="cellIs" dxfId="1777" priority="439" operator="lessThan">
      <formula>0</formula>
    </cfRule>
    <cfRule type="cellIs" dxfId="1776" priority="440" operator="equal">
      <formula>""</formula>
    </cfRule>
  </conditionalFormatting>
  <conditionalFormatting sqref="AB15">
    <cfRule type="cellIs" dxfId="1775" priority="402" operator="lessThan">
      <formula>0</formula>
    </cfRule>
    <cfRule type="cellIs" dxfId="1774" priority="403" operator="equal">
      <formula>""</formula>
    </cfRule>
  </conditionalFormatting>
  <conditionalFormatting sqref="AB19">
    <cfRule type="cellIs" dxfId="1773" priority="398" operator="lessThan">
      <formula>0</formula>
    </cfRule>
    <cfRule type="cellIs" dxfId="1772" priority="399" operator="equal">
      <formula>""</formula>
    </cfRule>
  </conditionalFormatting>
  <conditionalFormatting sqref="C30:I30">
    <cfRule type="notContainsBlanks" dxfId="1771" priority="1200">
      <formula>LEN(TRIM(C30))&gt;0</formula>
    </cfRule>
  </conditionalFormatting>
  <conditionalFormatting sqref="AC20 C78:H81 C72:H72 C63:H68 K63:AE68">
    <cfRule type="cellIs" dxfId="1770" priority="367" operator="greaterThan">
      <formula>0</formula>
    </cfRule>
    <cfRule type="cellIs" dxfId="1769" priority="368" operator="equal">
      <formula>""</formula>
    </cfRule>
  </conditionalFormatting>
  <conditionalFormatting sqref="AC39">
    <cfRule type="cellIs" dxfId="1768" priority="353" operator="greaterThan">
      <formula>0</formula>
    </cfRule>
    <cfRule type="cellIs" dxfId="1767" priority="354" operator="equal">
      <formula>""</formula>
    </cfRule>
  </conditionalFormatting>
  <conditionalFormatting sqref="AC74:AC75">
    <cfRule type="cellIs" dxfId="1766" priority="345" operator="greaterThan">
      <formula>0</formula>
    </cfRule>
    <cfRule type="cellIs" dxfId="1765" priority="346" operator="equal">
      <formula>""</formula>
    </cfRule>
  </conditionalFormatting>
  <conditionalFormatting sqref="AC83">
    <cfRule type="cellIs" dxfId="1764" priority="341" operator="greaterThan">
      <formula>0</formula>
    </cfRule>
    <cfRule type="cellIs" dxfId="1763" priority="342" operator="equal">
      <formula>""</formula>
    </cfRule>
  </conditionalFormatting>
  <conditionalFormatting sqref="AE32:AE36">
    <cfRule type="cellIs" dxfId="1762" priority="283" operator="lessThan">
      <formula>0</formula>
    </cfRule>
    <cfRule type="cellIs" dxfId="1761" priority="284" operator="equal">
      <formula>""</formula>
    </cfRule>
  </conditionalFormatting>
  <conditionalFormatting sqref="C20:H20">
    <cfRule type="cellIs" dxfId="1760" priority="1076" operator="greaterThan">
      <formula>0</formula>
    </cfRule>
    <cfRule type="cellIs" dxfId="1759" priority="1077" operator="equal">
      <formula>""</formula>
    </cfRule>
  </conditionalFormatting>
  <conditionalFormatting sqref="C15:H15">
    <cfRule type="cellIs" dxfId="1758" priority="1072" operator="lessThan">
      <formula>0</formula>
    </cfRule>
    <cfRule type="cellIs" dxfId="1757" priority="1073" operator="equal">
      <formula>""</formula>
    </cfRule>
  </conditionalFormatting>
  <conditionalFormatting sqref="C16:H16">
    <cfRule type="cellIs" dxfId="1756" priority="1070" operator="lessThan">
      <formula>0</formula>
    </cfRule>
    <cfRule type="cellIs" dxfId="1755" priority="1071" operator="equal">
      <formula>""</formula>
    </cfRule>
  </conditionalFormatting>
  <conditionalFormatting sqref="C19:H19">
    <cfRule type="cellIs" dxfId="1754" priority="1068" operator="lessThan">
      <formula>0</formula>
    </cfRule>
    <cfRule type="cellIs" dxfId="1753" priority="1069" operator="equal">
      <formula>""</formula>
    </cfRule>
  </conditionalFormatting>
  <conditionalFormatting sqref="C24:H28">
    <cfRule type="cellIs" dxfId="1752" priority="1066" operator="lessThan">
      <formula>0</formula>
    </cfRule>
    <cfRule type="cellIs" dxfId="1751" priority="1067" operator="equal">
      <formula>""</formula>
    </cfRule>
  </conditionalFormatting>
  <conditionalFormatting sqref="C32:H36">
    <cfRule type="cellIs" dxfId="1750" priority="1064" operator="lessThan">
      <formula>0</formula>
    </cfRule>
    <cfRule type="cellIs" dxfId="1749" priority="1065" operator="equal">
      <formula>""</formula>
    </cfRule>
  </conditionalFormatting>
  <conditionalFormatting sqref="C70:H70">
    <cfRule type="cellIs" dxfId="1748" priority="1062" operator="lessThan">
      <formula>0</formula>
    </cfRule>
    <cfRule type="cellIs" dxfId="1747" priority="1063" operator="equal">
      <formula>""</formula>
    </cfRule>
  </conditionalFormatting>
  <conditionalFormatting sqref="C39:H39">
    <cfRule type="cellIs" dxfId="1746" priority="1060" operator="greaterThan">
      <formula>0</formula>
    </cfRule>
    <cfRule type="cellIs" dxfId="1745" priority="1061" operator="equal">
      <formula>""</formula>
    </cfRule>
  </conditionalFormatting>
  <conditionalFormatting sqref="C44:H53">
    <cfRule type="cellIs" dxfId="1744" priority="1058" operator="greaterThan">
      <formula>0</formula>
    </cfRule>
    <cfRule type="cellIs" dxfId="1743" priority="1059" operator="equal">
      <formula>""</formula>
    </cfRule>
  </conditionalFormatting>
  <conditionalFormatting sqref="C71:H72">
    <cfRule type="cellIs" dxfId="1742" priority="1054" operator="greaterThan">
      <formula>0</formula>
    </cfRule>
    <cfRule type="cellIs" dxfId="1741" priority="1055" operator="equal">
      <formula>""</formula>
    </cfRule>
  </conditionalFormatting>
  <conditionalFormatting sqref="C74:H75">
    <cfRule type="cellIs" dxfId="1740" priority="1052" operator="greaterThan">
      <formula>0</formula>
    </cfRule>
    <cfRule type="cellIs" dxfId="1739" priority="1053" operator="equal">
      <formula>""</formula>
    </cfRule>
  </conditionalFormatting>
  <conditionalFormatting sqref="C83:H83">
    <cfRule type="cellIs" dxfId="1738" priority="1048" operator="greaterThan">
      <formula>0</formula>
    </cfRule>
    <cfRule type="cellIs" dxfId="1737" priority="1049" operator="equal">
      <formula>""</formula>
    </cfRule>
  </conditionalFormatting>
  <conditionalFormatting sqref="C84:H85">
    <cfRule type="cellIs" dxfId="1736" priority="1046" operator="greaterThan">
      <formula>0</formula>
    </cfRule>
    <cfRule type="cellIs" dxfId="1735" priority="1047" operator="equal">
      <formula>""</formula>
    </cfRule>
  </conditionalFormatting>
  <conditionalFormatting sqref="C10:H10">
    <cfRule type="cellIs" dxfId="1734" priority="1044" operator="notBetween">
      <formula>0</formula>
      <formula>1</formula>
    </cfRule>
    <cfRule type="cellIs" dxfId="1733" priority="1045" operator="equal">
      <formula>""</formula>
    </cfRule>
  </conditionalFormatting>
  <conditionalFormatting sqref="C11:H11">
    <cfRule type="cellIs" dxfId="1732" priority="1042" operator="notBetween">
      <formula>0</formula>
      <formula>1</formula>
    </cfRule>
    <cfRule type="cellIs" dxfId="1731" priority="1043" operator="equal">
      <formula>""</formula>
    </cfRule>
  </conditionalFormatting>
  <conditionalFormatting sqref="A22">
    <cfRule type="notContainsBlanks" dxfId="1730" priority="1041">
      <formula>LEN(TRIM(A22))&gt;0</formula>
    </cfRule>
  </conditionalFormatting>
  <conditionalFormatting sqref="A30">
    <cfRule type="notContainsBlanks" dxfId="1729" priority="1040">
      <formula>LEN(TRIM(A30))&gt;0</formula>
    </cfRule>
  </conditionalFormatting>
  <conditionalFormatting sqref="A42">
    <cfRule type="notContainsBlanks" dxfId="1728" priority="1038">
      <formula>LEN(TRIM(A42))&gt;0</formula>
    </cfRule>
  </conditionalFormatting>
  <conditionalFormatting sqref="K8:K9">
    <cfRule type="cellIs" dxfId="1727" priority="1036" operator="lessThan">
      <formula>0</formula>
    </cfRule>
    <cfRule type="cellIs" dxfId="1726" priority="1037" operator="equal">
      <formula>""</formula>
    </cfRule>
  </conditionalFormatting>
  <conditionalFormatting sqref="K30">
    <cfRule type="notContainsBlanks" dxfId="1725" priority="1035">
      <formula>LEN(TRIM(K30))&gt;0</formula>
    </cfRule>
  </conditionalFormatting>
  <conditionalFormatting sqref="K20">
    <cfRule type="cellIs" dxfId="1724" priority="1033" operator="greaterThan">
      <formula>0</formula>
    </cfRule>
    <cfRule type="cellIs" dxfId="1723" priority="1034" operator="equal">
      <formula>""</formula>
    </cfRule>
  </conditionalFormatting>
  <conditionalFormatting sqref="K15">
    <cfRule type="cellIs" dxfId="1722" priority="1031" operator="lessThan">
      <formula>0</formula>
    </cfRule>
    <cfRule type="cellIs" dxfId="1721" priority="1032" operator="equal">
      <formula>""</formula>
    </cfRule>
  </conditionalFormatting>
  <conditionalFormatting sqref="K16">
    <cfRule type="cellIs" dxfId="1720" priority="1029" operator="lessThan">
      <formula>0</formula>
    </cfRule>
    <cfRule type="cellIs" dxfId="1719" priority="1030" operator="equal">
      <formula>""</formula>
    </cfRule>
  </conditionalFormatting>
  <conditionalFormatting sqref="K19">
    <cfRule type="cellIs" dxfId="1718" priority="1027" operator="lessThan">
      <formula>0</formula>
    </cfRule>
    <cfRule type="cellIs" dxfId="1717" priority="1028" operator="equal">
      <formula>""</formula>
    </cfRule>
  </conditionalFormatting>
  <conditionalFormatting sqref="K24:K28">
    <cfRule type="cellIs" dxfId="1716" priority="1025" operator="lessThan">
      <formula>0</formula>
    </cfRule>
    <cfRule type="cellIs" dxfId="1715" priority="1026" operator="equal">
      <formula>""</formula>
    </cfRule>
  </conditionalFormatting>
  <conditionalFormatting sqref="K32:K36">
    <cfRule type="cellIs" dxfId="1714" priority="1023" operator="lessThan">
      <formula>0</formula>
    </cfRule>
    <cfRule type="cellIs" dxfId="1713" priority="1024" operator="equal">
      <formula>""</formula>
    </cfRule>
  </conditionalFormatting>
  <conditionalFormatting sqref="K70">
    <cfRule type="cellIs" dxfId="1712" priority="1021" operator="lessThan">
      <formula>0</formula>
    </cfRule>
    <cfRule type="cellIs" dxfId="1711" priority="1022" operator="equal">
      <formula>""</formula>
    </cfRule>
  </conditionalFormatting>
  <conditionalFormatting sqref="K39">
    <cfRule type="cellIs" dxfId="1710" priority="1019" operator="greaterThan">
      <formula>0</formula>
    </cfRule>
    <cfRule type="cellIs" dxfId="1709" priority="1020" operator="equal">
      <formula>""</formula>
    </cfRule>
  </conditionalFormatting>
  <conditionalFormatting sqref="K44:K53">
    <cfRule type="cellIs" dxfId="1708" priority="1017" operator="greaterThan">
      <formula>0</formula>
    </cfRule>
    <cfRule type="cellIs" dxfId="1707" priority="1018" operator="equal">
      <formula>""</formula>
    </cfRule>
  </conditionalFormatting>
  <conditionalFormatting sqref="K71:K72">
    <cfRule type="cellIs" dxfId="1706" priority="1013" operator="greaterThan">
      <formula>0</formula>
    </cfRule>
    <cfRule type="cellIs" dxfId="1705" priority="1014" operator="equal">
      <formula>""</formula>
    </cfRule>
  </conditionalFormatting>
  <conditionalFormatting sqref="K74:K75">
    <cfRule type="cellIs" dxfId="1704" priority="1011" operator="greaterThan">
      <formula>0</formula>
    </cfRule>
    <cfRule type="cellIs" dxfId="1703" priority="1012" operator="equal">
      <formula>""</formula>
    </cfRule>
  </conditionalFormatting>
  <conditionalFormatting sqref="K78:K79">
    <cfRule type="cellIs" dxfId="1702" priority="1009" operator="greaterThan">
      <formula>0</formula>
    </cfRule>
    <cfRule type="cellIs" dxfId="1701" priority="1010" operator="equal">
      <formula>""</formula>
    </cfRule>
  </conditionalFormatting>
  <conditionalFormatting sqref="K83">
    <cfRule type="cellIs" dxfId="1700" priority="1007" operator="greaterThan">
      <formula>0</formula>
    </cfRule>
    <cfRule type="cellIs" dxfId="1699" priority="1008" operator="equal">
      <formula>""</formula>
    </cfRule>
  </conditionalFormatting>
  <conditionalFormatting sqref="K84">
    <cfRule type="cellIs" dxfId="1698" priority="1005" operator="greaterThan">
      <formula>0</formula>
    </cfRule>
    <cfRule type="cellIs" dxfId="1697" priority="1006" operator="equal">
      <formula>""</formula>
    </cfRule>
  </conditionalFormatting>
  <conditionalFormatting sqref="K10">
    <cfRule type="cellIs" dxfId="1696" priority="1003" operator="notBetween">
      <formula>0</formula>
      <formula>1</formula>
    </cfRule>
    <cfRule type="cellIs" dxfId="1695" priority="1004" operator="equal">
      <formula>""</formula>
    </cfRule>
  </conditionalFormatting>
  <conditionalFormatting sqref="K11">
    <cfRule type="cellIs" dxfId="1694" priority="1001" operator="notBetween">
      <formula>0</formula>
      <formula>1</formula>
    </cfRule>
    <cfRule type="cellIs" dxfId="1693" priority="1002" operator="equal">
      <formula>""</formula>
    </cfRule>
  </conditionalFormatting>
  <conditionalFormatting sqref="L8:L9">
    <cfRule type="cellIs" dxfId="1692" priority="999" operator="lessThan">
      <formula>0</formula>
    </cfRule>
    <cfRule type="cellIs" dxfId="1691" priority="1000" operator="equal">
      <formula>""</formula>
    </cfRule>
  </conditionalFormatting>
  <conditionalFormatting sqref="L30">
    <cfRule type="notContainsBlanks" dxfId="1690" priority="998">
      <formula>LEN(TRIM(L30))&gt;0</formula>
    </cfRule>
  </conditionalFormatting>
  <conditionalFormatting sqref="L20">
    <cfRule type="cellIs" dxfId="1689" priority="996" operator="greaterThan">
      <formula>0</formula>
    </cfRule>
    <cfRule type="cellIs" dxfId="1688" priority="997" operator="equal">
      <formula>""</formula>
    </cfRule>
  </conditionalFormatting>
  <conditionalFormatting sqref="L15">
    <cfRule type="cellIs" dxfId="1687" priority="994" operator="lessThan">
      <formula>0</formula>
    </cfRule>
    <cfRule type="cellIs" dxfId="1686" priority="995" operator="equal">
      <formula>""</formula>
    </cfRule>
  </conditionalFormatting>
  <conditionalFormatting sqref="L16">
    <cfRule type="cellIs" dxfId="1685" priority="992" operator="lessThan">
      <formula>0</formula>
    </cfRule>
    <cfRule type="cellIs" dxfId="1684" priority="993" operator="equal">
      <formula>""</formula>
    </cfRule>
  </conditionalFormatting>
  <conditionalFormatting sqref="L19">
    <cfRule type="cellIs" dxfId="1683" priority="990" operator="lessThan">
      <formula>0</formula>
    </cfRule>
    <cfRule type="cellIs" dxfId="1682" priority="991" operator="equal">
      <formula>""</formula>
    </cfRule>
  </conditionalFormatting>
  <conditionalFormatting sqref="L24:L28">
    <cfRule type="cellIs" dxfId="1681" priority="988" operator="lessThan">
      <formula>0</formula>
    </cfRule>
    <cfRule type="cellIs" dxfId="1680" priority="989" operator="equal">
      <formula>""</formula>
    </cfRule>
  </conditionalFormatting>
  <conditionalFormatting sqref="L32:L36">
    <cfRule type="cellIs" dxfId="1679" priority="986" operator="lessThan">
      <formula>0</formula>
    </cfRule>
    <cfRule type="cellIs" dxfId="1678" priority="987" operator="equal">
      <formula>""</formula>
    </cfRule>
  </conditionalFormatting>
  <conditionalFormatting sqref="L70">
    <cfRule type="cellIs" dxfId="1677" priority="984" operator="lessThan">
      <formula>0</formula>
    </cfRule>
    <cfRule type="cellIs" dxfId="1676" priority="985" operator="equal">
      <formula>""</formula>
    </cfRule>
  </conditionalFormatting>
  <conditionalFormatting sqref="L39">
    <cfRule type="cellIs" dxfId="1675" priority="982" operator="greaterThan">
      <formula>0</formula>
    </cfRule>
    <cfRule type="cellIs" dxfId="1674" priority="983" operator="equal">
      <formula>""</formula>
    </cfRule>
  </conditionalFormatting>
  <conditionalFormatting sqref="L44:L53">
    <cfRule type="cellIs" dxfId="1673" priority="980" operator="greaterThan">
      <formula>0</formula>
    </cfRule>
    <cfRule type="cellIs" dxfId="1672" priority="981" operator="equal">
      <formula>""</formula>
    </cfRule>
  </conditionalFormatting>
  <conditionalFormatting sqref="L71:L72">
    <cfRule type="cellIs" dxfId="1671" priority="976" operator="greaterThan">
      <formula>0</formula>
    </cfRule>
    <cfRule type="cellIs" dxfId="1670" priority="977" operator="equal">
      <formula>""</formula>
    </cfRule>
  </conditionalFormatting>
  <conditionalFormatting sqref="L74:L75">
    <cfRule type="cellIs" dxfId="1669" priority="974" operator="greaterThan">
      <formula>0</formula>
    </cfRule>
    <cfRule type="cellIs" dxfId="1668" priority="975" operator="equal">
      <formula>""</formula>
    </cfRule>
  </conditionalFormatting>
  <conditionalFormatting sqref="L78:L79">
    <cfRule type="cellIs" dxfId="1667" priority="972" operator="greaterThan">
      <formula>0</formula>
    </cfRule>
    <cfRule type="cellIs" dxfId="1666" priority="973" operator="equal">
      <formula>""</formula>
    </cfRule>
  </conditionalFormatting>
  <conditionalFormatting sqref="L83">
    <cfRule type="cellIs" dxfId="1665" priority="970" operator="greaterThan">
      <formula>0</formula>
    </cfRule>
    <cfRule type="cellIs" dxfId="1664" priority="971" operator="equal">
      <formula>""</formula>
    </cfRule>
  </conditionalFormatting>
  <conditionalFormatting sqref="L84">
    <cfRule type="cellIs" dxfId="1663" priority="968" operator="greaterThan">
      <formula>0</formula>
    </cfRule>
    <cfRule type="cellIs" dxfId="1662" priority="969" operator="equal">
      <formula>""</formula>
    </cfRule>
  </conditionalFormatting>
  <conditionalFormatting sqref="L10">
    <cfRule type="cellIs" dxfId="1661" priority="966" operator="notBetween">
      <formula>0</formula>
      <formula>1</formula>
    </cfRule>
    <cfRule type="cellIs" dxfId="1660" priority="967" operator="equal">
      <formula>""</formula>
    </cfRule>
  </conditionalFormatting>
  <conditionalFormatting sqref="L11">
    <cfRule type="cellIs" dxfId="1659" priority="964" operator="notBetween">
      <formula>0</formula>
      <formula>1</formula>
    </cfRule>
    <cfRule type="cellIs" dxfId="1658" priority="965" operator="equal">
      <formula>""</formula>
    </cfRule>
  </conditionalFormatting>
  <conditionalFormatting sqref="M8:M9">
    <cfRule type="cellIs" dxfId="1657" priority="962" operator="lessThan">
      <formula>0</formula>
    </cfRule>
    <cfRule type="cellIs" dxfId="1656" priority="963" operator="equal">
      <formula>""</formula>
    </cfRule>
  </conditionalFormatting>
  <conditionalFormatting sqref="M30">
    <cfRule type="notContainsBlanks" dxfId="1655" priority="961">
      <formula>LEN(TRIM(M30))&gt;0</formula>
    </cfRule>
  </conditionalFormatting>
  <conditionalFormatting sqref="M20">
    <cfRule type="cellIs" dxfId="1654" priority="959" operator="greaterThan">
      <formula>0</formula>
    </cfRule>
    <cfRule type="cellIs" dxfId="1653" priority="960" operator="equal">
      <formula>""</formula>
    </cfRule>
  </conditionalFormatting>
  <conditionalFormatting sqref="M15">
    <cfRule type="cellIs" dxfId="1652" priority="957" operator="lessThan">
      <formula>0</formula>
    </cfRule>
    <cfRule type="cellIs" dxfId="1651" priority="958" operator="equal">
      <formula>""</formula>
    </cfRule>
  </conditionalFormatting>
  <conditionalFormatting sqref="M16">
    <cfRule type="cellIs" dxfId="1650" priority="955" operator="lessThan">
      <formula>0</formula>
    </cfRule>
    <cfRule type="cellIs" dxfId="1649" priority="956" operator="equal">
      <formula>""</formula>
    </cfRule>
  </conditionalFormatting>
  <conditionalFormatting sqref="M19">
    <cfRule type="cellIs" dxfId="1648" priority="953" operator="lessThan">
      <formula>0</formula>
    </cfRule>
    <cfRule type="cellIs" dxfId="1647" priority="954" operator="equal">
      <formula>""</formula>
    </cfRule>
  </conditionalFormatting>
  <conditionalFormatting sqref="M24:M28">
    <cfRule type="cellIs" dxfId="1646" priority="951" operator="lessThan">
      <formula>0</formula>
    </cfRule>
    <cfRule type="cellIs" dxfId="1645" priority="952" operator="equal">
      <formula>""</formula>
    </cfRule>
  </conditionalFormatting>
  <conditionalFormatting sqref="M32:M36">
    <cfRule type="cellIs" dxfId="1644" priority="949" operator="lessThan">
      <formula>0</formula>
    </cfRule>
    <cfRule type="cellIs" dxfId="1643" priority="950" operator="equal">
      <formula>""</formula>
    </cfRule>
  </conditionalFormatting>
  <conditionalFormatting sqref="M70">
    <cfRule type="cellIs" dxfId="1642" priority="947" operator="lessThan">
      <formula>0</formula>
    </cfRule>
    <cfRule type="cellIs" dxfId="1641" priority="948" operator="equal">
      <formula>""</formula>
    </cfRule>
  </conditionalFormatting>
  <conditionalFormatting sqref="M39">
    <cfRule type="cellIs" dxfId="1640" priority="945" operator="greaterThan">
      <formula>0</formula>
    </cfRule>
    <cfRule type="cellIs" dxfId="1639" priority="946" operator="equal">
      <formula>""</formula>
    </cfRule>
  </conditionalFormatting>
  <conditionalFormatting sqref="M44:M53">
    <cfRule type="cellIs" dxfId="1638" priority="943" operator="greaterThan">
      <formula>0</formula>
    </cfRule>
    <cfRule type="cellIs" dxfId="1637" priority="944" operator="equal">
      <formula>""</formula>
    </cfRule>
  </conditionalFormatting>
  <conditionalFormatting sqref="M71:M72">
    <cfRule type="cellIs" dxfId="1636" priority="939" operator="greaterThan">
      <formula>0</formula>
    </cfRule>
    <cfRule type="cellIs" dxfId="1635" priority="940" operator="equal">
      <formula>""</formula>
    </cfRule>
  </conditionalFormatting>
  <conditionalFormatting sqref="M74:M75">
    <cfRule type="cellIs" dxfId="1634" priority="937" operator="greaterThan">
      <formula>0</formula>
    </cfRule>
    <cfRule type="cellIs" dxfId="1633" priority="938" operator="equal">
      <formula>""</formula>
    </cfRule>
  </conditionalFormatting>
  <conditionalFormatting sqref="M78:M79">
    <cfRule type="cellIs" dxfId="1632" priority="935" operator="greaterThan">
      <formula>0</formula>
    </cfRule>
    <cfRule type="cellIs" dxfId="1631" priority="936" operator="equal">
      <formula>""</formula>
    </cfRule>
  </conditionalFormatting>
  <conditionalFormatting sqref="M83">
    <cfRule type="cellIs" dxfId="1630" priority="933" operator="greaterThan">
      <formula>0</formula>
    </cfRule>
    <cfRule type="cellIs" dxfId="1629" priority="934" operator="equal">
      <formula>""</formula>
    </cfRule>
  </conditionalFormatting>
  <conditionalFormatting sqref="M84">
    <cfRule type="cellIs" dxfId="1628" priority="931" operator="greaterThan">
      <formula>0</formula>
    </cfRule>
    <cfRule type="cellIs" dxfId="1627" priority="932" operator="equal">
      <formula>""</formula>
    </cfRule>
  </conditionalFormatting>
  <conditionalFormatting sqref="M10">
    <cfRule type="cellIs" dxfId="1626" priority="929" operator="notBetween">
      <formula>0</formula>
      <formula>1</formula>
    </cfRule>
    <cfRule type="cellIs" dxfId="1625" priority="930" operator="equal">
      <formula>""</formula>
    </cfRule>
  </conditionalFormatting>
  <conditionalFormatting sqref="M11">
    <cfRule type="cellIs" dxfId="1624" priority="927" operator="notBetween">
      <formula>0</formula>
      <formula>1</formula>
    </cfRule>
    <cfRule type="cellIs" dxfId="1623" priority="928" operator="equal">
      <formula>""</formula>
    </cfRule>
  </conditionalFormatting>
  <conditionalFormatting sqref="N8:N9">
    <cfRule type="cellIs" dxfId="1622" priority="925" operator="lessThan">
      <formula>0</formula>
    </cfRule>
    <cfRule type="cellIs" dxfId="1621" priority="926" operator="equal">
      <formula>""</formula>
    </cfRule>
  </conditionalFormatting>
  <conditionalFormatting sqref="N30">
    <cfRule type="notContainsBlanks" dxfId="1620" priority="924">
      <formula>LEN(TRIM(N30))&gt;0</formula>
    </cfRule>
  </conditionalFormatting>
  <conditionalFormatting sqref="N20">
    <cfRule type="cellIs" dxfId="1619" priority="922" operator="greaterThan">
      <formula>0</formula>
    </cfRule>
    <cfRule type="cellIs" dxfId="1618" priority="923" operator="equal">
      <formula>""</formula>
    </cfRule>
  </conditionalFormatting>
  <conditionalFormatting sqref="N15">
    <cfRule type="cellIs" dxfId="1617" priority="920" operator="lessThan">
      <formula>0</formula>
    </cfRule>
    <cfRule type="cellIs" dxfId="1616" priority="921" operator="equal">
      <formula>""</formula>
    </cfRule>
  </conditionalFormatting>
  <conditionalFormatting sqref="N16">
    <cfRule type="cellIs" dxfId="1615" priority="918" operator="lessThan">
      <formula>0</formula>
    </cfRule>
    <cfRule type="cellIs" dxfId="1614" priority="919" operator="equal">
      <formula>""</formula>
    </cfRule>
  </conditionalFormatting>
  <conditionalFormatting sqref="N19">
    <cfRule type="cellIs" dxfId="1613" priority="916" operator="lessThan">
      <formula>0</formula>
    </cfRule>
    <cfRule type="cellIs" dxfId="1612" priority="917" operator="equal">
      <formula>""</formula>
    </cfRule>
  </conditionalFormatting>
  <conditionalFormatting sqref="N24:N28">
    <cfRule type="cellIs" dxfId="1611" priority="914" operator="lessThan">
      <formula>0</formula>
    </cfRule>
    <cfRule type="cellIs" dxfId="1610" priority="915" operator="equal">
      <formula>""</formula>
    </cfRule>
  </conditionalFormatting>
  <conditionalFormatting sqref="N32:N36">
    <cfRule type="cellIs" dxfId="1609" priority="912" operator="lessThan">
      <formula>0</formula>
    </cfRule>
    <cfRule type="cellIs" dxfId="1608" priority="913" operator="equal">
      <formula>""</formula>
    </cfRule>
  </conditionalFormatting>
  <conditionalFormatting sqref="N70">
    <cfRule type="cellIs" dxfId="1607" priority="910" operator="lessThan">
      <formula>0</formula>
    </cfRule>
    <cfRule type="cellIs" dxfId="1606" priority="911" operator="equal">
      <formula>""</formula>
    </cfRule>
  </conditionalFormatting>
  <conditionalFormatting sqref="N39">
    <cfRule type="cellIs" dxfId="1605" priority="908" operator="greaterThan">
      <formula>0</formula>
    </cfRule>
    <cfRule type="cellIs" dxfId="1604" priority="909" operator="equal">
      <formula>""</formula>
    </cfRule>
  </conditionalFormatting>
  <conditionalFormatting sqref="N44:N53">
    <cfRule type="cellIs" dxfId="1603" priority="906" operator="greaterThan">
      <formula>0</formula>
    </cfRule>
    <cfRule type="cellIs" dxfId="1602" priority="907" operator="equal">
      <formula>""</formula>
    </cfRule>
  </conditionalFormatting>
  <conditionalFormatting sqref="N71:N72">
    <cfRule type="cellIs" dxfId="1601" priority="902" operator="greaterThan">
      <formula>0</formula>
    </cfRule>
    <cfRule type="cellIs" dxfId="1600" priority="903" operator="equal">
      <formula>""</formula>
    </cfRule>
  </conditionalFormatting>
  <conditionalFormatting sqref="N74:N75">
    <cfRule type="cellIs" dxfId="1599" priority="900" operator="greaterThan">
      <formula>0</formula>
    </cfRule>
    <cfRule type="cellIs" dxfId="1598" priority="901" operator="equal">
      <formula>""</formula>
    </cfRule>
  </conditionalFormatting>
  <conditionalFormatting sqref="N78:N79">
    <cfRule type="cellIs" dxfId="1597" priority="898" operator="greaterThan">
      <formula>0</formula>
    </cfRule>
    <cfRule type="cellIs" dxfId="1596" priority="899" operator="equal">
      <formula>""</formula>
    </cfRule>
  </conditionalFormatting>
  <conditionalFormatting sqref="N83">
    <cfRule type="cellIs" dxfId="1595" priority="896" operator="greaterThan">
      <formula>0</formula>
    </cfRule>
    <cfRule type="cellIs" dxfId="1594" priority="897" operator="equal">
      <formula>""</formula>
    </cfRule>
  </conditionalFormatting>
  <conditionalFormatting sqref="N84">
    <cfRule type="cellIs" dxfId="1593" priority="894" operator="greaterThan">
      <formula>0</formula>
    </cfRule>
    <cfRule type="cellIs" dxfId="1592" priority="895" operator="equal">
      <formula>""</formula>
    </cfRule>
  </conditionalFormatting>
  <conditionalFormatting sqref="N10">
    <cfRule type="cellIs" dxfId="1591" priority="892" operator="notBetween">
      <formula>0</formula>
      <formula>1</formula>
    </cfRule>
    <cfRule type="cellIs" dxfId="1590" priority="893" operator="equal">
      <formula>""</formula>
    </cfRule>
  </conditionalFormatting>
  <conditionalFormatting sqref="N11">
    <cfRule type="cellIs" dxfId="1589" priority="890" operator="notBetween">
      <formula>0</formula>
      <formula>1</formula>
    </cfRule>
    <cfRule type="cellIs" dxfId="1588" priority="891" operator="equal">
      <formula>""</formula>
    </cfRule>
  </conditionalFormatting>
  <conditionalFormatting sqref="O8:O9">
    <cfRule type="cellIs" dxfId="1587" priority="888" operator="lessThan">
      <formula>0</formula>
    </cfRule>
    <cfRule type="cellIs" dxfId="1586" priority="889" operator="equal">
      <formula>""</formula>
    </cfRule>
  </conditionalFormatting>
  <conditionalFormatting sqref="O30">
    <cfRule type="notContainsBlanks" dxfId="1585" priority="887">
      <formula>LEN(TRIM(O30))&gt;0</formula>
    </cfRule>
  </conditionalFormatting>
  <conditionalFormatting sqref="O20">
    <cfRule type="cellIs" dxfId="1584" priority="885" operator="greaterThan">
      <formula>0</formula>
    </cfRule>
    <cfRule type="cellIs" dxfId="1583" priority="886" operator="equal">
      <formula>""</formula>
    </cfRule>
  </conditionalFormatting>
  <conditionalFormatting sqref="O15">
    <cfRule type="cellIs" dxfId="1582" priority="883" operator="lessThan">
      <formula>0</formula>
    </cfRule>
    <cfRule type="cellIs" dxfId="1581" priority="884" operator="equal">
      <formula>""</formula>
    </cfRule>
  </conditionalFormatting>
  <conditionalFormatting sqref="O16">
    <cfRule type="cellIs" dxfId="1580" priority="881" operator="lessThan">
      <formula>0</formula>
    </cfRule>
    <cfRule type="cellIs" dxfId="1579" priority="882" operator="equal">
      <formula>""</formula>
    </cfRule>
  </conditionalFormatting>
  <conditionalFormatting sqref="O19">
    <cfRule type="cellIs" dxfId="1578" priority="879" operator="lessThan">
      <formula>0</formula>
    </cfRule>
    <cfRule type="cellIs" dxfId="1577" priority="880" operator="equal">
      <formula>""</formula>
    </cfRule>
  </conditionalFormatting>
  <conditionalFormatting sqref="O24:O28">
    <cfRule type="cellIs" dxfId="1576" priority="877" operator="lessThan">
      <formula>0</formula>
    </cfRule>
    <cfRule type="cellIs" dxfId="1575" priority="878" operator="equal">
      <formula>""</formula>
    </cfRule>
  </conditionalFormatting>
  <conditionalFormatting sqref="O32:O36">
    <cfRule type="cellIs" dxfId="1574" priority="875" operator="lessThan">
      <formula>0</formula>
    </cfRule>
    <cfRule type="cellIs" dxfId="1573" priority="876" operator="equal">
      <formula>""</formula>
    </cfRule>
  </conditionalFormatting>
  <conditionalFormatting sqref="O70">
    <cfRule type="cellIs" dxfId="1572" priority="873" operator="lessThan">
      <formula>0</formula>
    </cfRule>
    <cfRule type="cellIs" dxfId="1571" priority="874" operator="equal">
      <formula>""</formula>
    </cfRule>
  </conditionalFormatting>
  <conditionalFormatting sqref="O39">
    <cfRule type="cellIs" dxfId="1570" priority="871" operator="greaterThan">
      <formula>0</formula>
    </cfRule>
    <cfRule type="cellIs" dxfId="1569" priority="872" operator="equal">
      <formula>""</formula>
    </cfRule>
  </conditionalFormatting>
  <conditionalFormatting sqref="O44:O53">
    <cfRule type="cellIs" dxfId="1568" priority="869" operator="greaterThan">
      <formula>0</formula>
    </cfRule>
    <cfRule type="cellIs" dxfId="1567" priority="870" operator="equal">
      <formula>""</formula>
    </cfRule>
  </conditionalFormatting>
  <conditionalFormatting sqref="O71:O72">
    <cfRule type="cellIs" dxfId="1566" priority="865" operator="greaterThan">
      <formula>0</formula>
    </cfRule>
    <cfRule type="cellIs" dxfId="1565" priority="866" operator="equal">
      <formula>""</formula>
    </cfRule>
  </conditionalFormatting>
  <conditionalFormatting sqref="O74:O75">
    <cfRule type="cellIs" dxfId="1564" priority="863" operator="greaterThan">
      <formula>0</formula>
    </cfRule>
    <cfRule type="cellIs" dxfId="1563" priority="864" operator="equal">
      <formula>""</formula>
    </cfRule>
  </conditionalFormatting>
  <conditionalFormatting sqref="O78:O79">
    <cfRule type="cellIs" dxfId="1562" priority="861" operator="greaterThan">
      <formula>0</formula>
    </cfRule>
    <cfRule type="cellIs" dxfId="1561" priority="862" operator="equal">
      <formula>""</formula>
    </cfRule>
  </conditionalFormatting>
  <conditionalFormatting sqref="O83">
    <cfRule type="cellIs" dxfId="1560" priority="859" operator="greaterThan">
      <formula>0</formula>
    </cfRule>
    <cfRule type="cellIs" dxfId="1559" priority="860" operator="equal">
      <formula>""</formula>
    </cfRule>
  </conditionalFormatting>
  <conditionalFormatting sqref="O84">
    <cfRule type="cellIs" dxfId="1558" priority="857" operator="greaterThan">
      <formula>0</formula>
    </cfRule>
    <cfRule type="cellIs" dxfId="1557" priority="858" operator="equal">
      <formula>""</formula>
    </cfRule>
  </conditionalFormatting>
  <conditionalFormatting sqref="O10">
    <cfRule type="cellIs" dxfId="1556" priority="855" operator="notBetween">
      <formula>0</formula>
      <formula>1</formula>
    </cfRule>
    <cfRule type="cellIs" dxfId="1555" priority="856" operator="equal">
      <formula>""</formula>
    </cfRule>
  </conditionalFormatting>
  <conditionalFormatting sqref="O11">
    <cfRule type="cellIs" dxfId="1554" priority="853" operator="notBetween">
      <formula>0</formula>
      <formula>1</formula>
    </cfRule>
    <cfRule type="cellIs" dxfId="1553" priority="854" operator="equal">
      <formula>""</formula>
    </cfRule>
  </conditionalFormatting>
  <conditionalFormatting sqref="P8:P9">
    <cfRule type="cellIs" dxfId="1552" priority="851" operator="lessThan">
      <formula>0</formula>
    </cfRule>
    <cfRule type="cellIs" dxfId="1551" priority="852" operator="equal">
      <formula>""</formula>
    </cfRule>
  </conditionalFormatting>
  <conditionalFormatting sqref="P30">
    <cfRule type="notContainsBlanks" dxfId="1550" priority="850">
      <formula>LEN(TRIM(P30))&gt;0</formula>
    </cfRule>
  </conditionalFormatting>
  <conditionalFormatting sqref="P20">
    <cfRule type="cellIs" dxfId="1549" priority="848" operator="greaterThan">
      <formula>0</formula>
    </cfRule>
    <cfRule type="cellIs" dxfId="1548" priority="849" operator="equal">
      <formula>""</formula>
    </cfRule>
  </conditionalFormatting>
  <conditionalFormatting sqref="P15">
    <cfRule type="cellIs" dxfId="1547" priority="846" operator="lessThan">
      <formula>0</formula>
    </cfRule>
    <cfRule type="cellIs" dxfId="1546" priority="847" operator="equal">
      <formula>""</formula>
    </cfRule>
  </conditionalFormatting>
  <conditionalFormatting sqref="P16">
    <cfRule type="cellIs" dxfId="1545" priority="844" operator="lessThan">
      <formula>0</formula>
    </cfRule>
    <cfRule type="cellIs" dxfId="1544" priority="845" operator="equal">
      <formula>""</formula>
    </cfRule>
  </conditionalFormatting>
  <conditionalFormatting sqref="P19">
    <cfRule type="cellIs" dxfId="1543" priority="842" operator="lessThan">
      <formula>0</formula>
    </cfRule>
    <cfRule type="cellIs" dxfId="1542" priority="843" operator="equal">
      <formula>""</formula>
    </cfRule>
  </conditionalFormatting>
  <conditionalFormatting sqref="P24:P28">
    <cfRule type="cellIs" dxfId="1541" priority="840" operator="lessThan">
      <formula>0</formula>
    </cfRule>
    <cfRule type="cellIs" dxfId="1540" priority="841" operator="equal">
      <formula>""</formula>
    </cfRule>
  </conditionalFormatting>
  <conditionalFormatting sqref="P32:P36">
    <cfRule type="cellIs" dxfId="1539" priority="838" operator="lessThan">
      <formula>0</formula>
    </cfRule>
    <cfRule type="cellIs" dxfId="1538" priority="839" operator="equal">
      <formula>""</formula>
    </cfRule>
  </conditionalFormatting>
  <conditionalFormatting sqref="P70">
    <cfRule type="cellIs" dxfId="1537" priority="836" operator="lessThan">
      <formula>0</formula>
    </cfRule>
    <cfRule type="cellIs" dxfId="1536" priority="837" operator="equal">
      <formula>""</formula>
    </cfRule>
  </conditionalFormatting>
  <conditionalFormatting sqref="P39">
    <cfRule type="cellIs" dxfId="1535" priority="834" operator="greaterThan">
      <formula>0</formula>
    </cfRule>
    <cfRule type="cellIs" dxfId="1534" priority="835" operator="equal">
      <formula>""</formula>
    </cfRule>
  </conditionalFormatting>
  <conditionalFormatting sqref="P44:P53">
    <cfRule type="cellIs" dxfId="1533" priority="832" operator="greaterThan">
      <formula>0</formula>
    </cfRule>
    <cfRule type="cellIs" dxfId="1532" priority="833" operator="equal">
      <formula>""</formula>
    </cfRule>
  </conditionalFormatting>
  <conditionalFormatting sqref="P71:P72">
    <cfRule type="cellIs" dxfId="1531" priority="828" operator="greaterThan">
      <formula>0</formula>
    </cfRule>
    <cfRule type="cellIs" dxfId="1530" priority="829" operator="equal">
      <formula>""</formula>
    </cfRule>
  </conditionalFormatting>
  <conditionalFormatting sqref="P74:P75">
    <cfRule type="cellIs" dxfId="1529" priority="826" operator="greaterThan">
      <formula>0</formula>
    </cfRule>
    <cfRule type="cellIs" dxfId="1528" priority="827" operator="equal">
      <formula>""</formula>
    </cfRule>
  </conditionalFormatting>
  <conditionalFormatting sqref="P78:P79">
    <cfRule type="cellIs" dxfId="1527" priority="824" operator="greaterThan">
      <formula>0</formula>
    </cfRule>
    <cfRule type="cellIs" dxfId="1526" priority="825" operator="equal">
      <formula>""</formula>
    </cfRule>
  </conditionalFormatting>
  <conditionalFormatting sqref="P83">
    <cfRule type="cellIs" dxfId="1525" priority="822" operator="greaterThan">
      <formula>0</formula>
    </cfRule>
    <cfRule type="cellIs" dxfId="1524" priority="823" operator="equal">
      <formula>""</formula>
    </cfRule>
  </conditionalFormatting>
  <conditionalFormatting sqref="P84">
    <cfRule type="cellIs" dxfId="1523" priority="820" operator="greaterThan">
      <formula>0</formula>
    </cfRule>
    <cfRule type="cellIs" dxfId="1522" priority="821" operator="equal">
      <formula>""</formula>
    </cfRule>
  </conditionalFormatting>
  <conditionalFormatting sqref="P10">
    <cfRule type="cellIs" dxfId="1521" priority="818" operator="notBetween">
      <formula>0</formula>
      <formula>1</formula>
    </cfRule>
    <cfRule type="cellIs" dxfId="1520" priority="819" operator="equal">
      <formula>""</formula>
    </cfRule>
  </conditionalFormatting>
  <conditionalFormatting sqref="P11">
    <cfRule type="cellIs" dxfId="1519" priority="816" operator="notBetween">
      <formula>0</formula>
      <formula>1</formula>
    </cfRule>
    <cfRule type="cellIs" dxfId="1518" priority="817" operator="equal">
      <formula>""</formula>
    </cfRule>
  </conditionalFormatting>
  <conditionalFormatting sqref="Q8:Q9">
    <cfRule type="cellIs" dxfId="1517" priority="814" operator="lessThan">
      <formula>0</formula>
    </cfRule>
    <cfRule type="cellIs" dxfId="1516" priority="815" operator="equal">
      <formula>""</formula>
    </cfRule>
  </conditionalFormatting>
  <conditionalFormatting sqref="Q30">
    <cfRule type="notContainsBlanks" dxfId="1515" priority="813">
      <formula>LEN(TRIM(Q30))&gt;0</formula>
    </cfRule>
  </conditionalFormatting>
  <conditionalFormatting sqref="Q20">
    <cfRule type="cellIs" dxfId="1514" priority="811" operator="greaterThan">
      <formula>0</formula>
    </cfRule>
    <cfRule type="cellIs" dxfId="1513" priority="812" operator="equal">
      <formula>""</formula>
    </cfRule>
  </conditionalFormatting>
  <conditionalFormatting sqref="Q15">
    <cfRule type="cellIs" dxfId="1512" priority="809" operator="lessThan">
      <formula>0</formula>
    </cfRule>
    <cfRule type="cellIs" dxfId="1511" priority="810" operator="equal">
      <formula>""</formula>
    </cfRule>
  </conditionalFormatting>
  <conditionalFormatting sqref="Q16">
    <cfRule type="cellIs" dxfId="1510" priority="807" operator="lessThan">
      <formula>0</formula>
    </cfRule>
    <cfRule type="cellIs" dxfId="1509" priority="808" operator="equal">
      <formula>""</formula>
    </cfRule>
  </conditionalFormatting>
  <conditionalFormatting sqref="Q19">
    <cfRule type="cellIs" dxfId="1508" priority="805" operator="lessThan">
      <formula>0</formula>
    </cfRule>
    <cfRule type="cellIs" dxfId="1507" priority="806" operator="equal">
      <formula>""</formula>
    </cfRule>
  </conditionalFormatting>
  <conditionalFormatting sqref="Q24:Q28">
    <cfRule type="cellIs" dxfId="1506" priority="803" operator="lessThan">
      <formula>0</formula>
    </cfRule>
    <cfRule type="cellIs" dxfId="1505" priority="804" operator="equal">
      <formula>""</formula>
    </cfRule>
  </conditionalFormatting>
  <conditionalFormatting sqref="Q32:Q36">
    <cfRule type="cellIs" dxfId="1504" priority="801" operator="lessThan">
      <formula>0</formula>
    </cfRule>
    <cfRule type="cellIs" dxfId="1503" priority="802" operator="equal">
      <formula>""</formula>
    </cfRule>
  </conditionalFormatting>
  <conditionalFormatting sqref="Q70">
    <cfRule type="cellIs" dxfId="1502" priority="799" operator="lessThan">
      <formula>0</formula>
    </cfRule>
    <cfRule type="cellIs" dxfId="1501" priority="800" operator="equal">
      <formula>""</formula>
    </cfRule>
  </conditionalFormatting>
  <conditionalFormatting sqref="Q39">
    <cfRule type="cellIs" dxfId="1500" priority="797" operator="greaterThan">
      <formula>0</formula>
    </cfRule>
    <cfRule type="cellIs" dxfId="1499" priority="798" operator="equal">
      <formula>""</formula>
    </cfRule>
  </conditionalFormatting>
  <conditionalFormatting sqref="Q44:Q53">
    <cfRule type="cellIs" dxfId="1498" priority="795" operator="greaterThan">
      <formula>0</formula>
    </cfRule>
    <cfRule type="cellIs" dxfId="1497" priority="796" operator="equal">
      <formula>""</formula>
    </cfRule>
  </conditionalFormatting>
  <conditionalFormatting sqref="Q71:Q72">
    <cfRule type="cellIs" dxfId="1496" priority="791" operator="greaterThan">
      <formula>0</formula>
    </cfRule>
    <cfRule type="cellIs" dxfId="1495" priority="792" operator="equal">
      <formula>""</formula>
    </cfRule>
  </conditionalFormatting>
  <conditionalFormatting sqref="Q74:Q75">
    <cfRule type="cellIs" dxfId="1494" priority="789" operator="greaterThan">
      <formula>0</formula>
    </cfRule>
    <cfRule type="cellIs" dxfId="1493" priority="790" operator="equal">
      <formula>""</formula>
    </cfRule>
  </conditionalFormatting>
  <conditionalFormatting sqref="Q78:Q79">
    <cfRule type="cellIs" dxfId="1492" priority="787" operator="greaterThan">
      <formula>0</formula>
    </cfRule>
    <cfRule type="cellIs" dxfId="1491" priority="788" operator="equal">
      <formula>""</formula>
    </cfRule>
  </conditionalFormatting>
  <conditionalFormatting sqref="Q83">
    <cfRule type="cellIs" dxfId="1490" priority="785" operator="greaterThan">
      <formula>0</formula>
    </cfRule>
    <cfRule type="cellIs" dxfId="1489" priority="786" operator="equal">
      <formula>""</formula>
    </cfRule>
  </conditionalFormatting>
  <conditionalFormatting sqref="Q84">
    <cfRule type="cellIs" dxfId="1488" priority="783" operator="greaterThan">
      <formula>0</formula>
    </cfRule>
    <cfRule type="cellIs" dxfId="1487" priority="784" operator="equal">
      <formula>""</formula>
    </cfRule>
  </conditionalFormatting>
  <conditionalFormatting sqref="Q10">
    <cfRule type="cellIs" dxfId="1486" priority="781" operator="notBetween">
      <formula>0</formula>
      <formula>1</formula>
    </cfRule>
    <cfRule type="cellIs" dxfId="1485" priority="782" operator="equal">
      <formula>""</formula>
    </cfRule>
  </conditionalFormatting>
  <conditionalFormatting sqref="Q11">
    <cfRule type="cellIs" dxfId="1484" priority="779" operator="notBetween">
      <formula>0</formula>
      <formula>1</formula>
    </cfRule>
    <cfRule type="cellIs" dxfId="1483" priority="780" operator="equal">
      <formula>""</formula>
    </cfRule>
  </conditionalFormatting>
  <conditionalFormatting sqref="R8:R9">
    <cfRule type="cellIs" dxfId="1482" priority="777" operator="lessThan">
      <formula>0</formula>
    </cfRule>
    <cfRule type="cellIs" dxfId="1481" priority="778" operator="equal">
      <formula>""</formula>
    </cfRule>
  </conditionalFormatting>
  <conditionalFormatting sqref="R30">
    <cfRule type="notContainsBlanks" dxfId="1480" priority="776">
      <formula>LEN(TRIM(R30))&gt;0</formula>
    </cfRule>
  </conditionalFormatting>
  <conditionalFormatting sqref="R20">
    <cfRule type="cellIs" dxfId="1479" priority="774" operator="greaterThan">
      <formula>0</formula>
    </cfRule>
    <cfRule type="cellIs" dxfId="1478" priority="775" operator="equal">
      <formula>""</formula>
    </cfRule>
  </conditionalFormatting>
  <conditionalFormatting sqref="R15">
    <cfRule type="cellIs" dxfId="1477" priority="772" operator="lessThan">
      <formula>0</formula>
    </cfRule>
    <cfRule type="cellIs" dxfId="1476" priority="773" operator="equal">
      <formula>""</formula>
    </cfRule>
  </conditionalFormatting>
  <conditionalFormatting sqref="R16">
    <cfRule type="cellIs" dxfId="1475" priority="770" operator="lessThan">
      <formula>0</formula>
    </cfRule>
    <cfRule type="cellIs" dxfId="1474" priority="771" operator="equal">
      <formula>""</formula>
    </cfRule>
  </conditionalFormatting>
  <conditionalFormatting sqref="R19">
    <cfRule type="cellIs" dxfId="1473" priority="768" operator="lessThan">
      <formula>0</formula>
    </cfRule>
    <cfRule type="cellIs" dxfId="1472" priority="769" operator="equal">
      <formula>""</formula>
    </cfRule>
  </conditionalFormatting>
  <conditionalFormatting sqref="R24:R28">
    <cfRule type="cellIs" dxfId="1471" priority="766" operator="lessThan">
      <formula>0</formula>
    </cfRule>
    <cfRule type="cellIs" dxfId="1470" priority="767" operator="equal">
      <formula>""</formula>
    </cfRule>
  </conditionalFormatting>
  <conditionalFormatting sqref="R32:R36">
    <cfRule type="cellIs" dxfId="1469" priority="764" operator="lessThan">
      <formula>0</formula>
    </cfRule>
    <cfRule type="cellIs" dxfId="1468" priority="765" operator="equal">
      <formula>""</formula>
    </cfRule>
  </conditionalFormatting>
  <conditionalFormatting sqref="R70">
    <cfRule type="cellIs" dxfId="1467" priority="762" operator="lessThan">
      <formula>0</formula>
    </cfRule>
    <cfRule type="cellIs" dxfId="1466" priority="763" operator="equal">
      <formula>""</formula>
    </cfRule>
  </conditionalFormatting>
  <conditionalFormatting sqref="R39">
    <cfRule type="cellIs" dxfId="1465" priority="760" operator="greaterThan">
      <formula>0</formula>
    </cfRule>
    <cfRule type="cellIs" dxfId="1464" priority="761" operator="equal">
      <formula>""</formula>
    </cfRule>
  </conditionalFormatting>
  <conditionalFormatting sqref="R44:R53">
    <cfRule type="cellIs" dxfId="1463" priority="758" operator="greaterThan">
      <formula>0</formula>
    </cfRule>
    <cfRule type="cellIs" dxfId="1462" priority="759" operator="equal">
      <formula>""</formula>
    </cfRule>
  </conditionalFormatting>
  <conditionalFormatting sqref="R71:R72">
    <cfRule type="cellIs" dxfId="1461" priority="754" operator="greaterThan">
      <formula>0</formula>
    </cfRule>
    <cfRule type="cellIs" dxfId="1460" priority="755" operator="equal">
      <formula>""</formula>
    </cfRule>
  </conditionalFormatting>
  <conditionalFormatting sqref="R74:R75">
    <cfRule type="cellIs" dxfId="1459" priority="752" operator="greaterThan">
      <formula>0</formula>
    </cfRule>
    <cfRule type="cellIs" dxfId="1458" priority="753" operator="equal">
      <formula>""</formula>
    </cfRule>
  </conditionalFormatting>
  <conditionalFormatting sqref="R78:R79">
    <cfRule type="cellIs" dxfId="1457" priority="750" operator="greaterThan">
      <formula>0</formula>
    </cfRule>
    <cfRule type="cellIs" dxfId="1456" priority="751" operator="equal">
      <formula>""</formula>
    </cfRule>
  </conditionalFormatting>
  <conditionalFormatting sqref="R83">
    <cfRule type="cellIs" dxfId="1455" priority="748" operator="greaterThan">
      <formula>0</formula>
    </cfRule>
    <cfRule type="cellIs" dxfId="1454" priority="749" operator="equal">
      <formula>""</formula>
    </cfRule>
  </conditionalFormatting>
  <conditionalFormatting sqref="R84">
    <cfRule type="cellIs" dxfId="1453" priority="746" operator="greaterThan">
      <formula>0</formula>
    </cfRule>
    <cfRule type="cellIs" dxfId="1452" priority="747" operator="equal">
      <formula>""</formula>
    </cfRule>
  </conditionalFormatting>
  <conditionalFormatting sqref="R10">
    <cfRule type="cellIs" dxfId="1451" priority="744" operator="notBetween">
      <formula>0</formula>
      <formula>1</formula>
    </cfRule>
    <cfRule type="cellIs" dxfId="1450" priority="745" operator="equal">
      <formula>""</formula>
    </cfRule>
  </conditionalFormatting>
  <conditionalFormatting sqref="R11">
    <cfRule type="cellIs" dxfId="1449" priority="742" operator="notBetween">
      <formula>0</formula>
      <formula>1</formula>
    </cfRule>
    <cfRule type="cellIs" dxfId="1448" priority="743" operator="equal">
      <formula>""</formula>
    </cfRule>
  </conditionalFormatting>
  <conditionalFormatting sqref="S8:S9">
    <cfRule type="cellIs" dxfId="1447" priority="740" operator="lessThan">
      <formula>0</formula>
    </cfRule>
    <cfRule type="cellIs" dxfId="1446" priority="741" operator="equal">
      <formula>""</formula>
    </cfRule>
  </conditionalFormatting>
  <conditionalFormatting sqref="S30">
    <cfRule type="notContainsBlanks" dxfId="1445" priority="739">
      <formula>LEN(TRIM(S30))&gt;0</formula>
    </cfRule>
  </conditionalFormatting>
  <conditionalFormatting sqref="S20">
    <cfRule type="cellIs" dxfId="1444" priority="737" operator="greaterThan">
      <formula>0</formula>
    </cfRule>
    <cfRule type="cellIs" dxfId="1443" priority="738" operator="equal">
      <formula>""</formula>
    </cfRule>
  </conditionalFormatting>
  <conditionalFormatting sqref="S15">
    <cfRule type="cellIs" dxfId="1442" priority="735" operator="lessThan">
      <formula>0</formula>
    </cfRule>
    <cfRule type="cellIs" dxfId="1441" priority="736" operator="equal">
      <formula>""</formula>
    </cfRule>
  </conditionalFormatting>
  <conditionalFormatting sqref="S16">
    <cfRule type="cellIs" dxfId="1440" priority="733" operator="lessThan">
      <formula>0</formula>
    </cfRule>
    <cfRule type="cellIs" dxfId="1439" priority="734" operator="equal">
      <formula>""</formula>
    </cfRule>
  </conditionalFormatting>
  <conditionalFormatting sqref="S19">
    <cfRule type="cellIs" dxfId="1438" priority="731" operator="lessThan">
      <formula>0</formula>
    </cfRule>
    <cfRule type="cellIs" dxfId="1437" priority="732" operator="equal">
      <formula>""</formula>
    </cfRule>
  </conditionalFormatting>
  <conditionalFormatting sqref="S24:S28">
    <cfRule type="cellIs" dxfId="1436" priority="729" operator="lessThan">
      <formula>0</formula>
    </cfRule>
    <cfRule type="cellIs" dxfId="1435" priority="730" operator="equal">
      <formula>""</formula>
    </cfRule>
  </conditionalFormatting>
  <conditionalFormatting sqref="S32:S36">
    <cfRule type="cellIs" dxfId="1434" priority="727" operator="lessThan">
      <formula>0</formula>
    </cfRule>
    <cfRule type="cellIs" dxfId="1433" priority="728" operator="equal">
      <formula>""</formula>
    </cfRule>
  </conditionalFormatting>
  <conditionalFormatting sqref="S70">
    <cfRule type="cellIs" dxfId="1432" priority="725" operator="lessThan">
      <formula>0</formula>
    </cfRule>
    <cfRule type="cellIs" dxfId="1431" priority="726" operator="equal">
      <formula>""</formula>
    </cfRule>
  </conditionalFormatting>
  <conditionalFormatting sqref="S39">
    <cfRule type="cellIs" dxfId="1430" priority="723" operator="greaterThan">
      <formula>0</formula>
    </cfRule>
    <cfRule type="cellIs" dxfId="1429" priority="724" operator="equal">
      <formula>""</formula>
    </cfRule>
  </conditionalFormatting>
  <conditionalFormatting sqref="S44:S53">
    <cfRule type="cellIs" dxfId="1428" priority="721" operator="greaterThan">
      <formula>0</formula>
    </cfRule>
    <cfRule type="cellIs" dxfId="1427" priority="722" operator="equal">
      <formula>""</formula>
    </cfRule>
  </conditionalFormatting>
  <conditionalFormatting sqref="S71:S72">
    <cfRule type="cellIs" dxfId="1426" priority="717" operator="greaterThan">
      <formula>0</formula>
    </cfRule>
    <cfRule type="cellIs" dxfId="1425" priority="718" operator="equal">
      <formula>""</formula>
    </cfRule>
  </conditionalFormatting>
  <conditionalFormatting sqref="S74:S75">
    <cfRule type="cellIs" dxfId="1424" priority="715" operator="greaterThan">
      <formula>0</formula>
    </cfRule>
    <cfRule type="cellIs" dxfId="1423" priority="716" operator="equal">
      <formula>""</formula>
    </cfRule>
  </conditionalFormatting>
  <conditionalFormatting sqref="S78:S79">
    <cfRule type="cellIs" dxfId="1422" priority="713" operator="greaterThan">
      <formula>0</formula>
    </cfRule>
    <cfRule type="cellIs" dxfId="1421" priority="714" operator="equal">
      <formula>""</formula>
    </cfRule>
  </conditionalFormatting>
  <conditionalFormatting sqref="S83">
    <cfRule type="cellIs" dxfId="1420" priority="711" operator="greaterThan">
      <formula>0</formula>
    </cfRule>
    <cfRule type="cellIs" dxfId="1419" priority="712" operator="equal">
      <formula>""</formula>
    </cfRule>
  </conditionalFormatting>
  <conditionalFormatting sqref="S84">
    <cfRule type="cellIs" dxfId="1418" priority="709" operator="greaterThan">
      <formula>0</formula>
    </cfRule>
    <cfRule type="cellIs" dxfId="1417" priority="710" operator="equal">
      <formula>""</formula>
    </cfRule>
  </conditionalFormatting>
  <conditionalFormatting sqref="S10">
    <cfRule type="cellIs" dxfId="1416" priority="707" operator="notBetween">
      <formula>0</formula>
      <formula>1</formula>
    </cfRule>
    <cfRule type="cellIs" dxfId="1415" priority="708" operator="equal">
      <formula>""</formula>
    </cfRule>
  </conditionalFormatting>
  <conditionalFormatting sqref="S11">
    <cfRule type="cellIs" dxfId="1414" priority="705" operator="notBetween">
      <formula>0</formula>
      <formula>1</formula>
    </cfRule>
    <cfRule type="cellIs" dxfId="1413" priority="706" operator="equal">
      <formula>""</formula>
    </cfRule>
  </conditionalFormatting>
  <conditionalFormatting sqref="T8:T9">
    <cfRule type="cellIs" dxfId="1412" priority="703" operator="lessThan">
      <formula>0</formula>
    </cfRule>
    <cfRule type="cellIs" dxfId="1411" priority="704" operator="equal">
      <formula>""</formula>
    </cfRule>
  </conditionalFormatting>
  <conditionalFormatting sqref="T30">
    <cfRule type="notContainsBlanks" dxfId="1410" priority="702">
      <formula>LEN(TRIM(T30))&gt;0</formula>
    </cfRule>
  </conditionalFormatting>
  <conditionalFormatting sqref="T20">
    <cfRule type="cellIs" dxfId="1409" priority="700" operator="greaterThan">
      <formula>0</formula>
    </cfRule>
    <cfRule type="cellIs" dxfId="1408" priority="701" operator="equal">
      <formula>""</formula>
    </cfRule>
  </conditionalFormatting>
  <conditionalFormatting sqref="T15">
    <cfRule type="cellIs" dxfId="1407" priority="698" operator="lessThan">
      <formula>0</formula>
    </cfRule>
    <cfRule type="cellIs" dxfId="1406" priority="699" operator="equal">
      <formula>""</formula>
    </cfRule>
  </conditionalFormatting>
  <conditionalFormatting sqref="T16">
    <cfRule type="cellIs" dxfId="1405" priority="696" operator="lessThan">
      <formula>0</formula>
    </cfRule>
    <cfRule type="cellIs" dxfId="1404" priority="697" operator="equal">
      <formula>""</formula>
    </cfRule>
  </conditionalFormatting>
  <conditionalFormatting sqref="T19">
    <cfRule type="cellIs" dxfId="1403" priority="694" operator="lessThan">
      <formula>0</formula>
    </cfRule>
    <cfRule type="cellIs" dxfId="1402" priority="695" operator="equal">
      <formula>""</formula>
    </cfRule>
  </conditionalFormatting>
  <conditionalFormatting sqref="T24:T28">
    <cfRule type="cellIs" dxfId="1401" priority="692" operator="lessThan">
      <formula>0</formula>
    </cfRule>
    <cfRule type="cellIs" dxfId="1400" priority="693" operator="equal">
      <formula>""</formula>
    </cfRule>
  </conditionalFormatting>
  <conditionalFormatting sqref="T32:T36">
    <cfRule type="cellIs" dxfId="1399" priority="690" operator="lessThan">
      <formula>0</formula>
    </cfRule>
    <cfRule type="cellIs" dxfId="1398" priority="691" operator="equal">
      <formula>""</formula>
    </cfRule>
  </conditionalFormatting>
  <conditionalFormatting sqref="T70">
    <cfRule type="cellIs" dxfId="1397" priority="688" operator="lessThan">
      <formula>0</formula>
    </cfRule>
    <cfRule type="cellIs" dxfId="1396" priority="689" operator="equal">
      <formula>""</formula>
    </cfRule>
  </conditionalFormatting>
  <conditionalFormatting sqref="T39">
    <cfRule type="cellIs" dxfId="1395" priority="686" operator="greaterThan">
      <formula>0</formula>
    </cfRule>
    <cfRule type="cellIs" dxfId="1394" priority="687" operator="equal">
      <formula>""</formula>
    </cfRule>
  </conditionalFormatting>
  <conditionalFormatting sqref="T44:T53">
    <cfRule type="cellIs" dxfId="1393" priority="684" operator="greaterThan">
      <formula>0</formula>
    </cfRule>
    <cfRule type="cellIs" dxfId="1392" priority="685" operator="equal">
      <formula>""</formula>
    </cfRule>
  </conditionalFormatting>
  <conditionalFormatting sqref="T71:T72">
    <cfRule type="cellIs" dxfId="1391" priority="680" operator="greaterThan">
      <formula>0</formula>
    </cfRule>
    <cfRule type="cellIs" dxfId="1390" priority="681" operator="equal">
      <formula>""</formula>
    </cfRule>
  </conditionalFormatting>
  <conditionalFormatting sqref="T74:T75">
    <cfRule type="cellIs" dxfId="1389" priority="678" operator="greaterThan">
      <formula>0</formula>
    </cfRule>
    <cfRule type="cellIs" dxfId="1388" priority="679" operator="equal">
      <formula>""</formula>
    </cfRule>
  </conditionalFormatting>
  <conditionalFormatting sqref="T78:T79">
    <cfRule type="cellIs" dxfId="1387" priority="676" operator="greaterThan">
      <formula>0</formula>
    </cfRule>
    <cfRule type="cellIs" dxfId="1386" priority="677" operator="equal">
      <formula>""</formula>
    </cfRule>
  </conditionalFormatting>
  <conditionalFormatting sqref="T83">
    <cfRule type="cellIs" dxfId="1385" priority="674" operator="greaterThan">
      <formula>0</formula>
    </cfRule>
    <cfRule type="cellIs" dxfId="1384" priority="675" operator="equal">
      <formula>""</formula>
    </cfRule>
  </conditionalFormatting>
  <conditionalFormatting sqref="T84">
    <cfRule type="cellIs" dxfId="1383" priority="672" operator="greaterThan">
      <formula>0</formula>
    </cfRule>
    <cfRule type="cellIs" dxfId="1382" priority="673" operator="equal">
      <formula>""</formula>
    </cfRule>
  </conditionalFormatting>
  <conditionalFormatting sqref="T10">
    <cfRule type="cellIs" dxfId="1381" priority="670" operator="notBetween">
      <formula>0</formula>
      <formula>1</formula>
    </cfRule>
    <cfRule type="cellIs" dxfId="1380" priority="671" operator="equal">
      <formula>""</formula>
    </cfRule>
  </conditionalFormatting>
  <conditionalFormatting sqref="T11">
    <cfRule type="cellIs" dxfId="1379" priority="668" operator="notBetween">
      <formula>0</formula>
      <formula>1</formula>
    </cfRule>
    <cfRule type="cellIs" dxfId="1378" priority="669" operator="equal">
      <formula>""</formula>
    </cfRule>
  </conditionalFormatting>
  <conditionalFormatting sqref="U8:U9">
    <cfRule type="cellIs" dxfId="1377" priority="666" operator="lessThan">
      <formula>0</formula>
    </cfRule>
    <cfRule type="cellIs" dxfId="1376" priority="667" operator="equal">
      <formula>""</formula>
    </cfRule>
  </conditionalFormatting>
  <conditionalFormatting sqref="U30">
    <cfRule type="notContainsBlanks" dxfId="1375" priority="665">
      <formula>LEN(TRIM(U30))&gt;0</formula>
    </cfRule>
  </conditionalFormatting>
  <conditionalFormatting sqref="U20">
    <cfRule type="cellIs" dxfId="1374" priority="663" operator="greaterThan">
      <formula>0</formula>
    </cfRule>
    <cfRule type="cellIs" dxfId="1373" priority="664" operator="equal">
      <formula>""</formula>
    </cfRule>
  </conditionalFormatting>
  <conditionalFormatting sqref="U15">
    <cfRule type="cellIs" dxfId="1372" priority="661" operator="lessThan">
      <formula>0</formula>
    </cfRule>
    <cfRule type="cellIs" dxfId="1371" priority="662" operator="equal">
      <formula>""</formula>
    </cfRule>
  </conditionalFormatting>
  <conditionalFormatting sqref="U16">
    <cfRule type="cellIs" dxfId="1370" priority="659" operator="lessThan">
      <formula>0</formula>
    </cfRule>
    <cfRule type="cellIs" dxfId="1369" priority="660" operator="equal">
      <formula>""</formula>
    </cfRule>
  </conditionalFormatting>
  <conditionalFormatting sqref="U19">
    <cfRule type="cellIs" dxfId="1368" priority="657" operator="lessThan">
      <formula>0</formula>
    </cfRule>
    <cfRule type="cellIs" dxfId="1367" priority="658" operator="equal">
      <formula>""</formula>
    </cfRule>
  </conditionalFormatting>
  <conditionalFormatting sqref="U24:U28">
    <cfRule type="cellIs" dxfId="1366" priority="655" operator="lessThan">
      <formula>0</formula>
    </cfRule>
    <cfRule type="cellIs" dxfId="1365" priority="656" operator="equal">
      <formula>""</formula>
    </cfRule>
  </conditionalFormatting>
  <conditionalFormatting sqref="U32:U36">
    <cfRule type="cellIs" dxfId="1364" priority="653" operator="lessThan">
      <formula>0</formula>
    </cfRule>
    <cfRule type="cellIs" dxfId="1363" priority="654" operator="equal">
      <formula>""</formula>
    </cfRule>
  </conditionalFormatting>
  <conditionalFormatting sqref="U70">
    <cfRule type="cellIs" dxfId="1362" priority="651" operator="lessThan">
      <formula>0</formula>
    </cfRule>
    <cfRule type="cellIs" dxfId="1361" priority="652" operator="equal">
      <formula>""</formula>
    </cfRule>
  </conditionalFormatting>
  <conditionalFormatting sqref="U39">
    <cfRule type="cellIs" dxfId="1360" priority="649" operator="greaterThan">
      <formula>0</formula>
    </cfRule>
    <cfRule type="cellIs" dxfId="1359" priority="650" operator="equal">
      <formula>""</formula>
    </cfRule>
  </conditionalFormatting>
  <conditionalFormatting sqref="U44:U53">
    <cfRule type="cellIs" dxfId="1358" priority="647" operator="greaterThan">
      <formula>0</formula>
    </cfRule>
    <cfRule type="cellIs" dxfId="1357" priority="648" operator="equal">
      <formula>""</formula>
    </cfRule>
  </conditionalFormatting>
  <conditionalFormatting sqref="U71:U72">
    <cfRule type="cellIs" dxfId="1356" priority="643" operator="greaterThan">
      <formula>0</formula>
    </cfRule>
    <cfRule type="cellIs" dxfId="1355" priority="644" operator="equal">
      <formula>""</formula>
    </cfRule>
  </conditionalFormatting>
  <conditionalFormatting sqref="U74:U75">
    <cfRule type="cellIs" dxfId="1354" priority="641" operator="greaterThan">
      <formula>0</formula>
    </cfRule>
    <cfRule type="cellIs" dxfId="1353" priority="642" operator="equal">
      <formula>""</formula>
    </cfRule>
  </conditionalFormatting>
  <conditionalFormatting sqref="U78:U79">
    <cfRule type="cellIs" dxfId="1352" priority="639" operator="greaterThan">
      <formula>0</formula>
    </cfRule>
    <cfRule type="cellIs" dxfId="1351" priority="640" operator="equal">
      <formula>""</formula>
    </cfRule>
  </conditionalFormatting>
  <conditionalFormatting sqref="U83">
    <cfRule type="cellIs" dxfId="1350" priority="637" operator="greaterThan">
      <formula>0</formula>
    </cfRule>
    <cfRule type="cellIs" dxfId="1349" priority="638" operator="equal">
      <formula>""</formula>
    </cfRule>
  </conditionalFormatting>
  <conditionalFormatting sqref="U84">
    <cfRule type="cellIs" dxfId="1348" priority="635" operator="greaterThan">
      <formula>0</formula>
    </cfRule>
    <cfRule type="cellIs" dxfId="1347" priority="636" operator="equal">
      <formula>""</formula>
    </cfRule>
  </conditionalFormatting>
  <conditionalFormatting sqref="U10">
    <cfRule type="cellIs" dxfId="1346" priority="633" operator="notBetween">
      <formula>0</formula>
      <formula>1</formula>
    </cfRule>
    <cfRule type="cellIs" dxfId="1345" priority="634" operator="equal">
      <formula>""</formula>
    </cfRule>
  </conditionalFormatting>
  <conditionalFormatting sqref="U11">
    <cfRule type="cellIs" dxfId="1344" priority="631" operator="notBetween">
      <formula>0</formula>
      <formula>1</formula>
    </cfRule>
    <cfRule type="cellIs" dxfId="1343" priority="632" operator="equal">
      <formula>""</formula>
    </cfRule>
  </conditionalFormatting>
  <conditionalFormatting sqref="V8:V9">
    <cfRule type="cellIs" dxfId="1342" priority="629" operator="lessThan">
      <formula>0</formula>
    </cfRule>
    <cfRule type="cellIs" dxfId="1341" priority="630" operator="equal">
      <formula>""</formula>
    </cfRule>
  </conditionalFormatting>
  <conditionalFormatting sqref="V30">
    <cfRule type="notContainsBlanks" dxfId="1340" priority="628">
      <formula>LEN(TRIM(V30))&gt;0</formula>
    </cfRule>
  </conditionalFormatting>
  <conditionalFormatting sqref="V20">
    <cfRule type="cellIs" dxfId="1339" priority="626" operator="greaterThan">
      <formula>0</formula>
    </cfRule>
    <cfRule type="cellIs" dxfId="1338" priority="627" operator="equal">
      <formula>""</formula>
    </cfRule>
  </conditionalFormatting>
  <conditionalFormatting sqref="V15">
    <cfRule type="cellIs" dxfId="1337" priority="624" operator="lessThan">
      <formula>0</formula>
    </cfRule>
    <cfRule type="cellIs" dxfId="1336" priority="625" operator="equal">
      <formula>""</formula>
    </cfRule>
  </conditionalFormatting>
  <conditionalFormatting sqref="V16">
    <cfRule type="cellIs" dxfId="1335" priority="622" operator="lessThan">
      <formula>0</formula>
    </cfRule>
    <cfRule type="cellIs" dxfId="1334" priority="623" operator="equal">
      <formula>""</formula>
    </cfRule>
  </conditionalFormatting>
  <conditionalFormatting sqref="V19">
    <cfRule type="cellIs" dxfId="1333" priority="620" operator="lessThan">
      <formula>0</formula>
    </cfRule>
    <cfRule type="cellIs" dxfId="1332" priority="621" operator="equal">
      <formula>""</formula>
    </cfRule>
  </conditionalFormatting>
  <conditionalFormatting sqref="V24:V28">
    <cfRule type="cellIs" dxfId="1331" priority="618" operator="lessThan">
      <formula>0</formula>
    </cfRule>
    <cfRule type="cellIs" dxfId="1330" priority="619" operator="equal">
      <formula>""</formula>
    </cfRule>
  </conditionalFormatting>
  <conditionalFormatting sqref="V32:V36">
    <cfRule type="cellIs" dxfId="1329" priority="616" operator="lessThan">
      <formula>0</formula>
    </cfRule>
    <cfRule type="cellIs" dxfId="1328" priority="617" operator="equal">
      <formula>""</formula>
    </cfRule>
  </conditionalFormatting>
  <conditionalFormatting sqref="V70">
    <cfRule type="cellIs" dxfId="1327" priority="614" operator="lessThan">
      <formula>0</formula>
    </cfRule>
    <cfRule type="cellIs" dxfId="1326" priority="615" operator="equal">
      <formula>""</formula>
    </cfRule>
  </conditionalFormatting>
  <conditionalFormatting sqref="V39">
    <cfRule type="cellIs" dxfId="1325" priority="612" operator="greaterThan">
      <formula>0</formula>
    </cfRule>
    <cfRule type="cellIs" dxfId="1324" priority="613" operator="equal">
      <formula>""</formula>
    </cfRule>
  </conditionalFormatting>
  <conditionalFormatting sqref="V44:V53">
    <cfRule type="cellIs" dxfId="1323" priority="610" operator="greaterThan">
      <formula>0</formula>
    </cfRule>
    <cfRule type="cellIs" dxfId="1322" priority="611" operator="equal">
      <formula>""</formula>
    </cfRule>
  </conditionalFormatting>
  <conditionalFormatting sqref="V71:V72">
    <cfRule type="cellIs" dxfId="1321" priority="606" operator="greaterThan">
      <formula>0</formula>
    </cfRule>
    <cfRule type="cellIs" dxfId="1320" priority="607" operator="equal">
      <formula>""</formula>
    </cfRule>
  </conditionalFormatting>
  <conditionalFormatting sqref="V74:V75">
    <cfRule type="cellIs" dxfId="1319" priority="604" operator="greaterThan">
      <formula>0</formula>
    </cfRule>
    <cfRule type="cellIs" dxfId="1318" priority="605" operator="equal">
      <formula>""</formula>
    </cfRule>
  </conditionalFormatting>
  <conditionalFormatting sqref="V78:V79">
    <cfRule type="cellIs" dxfId="1317" priority="602" operator="greaterThan">
      <formula>0</formula>
    </cfRule>
    <cfRule type="cellIs" dxfId="1316" priority="603" operator="equal">
      <formula>""</formula>
    </cfRule>
  </conditionalFormatting>
  <conditionalFormatting sqref="V83">
    <cfRule type="cellIs" dxfId="1315" priority="600" operator="greaterThan">
      <formula>0</formula>
    </cfRule>
    <cfRule type="cellIs" dxfId="1314" priority="601" operator="equal">
      <formula>""</formula>
    </cfRule>
  </conditionalFormatting>
  <conditionalFormatting sqref="V84">
    <cfRule type="cellIs" dxfId="1313" priority="598" operator="greaterThan">
      <formula>0</formula>
    </cfRule>
    <cfRule type="cellIs" dxfId="1312" priority="599" operator="equal">
      <formula>""</formula>
    </cfRule>
  </conditionalFormatting>
  <conditionalFormatting sqref="V10">
    <cfRule type="cellIs" dxfId="1311" priority="596" operator="notBetween">
      <formula>0</formula>
      <formula>1</formula>
    </cfRule>
    <cfRule type="cellIs" dxfId="1310" priority="597" operator="equal">
      <formula>""</formula>
    </cfRule>
  </conditionalFormatting>
  <conditionalFormatting sqref="V11">
    <cfRule type="cellIs" dxfId="1309" priority="594" operator="notBetween">
      <formula>0</formula>
      <formula>1</formula>
    </cfRule>
    <cfRule type="cellIs" dxfId="1308" priority="595" operator="equal">
      <formula>""</formula>
    </cfRule>
  </conditionalFormatting>
  <conditionalFormatting sqref="W8:W9">
    <cfRule type="cellIs" dxfId="1307" priority="592" operator="lessThan">
      <formula>0</formula>
    </cfRule>
    <cfRule type="cellIs" dxfId="1306" priority="593" operator="equal">
      <formula>""</formula>
    </cfRule>
  </conditionalFormatting>
  <conditionalFormatting sqref="W30">
    <cfRule type="notContainsBlanks" dxfId="1305" priority="591">
      <formula>LEN(TRIM(W30))&gt;0</formula>
    </cfRule>
  </conditionalFormatting>
  <conditionalFormatting sqref="W20">
    <cfRule type="cellIs" dxfId="1304" priority="589" operator="greaterThan">
      <formula>0</formula>
    </cfRule>
    <cfRule type="cellIs" dxfId="1303" priority="590" operator="equal">
      <formula>""</formula>
    </cfRule>
  </conditionalFormatting>
  <conditionalFormatting sqref="W15">
    <cfRule type="cellIs" dxfId="1302" priority="587" operator="lessThan">
      <formula>0</formula>
    </cfRule>
    <cfRule type="cellIs" dxfId="1301" priority="588" operator="equal">
      <formula>""</formula>
    </cfRule>
  </conditionalFormatting>
  <conditionalFormatting sqref="W16">
    <cfRule type="cellIs" dxfId="1300" priority="585" operator="lessThan">
      <formula>0</formula>
    </cfRule>
    <cfRule type="cellIs" dxfId="1299" priority="586" operator="equal">
      <formula>""</formula>
    </cfRule>
  </conditionalFormatting>
  <conditionalFormatting sqref="W19">
    <cfRule type="cellIs" dxfId="1298" priority="583" operator="lessThan">
      <formula>0</formula>
    </cfRule>
    <cfRule type="cellIs" dxfId="1297" priority="584" operator="equal">
      <formula>""</formula>
    </cfRule>
  </conditionalFormatting>
  <conditionalFormatting sqref="W24:W28">
    <cfRule type="cellIs" dxfId="1296" priority="581" operator="lessThan">
      <formula>0</formula>
    </cfRule>
    <cfRule type="cellIs" dxfId="1295" priority="582" operator="equal">
      <formula>""</formula>
    </cfRule>
  </conditionalFormatting>
  <conditionalFormatting sqref="W32:W36">
    <cfRule type="cellIs" dxfId="1294" priority="579" operator="lessThan">
      <formula>0</formula>
    </cfRule>
    <cfRule type="cellIs" dxfId="1293" priority="580" operator="equal">
      <formula>""</formula>
    </cfRule>
  </conditionalFormatting>
  <conditionalFormatting sqref="W70">
    <cfRule type="cellIs" dxfId="1292" priority="577" operator="lessThan">
      <formula>0</formula>
    </cfRule>
    <cfRule type="cellIs" dxfId="1291" priority="578" operator="equal">
      <formula>""</formula>
    </cfRule>
  </conditionalFormatting>
  <conditionalFormatting sqref="W39">
    <cfRule type="cellIs" dxfId="1290" priority="575" operator="greaterThan">
      <formula>0</formula>
    </cfRule>
    <cfRule type="cellIs" dxfId="1289" priority="576" operator="equal">
      <formula>""</formula>
    </cfRule>
  </conditionalFormatting>
  <conditionalFormatting sqref="W44:W53">
    <cfRule type="cellIs" dxfId="1288" priority="573" operator="greaterThan">
      <formula>0</formula>
    </cfRule>
    <cfRule type="cellIs" dxfId="1287" priority="574" operator="equal">
      <formula>""</formula>
    </cfRule>
  </conditionalFormatting>
  <conditionalFormatting sqref="W71:W72">
    <cfRule type="cellIs" dxfId="1286" priority="569" operator="greaterThan">
      <formula>0</formula>
    </cfRule>
    <cfRule type="cellIs" dxfId="1285" priority="570" operator="equal">
      <formula>""</formula>
    </cfRule>
  </conditionalFormatting>
  <conditionalFormatting sqref="W74:W75">
    <cfRule type="cellIs" dxfId="1284" priority="567" operator="greaterThan">
      <formula>0</formula>
    </cfRule>
    <cfRule type="cellIs" dxfId="1283" priority="568" operator="equal">
      <formula>""</formula>
    </cfRule>
  </conditionalFormatting>
  <conditionalFormatting sqref="W78:W79">
    <cfRule type="cellIs" dxfId="1282" priority="565" operator="greaterThan">
      <formula>0</formula>
    </cfRule>
    <cfRule type="cellIs" dxfId="1281" priority="566" operator="equal">
      <formula>""</formula>
    </cfRule>
  </conditionalFormatting>
  <conditionalFormatting sqref="W83">
    <cfRule type="cellIs" dxfId="1280" priority="563" operator="greaterThan">
      <formula>0</formula>
    </cfRule>
    <cfRule type="cellIs" dxfId="1279" priority="564" operator="equal">
      <formula>""</formula>
    </cfRule>
  </conditionalFormatting>
  <conditionalFormatting sqref="W84">
    <cfRule type="cellIs" dxfId="1278" priority="561" operator="greaterThan">
      <formula>0</formula>
    </cfRule>
    <cfRule type="cellIs" dxfId="1277" priority="562" operator="equal">
      <formula>""</formula>
    </cfRule>
  </conditionalFormatting>
  <conditionalFormatting sqref="W10">
    <cfRule type="cellIs" dxfId="1276" priority="559" operator="notBetween">
      <formula>0</formula>
      <formula>1</formula>
    </cfRule>
    <cfRule type="cellIs" dxfId="1275" priority="560" operator="equal">
      <formula>""</formula>
    </cfRule>
  </conditionalFormatting>
  <conditionalFormatting sqref="W11">
    <cfRule type="cellIs" dxfId="1274" priority="557" operator="notBetween">
      <formula>0</formula>
      <formula>1</formula>
    </cfRule>
    <cfRule type="cellIs" dxfId="1273" priority="558" operator="equal">
      <formula>""</formula>
    </cfRule>
  </conditionalFormatting>
  <conditionalFormatting sqref="X8:X9">
    <cfRule type="cellIs" dxfId="1272" priority="555" operator="lessThan">
      <formula>0</formula>
    </cfRule>
    <cfRule type="cellIs" dxfId="1271" priority="556" operator="equal">
      <formula>""</formula>
    </cfRule>
  </conditionalFormatting>
  <conditionalFormatting sqref="X30">
    <cfRule type="notContainsBlanks" dxfId="1270" priority="554">
      <formula>LEN(TRIM(X30))&gt;0</formula>
    </cfRule>
  </conditionalFormatting>
  <conditionalFormatting sqref="X20">
    <cfRule type="cellIs" dxfId="1269" priority="552" operator="greaterThan">
      <formula>0</formula>
    </cfRule>
    <cfRule type="cellIs" dxfId="1268" priority="553" operator="equal">
      <formula>""</formula>
    </cfRule>
  </conditionalFormatting>
  <conditionalFormatting sqref="X15">
    <cfRule type="cellIs" dxfId="1267" priority="550" operator="lessThan">
      <formula>0</formula>
    </cfRule>
    <cfRule type="cellIs" dxfId="1266" priority="551" operator="equal">
      <formula>""</formula>
    </cfRule>
  </conditionalFormatting>
  <conditionalFormatting sqref="X16">
    <cfRule type="cellIs" dxfId="1265" priority="548" operator="lessThan">
      <formula>0</formula>
    </cfRule>
    <cfRule type="cellIs" dxfId="1264" priority="549" operator="equal">
      <formula>""</formula>
    </cfRule>
  </conditionalFormatting>
  <conditionalFormatting sqref="X19">
    <cfRule type="cellIs" dxfId="1263" priority="546" operator="lessThan">
      <formula>0</formula>
    </cfRule>
    <cfRule type="cellIs" dxfId="1262" priority="547" operator="equal">
      <formula>""</formula>
    </cfRule>
  </conditionalFormatting>
  <conditionalFormatting sqref="X24:X28">
    <cfRule type="cellIs" dxfId="1261" priority="544" operator="lessThan">
      <formula>0</formula>
    </cfRule>
    <cfRule type="cellIs" dxfId="1260" priority="545" operator="equal">
      <formula>""</formula>
    </cfRule>
  </conditionalFormatting>
  <conditionalFormatting sqref="X32:X36">
    <cfRule type="cellIs" dxfId="1259" priority="542" operator="lessThan">
      <formula>0</formula>
    </cfRule>
    <cfRule type="cellIs" dxfId="1258" priority="543" operator="equal">
      <formula>""</formula>
    </cfRule>
  </conditionalFormatting>
  <conditionalFormatting sqref="X70">
    <cfRule type="cellIs" dxfId="1257" priority="540" operator="lessThan">
      <formula>0</formula>
    </cfRule>
    <cfRule type="cellIs" dxfId="1256" priority="541" operator="equal">
      <formula>""</formula>
    </cfRule>
  </conditionalFormatting>
  <conditionalFormatting sqref="X39">
    <cfRule type="cellIs" dxfId="1255" priority="538" operator="greaterThan">
      <formula>0</formula>
    </cfRule>
    <cfRule type="cellIs" dxfId="1254" priority="539" operator="equal">
      <formula>""</formula>
    </cfRule>
  </conditionalFormatting>
  <conditionalFormatting sqref="X44:X53">
    <cfRule type="cellIs" dxfId="1253" priority="536" operator="greaterThan">
      <formula>0</formula>
    </cfRule>
    <cfRule type="cellIs" dxfId="1252" priority="537" operator="equal">
      <formula>""</formula>
    </cfRule>
  </conditionalFormatting>
  <conditionalFormatting sqref="X71:X72">
    <cfRule type="cellIs" dxfId="1251" priority="532" operator="greaterThan">
      <formula>0</formula>
    </cfRule>
    <cfRule type="cellIs" dxfId="1250" priority="533" operator="equal">
      <formula>""</formula>
    </cfRule>
  </conditionalFormatting>
  <conditionalFormatting sqref="X74:X75">
    <cfRule type="cellIs" dxfId="1249" priority="530" operator="greaterThan">
      <formula>0</formula>
    </cfRule>
    <cfRule type="cellIs" dxfId="1248" priority="531" operator="equal">
      <formula>""</formula>
    </cfRule>
  </conditionalFormatting>
  <conditionalFormatting sqref="X78:X79">
    <cfRule type="cellIs" dxfId="1247" priority="528" operator="greaterThan">
      <formula>0</formula>
    </cfRule>
    <cfRule type="cellIs" dxfId="1246" priority="529" operator="equal">
      <formula>""</formula>
    </cfRule>
  </conditionalFormatting>
  <conditionalFormatting sqref="X83">
    <cfRule type="cellIs" dxfId="1245" priority="526" operator="greaterThan">
      <formula>0</formula>
    </cfRule>
    <cfRule type="cellIs" dxfId="1244" priority="527" operator="equal">
      <formula>""</formula>
    </cfRule>
  </conditionalFormatting>
  <conditionalFormatting sqref="X84">
    <cfRule type="cellIs" dxfId="1243" priority="524" operator="greaterThan">
      <formula>0</formula>
    </cfRule>
    <cfRule type="cellIs" dxfId="1242" priority="525" operator="equal">
      <formula>""</formula>
    </cfRule>
  </conditionalFormatting>
  <conditionalFormatting sqref="X10">
    <cfRule type="cellIs" dxfId="1241" priority="522" operator="notBetween">
      <formula>0</formula>
      <formula>1</formula>
    </cfRule>
    <cfRule type="cellIs" dxfId="1240" priority="523" operator="equal">
      <formula>""</formula>
    </cfRule>
  </conditionalFormatting>
  <conditionalFormatting sqref="X11">
    <cfRule type="cellIs" dxfId="1239" priority="520" operator="notBetween">
      <formula>0</formula>
      <formula>1</formula>
    </cfRule>
    <cfRule type="cellIs" dxfId="1238" priority="521" operator="equal">
      <formula>""</formula>
    </cfRule>
  </conditionalFormatting>
  <conditionalFormatting sqref="AE11">
    <cfRule type="cellIs" dxfId="1237" priority="261" operator="notBetween">
      <formula>0</formula>
      <formula>1</formula>
    </cfRule>
    <cfRule type="cellIs" dxfId="1236" priority="262" operator="equal">
      <formula>""</formula>
    </cfRule>
  </conditionalFormatting>
  <conditionalFormatting sqref="Y8:Y9">
    <cfRule type="cellIs" dxfId="1235" priority="518" operator="lessThan">
      <formula>0</formula>
    </cfRule>
    <cfRule type="cellIs" dxfId="1234" priority="519" operator="equal">
      <formula>""</formula>
    </cfRule>
  </conditionalFormatting>
  <conditionalFormatting sqref="Y30">
    <cfRule type="notContainsBlanks" dxfId="1233" priority="517">
      <formula>LEN(TRIM(Y30))&gt;0</formula>
    </cfRule>
  </conditionalFormatting>
  <conditionalFormatting sqref="Y20">
    <cfRule type="cellIs" dxfId="1232" priority="515" operator="greaterThan">
      <formula>0</formula>
    </cfRule>
    <cfRule type="cellIs" dxfId="1231" priority="516" operator="equal">
      <formula>""</formula>
    </cfRule>
  </conditionalFormatting>
  <conditionalFormatting sqref="Y15">
    <cfRule type="cellIs" dxfId="1230" priority="513" operator="lessThan">
      <formula>0</formula>
    </cfRule>
    <cfRule type="cellIs" dxfId="1229" priority="514" operator="equal">
      <formula>""</formula>
    </cfRule>
  </conditionalFormatting>
  <conditionalFormatting sqref="Y16">
    <cfRule type="cellIs" dxfId="1228" priority="511" operator="lessThan">
      <formula>0</formula>
    </cfRule>
    <cfRule type="cellIs" dxfId="1227" priority="512" operator="equal">
      <formula>""</formula>
    </cfRule>
  </conditionalFormatting>
  <conditionalFormatting sqref="Y19">
    <cfRule type="cellIs" dxfId="1226" priority="509" operator="lessThan">
      <formula>0</formula>
    </cfRule>
    <cfRule type="cellIs" dxfId="1225" priority="510" operator="equal">
      <formula>""</formula>
    </cfRule>
  </conditionalFormatting>
  <conditionalFormatting sqref="Y24:Y28">
    <cfRule type="cellIs" dxfId="1224" priority="507" operator="lessThan">
      <formula>0</formula>
    </cfRule>
    <cfRule type="cellIs" dxfId="1223" priority="508" operator="equal">
      <formula>""</formula>
    </cfRule>
  </conditionalFormatting>
  <conditionalFormatting sqref="Y32:Y36">
    <cfRule type="cellIs" dxfId="1222" priority="505" operator="lessThan">
      <formula>0</formula>
    </cfRule>
    <cfRule type="cellIs" dxfId="1221" priority="506" operator="equal">
      <formula>""</formula>
    </cfRule>
  </conditionalFormatting>
  <conditionalFormatting sqref="Y70">
    <cfRule type="cellIs" dxfId="1220" priority="503" operator="lessThan">
      <formula>0</formula>
    </cfRule>
    <cfRule type="cellIs" dxfId="1219" priority="504" operator="equal">
      <formula>""</formula>
    </cfRule>
  </conditionalFormatting>
  <conditionalFormatting sqref="Y39">
    <cfRule type="cellIs" dxfId="1218" priority="501" operator="greaterThan">
      <formula>0</formula>
    </cfRule>
    <cfRule type="cellIs" dxfId="1217" priority="502" operator="equal">
      <formula>""</formula>
    </cfRule>
  </conditionalFormatting>
  <conditionalFormatting sqref="Y44:Y53">
    <cfRule type="cellIs" dxfId="1216" priority="499" operator="greaterThan">
      <formula>0</formula>
    </cfRule>
    <cfRule type="cellIs" dxfId="1215" priority="500" operator="equal">
      <formula>""</formula>
    </cfRule>
  </conditionalFormatting>
  <conditionalFormatting sqref="Y71:Y72">
    <cfRule type="cellIs" dxfId="1214" priority="495" operator="greaterThan">
      <formula>0</formula>
    </cfRule>
    <cfRule type="cellIs" dxfId="1213" priority="496" operator="equal">
      <formula>""</formula>
    </cfRule>
  </conditionalFormatting>
  <conditionalFormatting sqref="Y74:Y75">
    <cfRule type="cellIs" dxfId="1212" priority="493" operator="greaterThan">
      <formula>0</formula>
    </cfRule>
    <cfRule type="cellIs" dxfId="1211" priority="494" operator="equal">
      <formula>""</formula>
    </cfRule>
  </conditionalFormatting>
  <conditionalFormatting sqref="Y78:Y79">
    <cfRule type="cellIs" dxfId="1210" priority="491" operator="greaterThan">
      <formula>0</formula>
    </cfRule>
    <cfRule type="cellIs" dxfId="1209" priority="492" operator="equal">
      <formula>""</formula>
    </cfRule>
  </conditionalFormatting>
  <conditionalFormatting sqref="Y83">
    <cfRule type="cellIs" dxfId="1208" priority="489" operator="greaterThan">
      <formula>0</formula>
    </cfRule>
    <cfRule type="cellIs" dxfId="1207" priority="490" operator="equal">
      <formula>""</formula>
    </cfRule>
  </conditionalFormatting>
  <conditionalFormatting sqref="Y84">
    <cfRule type="cellIs" dxfId="1206" priority="487" operator="greaterThan">
      <formula>0</formula>
    </cfRule>
    <cfRule type="cellIs" dxfId="1205" priority="488" operator="equal">
      <formula>""</formula>
    </cfRule>
  </conditionalFormatting>
  <conditionalFormatting sqref="Y10">
    <cfRule type="cellIs" dxfId="1204" priority="485" operator="notBetween">
      <formula>0</formula>
      <formula>1</formula>
    </cfRule>
    <cfRule type="cellIs" dxfId="1203" priority="486" operator="equal">
      <formula>""</formula>
    </cfRule>
  </conditionalFormatting>
  <conditionalFormatting sqref="Y11">
    <cfRule type="cellIs" dxfId="1202" priority="483" operator="notBetween">
      <formula>0</formula>
      <formula>1</formula>
    </cfRule>
    <cfRule type="cellIs" dxfId="1201" priority="484" operator="equal">
      <formula>""</formula>
    </cfRule>
  </conditionalFormatting>
  <conditionalFormatting sqref="Z8:Z9">
    <cfRule type="cellIs" dxfId="1200" priority="481" operator="lessThan">
      <formula>0</formula>
    </cfRule>
    <cfRule type="cellIs" dxfId="1199" priority="482" operator="equal">
      <formula>""</formula>
    </cfRule>
  </conditionalFormatting>
  <conditionalFormatting sqref="Z30">
    <cfRule type="notContainsBlanks" dxfId="1198" priority="480">
      <formula>LEN(TRIM(Z30))&gt;0</formula>
    </cfRule>
  </conditionalFormatting>
  <conditionalFormatting sqref="Z20">
    <cfRule type="cellIs" dxfId="1197" priority="478" operator="greaterThan">
      <formula>0</formula>
    </cfRule>
    <cfRule type="cellIs" dxfId="1196" priority="479" operator="equal">
      <formula>""</formula>
    </cfRule>
  </conditionalFormatting>
  <conditionalFormatting sqref="Z15">
    <cfRule type="cellIs" dxfId="1195" priority="476" operator="lessThan">
      <formula>0</formula>
    </cfRule>
    <cfRule type="cellIs" dxfId="1194" priority="477" operator="equal">
      <formula>""</formula>
    </cfRule>
  </conditionalFormatting>
  <conditionalFormatting sqref="Z16">
    <cfRule type="cellIs" dxfId="1193" priority="474" operator="lessThan">
      <formula>0</formula>
    </cfRule>
    <cfRule type="cellIs" dxfId="1192" priority="475" operator="equal">
      <formula>""</formula>
    </cfRule>
  </conditionalFormatting>
  <conditionalFormatting sqref="Z19">
    <cfRule type="cellIs" dxfId="1191" priority="472" operator="lessThan">
      <formula>0</formula>
    </cfRule>
    <cfRule type="cellIs" dxfId="1190" priority="473" operator="equal">
      <formula>""</formula>
    </cfRule>
  </conditionalFormatting>
  <conditionalFormatting sqref="Z24:Z28">
    <cfRule type="cellIs" dxfId="1189" priority="470" operator="lessThan">
      <formula>0</formula>
    </cfRule>
    <cfRule type="cellIs" dxfId="1188" priority="471" operator="equal">
      <formula>""</formula>
    </cfRule>
  </conditionalFormatting>
  <conditionalFormatting sqref="Z32:Z36">
    <cfRule type="cellIs" dxfId="1187" priority="468" operator="lessThan">
      <formula>0</formula>
    </cfRule>
    <cfRule type="cellIs" dxfId="1186" priority="469" operator="equal">
      <formula>""</formula>
    </cfRule>
  </conditionalFormatting>
  <conditionalFormatting sqref="Z70">
    <cfRule type="cellIs" dxfId="1185" priority="466" operator="lessThan">
      <formula>0</formula>
    </cfRule>
    <cfRule type="cellIs" dxfId="1184" priority="467" operator="equal">
      <formula>""</formula>
    </cfRule>
  </conditionalFormatting>
  <conditionalFormatting sqref="Z39">
    <cfRule type="cellIs" dxfId="1183" priority="464" operator="greaterThan">
      <formula>0</formula>
    </cfRule>
    <cfRule type="cellIs" dxfId="1182" priority="465" operator="equal">
      <formula>""</formula>
    </cfRule>
  </conditionalFormatting>
  <conditionalFormatting sqref="Z44:Z53">
    <cfRule type="cellIs" dxfId="1181" priority="462" operator="greaterThan">
      <formula>0</formula>
    </cfRule>
    <cfRule type="cellIs" dxfId="1180" priority="463" operator="equal">
      <formula>""</formula>
    </cfRule>
  </conditionalFormatting>
  <conditionalFormatting sqref="Z71:Z72">
    <cfRule type="cellIs" dxfId="1179" priority="458" operator="greaterThan">
      <formula>0</formula>
    </cfRule>
    <cfRule type="cellIs" dxfId="1178" priority="459" operator="equal">
      <formula>""</formula>
    </cfRule>
  </conditionalFormatting>
  <conditionalFormatting sqref="Z74:Z75">
    <cfRule type="cellIs" dxfId="1177" priority="456" operator="greaterThan">
      <formula>0</formula>
    </cfRule>
    <cfRule type="cellIs" dxfId="1176" priority="457" operator="equal">
      <formula>""</formula>
    </cfRule>
  </conditionalFormatting>
  <conditionalFormatting sqref="Z78:Z79">
    <cfRule type="cellIs" dxfId="1175" priority="454" operator="greaterThan">
      <formula>0</formula>
    </cfRule>
    <cfRule type="cellIs" dxfId="1174" priority="455" operator="equal">
      <formula>""</formula>
    </cfRule>
  </conditionalFormatting>
  <conditionalFormatting sqref="Z83">
    <cfRule type="cellIs" dxfId="1173" priority="452" operator="greaterThan">
      <formula>0</formula>
    </cfRule>
    <cfRule type="cellIs" dxfId="1172" priority="453" operator="equal">
      <formula>""</formula>
    </cfRule>
  </conditionalFormatting>
  <conditionalFormatting sqref="Z84">
    <cfRule type="cellIs" dxfId="1171" priority="450" operator="greaterThan">
      <formula>0</formula>
    </cfRule>
    <cfRule type="cellIs" dxfId="1170" priority="451" operator="equal">
      <formula>""</formula>
    </cfRule>
  </conditionalFormatting>
  <conditionalFormatting sqref="Z10">
    <cfRule type="cellIs" dxfId="1169" priority="448" operator="notBetween">
      <formula>0</formula>
      <formula>1</formula>
    </cfRule>
    <cfRule type="cellIs" dxfId="1168" priority="449" operator="equal">
      <formula>""</formula>
    </cfRule>
  </conditionalFormatting>
  <conditionalFormatting sqref="Z11">
    <cfRule type="cellIs" dxfId="1167" priority="446" operator="notBetween">
      <formula>0</formula>
      <formula>1</formula>
    </cfRule>
    <cfRule type="cellIs" dxfId="1166" priority="447" operator="equal">
      <formula>""</formula>
    </cfRule>
  </conditionalFormatting>
  <conditionalFormatting sqref="AA8:AA9">
    <cfRule type="cellIs" dxfId="1165" priority="444" operator="lessThan">
      <formula>0</formula>
    </cfRule>
    <cfRule type="cellIs" dxfId="1164" priority="445" operator="equal">
      <formula>""</formula>
    </cfRule>
  </conditionalFormatting>
  <conditionalFormatting sqref="AA30">
    <cfRule type="notContainsBlanks" dxfId="1163" priority="443">
      <formula>LEN(TRIM(AA30))&gt;0</formula>
    </cfRule>
  </conditionalFormatting>
  <conditionalFormatting sqref="AA20">
    <cfRule type="cellIs" dxfId="1162" priority="441" operator="greaterThan">
      <formula>0</formula>
    </cfRule>
    <cfRule type="cellIs" dxfId="1161" priority="442" operator="equal">
      <formula>""</formula>
    </cfRule>
  </conditionalFormatting>
  <conditionalFormatting sqref="AA16">
    <cfRule type="cellIs" dxfId="1160" priority="437" operator="lessThan">
      <formula>0</formula>
    </cfRule>
    <cfRule type="cellIs" dxfId="1159" priority="438" operator="equal">
      <formula>""</formula>
    </cfRule>
  </conditionalFormatting>
  <conditionalFormatting sqref="AA19">
    <cfRule type="cellIs" dxfId="1158" priority="435" operator="lessThan">
      <formula>0</formula>
    </cfRule>
    <cfRule type="cellIs" dxfId="1157" priority="436" operator="equal">
      <formula>""</formula>
    </cfRule>
  </conditionalFormatting>
  <conditionalFormatting sqref="AA24:AA28">
    <cfRule type="cellIs" dxfId="1156" priority="433" operator="lessThan">
      <formula>0</formula>
    </cfRule>
    <cfRule type="cellIs" dxfId="1155" priority="434" operator="equal">
      <formula>""</formula>
    </cfRule>
  </conditionalFormatting>
  <conditionalFormatting sqref="AA32:AA36">
    <cfRule type="cellIs" dxfId="1154" priority="431" operator="lessThan">
      <formula>0</formula>
    </cfRule>
    <cfRule type="cellIs" dxfId="1153" priority="432" operator="equal">
      <formula>""</formula>
    </cfRule>
  </conditionalFormatting>
  <conditionalFormatting sqref="AA70">
    <cfRule type="cellIs" dxfId="1152" priority="429" operator="lessThan">
      <formula>0</formula>
    </cfRule>
    <cfRule type="cellIs" dxfId="1151" priority="430" operator="equal">
      <formula>""</formula>
    </cfRule>
  </conditionalFormatting>
  <conditionalFormatting sqref="AA39">
    <cfRule type="cellIs" dxfId="1150" priority="427" operator="greaterThan">
      <formula>0</formula>
    </cfRule>
    <cfRule type="cellIs" dxfId="1149" priority="428" operator="equal">
      <formula>""</formula>
    </cfRule>
  </conditionalFormatting>
  <conditionalFormatting sqref="AA44:AA53">
    <cfRule type="cellIs" dxfId="1148" priority="425" operator="greaterThan">
      <formula>0</formula>
    </cfRule>
    <cfRule type="cellIs" dxfId="1147" priority="426" operator="equal">
      <formula>""</formula>
    </cfRule>
  </conditionalFormatting>
  <conditionalFormatting sqref="AA71:AA72">
    <cfRule type="cellIs" dxfId="1146" priority="421" operator="greaterThan">
      <formula>0</formula>
    </cfRule>
    <cfRule type="cellIs" dxfId="1145" priority="422" operator="equal">
      <formula>""</formula>
    </cfRule>
  </conditionalFormatting>
  <conditionalFormatting sqref="AA74:AA75">
    <cfRule type="cellIs" dxfId="1144" priority="419" operator="greaterThan">
      <formula>0</formula>
    </cfRule>
    <cfRule type="cellIs" dxfId="1143" priority="420" operator="equal">
      <formula>""</formula>
    </cfRule>
  </conditionalFormatting>
  <conditionalFormatting sqref="AA78:AA79">
    <cfRule type="cellIs" dxfId="1142" priority="417" operator="greaterThan">
      <formula>0</formula>
    </cfRule>
    <cfRule type="cellIs" dxfId="1141" priority="418" operator="equal">
      <formula>""</formula>
    </cfRule>
  </conditionalFormatting>
  <conditionalFormatting sqref="AA83">
    <cfRule type="cellIs" dxfId="1140" priority="415" operator="greaterThan">
      <formula>0</formula>
    </cfRule>
    <cfRule type="cellIs" dxfId="1139" priority="416" operator="equal">
      <formula>""</formula>
    </cfRule>
  </conditionalFormatting>
  <conditionalFormatting sqref="AA84">
    <cfRule type="cellIs" dxfId="1138" priority="413" operator="greaterThan">
      <formula>0</formula>
    </cfRule>
    <cfRule type="cellIs" dxfId="1137" priority="414" operator="equal">
      <formula>""</formula>
    </cfRule>
  </conditionalFormatting>
  <conditionalFormatting sqref="AA10">
    <cfRule type="cellIs" dxfId="1136" priority="411" operator="notBetween">
      <formula>0</formula>
      <formula>1</formula>
    </cfRule>
    <cfRule type="cellIs" dxfId="1135" priority="412" operator="equal">
      <formula>""</formula>
    </cfRule>
  </conditionalFormatting>
  <conditionalFormatting sqref="AA11">
    <cfRule type="cellIs" dxfId="1134" priority="409" operator="notBetween">
      <formula>0</formula>
      <formula>1</formula>
    </cfRule>
    <cfRule type="cellIs" dxfId="1133" priority="410" operator="equal">
      <formula>""</formula>
    </cfRule>
  </conditionalFormatting>
  <conditionalFormatting sqref="AB8:AB9">
    <cfRule type="cellIs" dxfId="1132" priority="407" operator="lessThan">
      <formula>0</formula>
    </cfRule>
    <cfRule type="cellIs" dxfId="1131" priority="408" operator="equal">
      <formula>""</formula>
    </cfRule>
  </conditionalFormatting>
  <conditionalFormatting sqref="AB30">
    <cfRule type="notContainsBlanks" dxfId="1130" priority="406">
      <formula>LEN(TRIM(AB30))&gt;0</formula>
    </cfRule>
  </conditionalFormatting>
  <conditionalFormatting sqref="AB20">
    <cfRule type="cellIs" dxfId="1129" priority="404" operator="greaterThan">
      <formula>0</formula>
    </cfRule>
    <cfRule type="cellIs" dxfId="1128" priority="405" operator="equal">
      <formula>""</formula>
    </cfRule>
  </conditionalFormatting>
  <conditionalFormatting sqref="AB16">
    <cfRule type="cellIs" dxfId="1127" priority="400" operator="lessThan">
      <formula>0</formula>
    </cfRule>
    <cfRule type="cellIs" dxfId="1126" priority="401" operator="equal">
      <formula>""</formula>
    </cfRule>
  </conditionalFormatting>
  <conditionalFormatting sqref="AB24:AB28">
    <cfRule type="cellIs" dxfId="1125" priority="396" operator="lessThan">
      <formula>0</formula>
    </cfRule>
    <cfRule type="cellIs" dxfId="1124" priority="397" operator="equal">
      <formula>""</formula>
    </cfRule>
  </conditionalFormatting>
  <conditionalFormatting sqref="AB32:AB36">
    <cfRule type="cellIs" dxfId="1123" priority="394" operator="lessThan">
      <formula>0</formula>
    </cfRule>
    <cfRule type="cellIs" dxfId="1122" priority="395" operator="equal">
      <formula>""</formula>
    </cfRule>
  </conditionalFormatting>
  <conditionalFormatting sqref="AB70">
    <cfRule type="cellIs" dxfId="1121" priority="392" operator="lessThan">
      <formula>0</formula>
    </cfRule>
    <cfRule type="cellIs" dxfId="1120" priority="393" operator="equal">
      <formula>""</formula>
    </cfRule>
  </conditionalFormatting>
  <conditionalFormatting sqref="AB39">
    <cfRule type="cellIs" dxfId="1119" priority="390" operator="greaterThan">
      <formula>0</formula>
    </cfRule>
    <cfRule type="cellIs" dxfId="1118" priority="391" operator="equal">
      <formula>""</formula>
    </cfRule>
  </conditionalFormatting>
  <conditionalFormatting sqref="AB44:AB53">
    <cfRule type="cellIs" dxfId="1117" priority="388" operator="greaterThan">
      <formula>0</formula>
    </cfRule>
    <cfRule type="cellIs" dxfId="1116" priority="389" operator="equal">
      <formula>""</formula>
    </cfRule>
  </conditionalFormatting>
  <conditionalFormatting sqref="AB71:AB72">
    <cfRule type="cellIs" dxfId="1115" priority="384" operator="greaterThan">
      <formula>0</formula>
    </cfRule>
    <cfRule type="cellIs" dxfId="1114" priority="385" operator="equal">
      <formula>""</formula>
    </cfRule>
  </conditionalFormatting>
  <conditionalFormatting sqref="AB74:AB75">
    <cfRule type="cellIs" dxfId="1113" priority="382" operator="greaterThan">
      <formula>0</formula>
    </cfRule>
    <cfRule type="cellIs" dxfId="1112" priority="383" operator="equal">
      <formula>""</formula>
    </cfRule>
  </conditionalFormatting>
  <conditionalFormatting sqref="AB78:AB79">
    <cfRule type="cellIs" dxfId="1111" priority="380" operator="greaterThan">
      <formula>0</formula>
    </cfRule>
    <cfRule type="cellIs" dxfId="1110" priority="381" operator="equal">
      <formula>""</formula>
    </cfRule>
  </conditionalFormatting>
  <conditionalFormatting sqref="AB83">
    <cfRule type="cellIs" dxfId="1109" priority="378" operator="greaterThan">
      <formula>0</formula>
    </cfRule>
    <cfRule type="cellIs" dxfId="1108" priority="379" operator="equal">
      <formula>""</formula>
    </cfRule>
  </conditionalFormatting>
  <conditionalFormatting sqref="AB84">
    <cfRule type="cellIs" dxfId="1107" priority="376" operator="greaterThan">
      <formula>0</formula>
    </cfRule>
    <cfRule type="cellIs" dxfId="1106" priority="377" operator="equal">
      <formula>""</formula>
    </cfRule>
  </conditionalFormatting>
  <conditionalFormatting sqref="AB10">
    <cfRule type="cellIs" dxfId="1105" priority="374" operator="notBetween">
      <formula>0</formula>
      <formula>1</formula>
    </cfRule>
    <cfRule type="cellIs" dxfId="1104" priority="375" operator="equal">
      <formula>""</formula>
    </cfRule>
  </conditionalFormatting>
  <conditionalFormatting sqref="AB11">
    <cfRule type="cellIs" dxfId="1103" priority="372" operator="notBetween">
      <formula>0</formula>
      <formula>1</formula>
    </cfRule>
    <cfRule type="cellIs" dxfId="1102" priority="373" operator="equal">
      <formula>""</formula>
    </cfRule>
  </conditionalFormatting>
  <conditionalFormatting sqref="AC8:AC9">
    <cfRule type="cellIs" dxfId="1101" priority="370" operator="lessThan">
      <formula>0</formula>
    </cfRule>
    <cfRule type="cellIs" dxfId="1100" priority="371" operator="equal">
      <formula>""</formula>
    </cfRule>
  </conditionalFormatting>
  <conditionalFormatting sqref="AC30">
    <cfRule type="notContainsBlanks" dxfId="1099" priority="369">
      <formula>LEN(TRIM(AC30))&gt;0</formula>
    </cfRule>
  </conditionalFormatting>
  <conditionalFormatting sqref="AC15">
    <cfRule type="cellIs" dxfId="1098" priority="365" operator="lessThan">
      <formula>0</formula>
    </cfRule>
    <cfRule type="cellIs" dxfId="1097" priority="366" operator="equal">
      <formula>""</formula>
    </cfRule>
  </conditionalFormatting>
  <conditionalFormatting sqref="AC16">
    <cfRule type="cellIs" dxfId="1096" priority="363" operator="lessThan">
      <formula>0</formula>
    </cfRule>
    <cfRule type="cellIs" dxfId="1095" priority="364" operator="equal">
      <formula>""</formula>
    </cfRule>
  </conditionalFormatting>
  <conditionalFormatting sqref="AC19">
    <cfRule type="cellIs" dxfId="1094" priority="361" operator="lessThan">
      <formula>0</formula>
    </cfRule>
    <cfRule type="cellIs" dxfId="1093" priority="362" operator="equal">
      <formula>""</formula>
    </cfRule>
  </conditionalFormatting>
  <conditionalFormatting sqref="AC24:AC28">
    <cfRule type="cellIs" dxfId="1092" priority="359" operator="lessThan">
      <formula>0</formula>
    </cfRule>
    <cfRule type="cellIs" dxfId="1091" priority="360" operator="equal">
      <formula>""</formula>
    </cfRule>
  </conditionalFormatting>
  <conditionalFormatting sqref="AC32:AC36">
    <cfRule type="cellIs" dxfId="1090" priority="357" operator="lessThan">
      <formula>0</formula>
    </cfRule>
    <cfRule type="cellIs" dxfId="1089" priority="358" operator="equal">
      <formula>""</formula>
    </cfRule>
  </conditionalFormatting>
  <conditionalFormatting sqref="AC70">
    <cfRule type="cellIs" dxfId="1088" priority="355" operator="lessThan">
      <formula>0</formula>
    </cfRule>
    <cfRule type="cellIs" dxfId="1087" priority="356" operator="equal">
      <formula>""</formula>
    </cfRule>
  </conditionalFormatting>
  <conditionalFormatting sqref="AC44:AC53">
    <cfRule type="cellIs" dxfId="1086" priority="351" operator="greaterThan">
      <formula>0</formula>
    </cfRule>
    <cfRule type="cellIs" dxfId="1085" priority="352" operator="equal">
      <formula>""</formula>
    </cfRule>
  </conditionalFormatting>
  <conditionalFormatting sqref="AC71:AC72">
    <cfRule type="cellIs" dxfId="1084" priority="347" operator="greaterThan">
      <formula>0</formula>
    </cfRule>
    <cfRule type="cellIs" dxfId="1083" priority="348" operator="equal">
      <formula>""</formula>
    </cfRule>
  </conditionalFormatting>
  <conditionalFormatting sqref="AC78:AC79">
    <cfRule type="cellIs" dxfId="1082" priority="343" operator="greaterThan">
      <formula>0</formula>
    </cfRule>
    <cfRule type="cellIs" dxfId="1081" priority="344" operator="equal">
      <formula>""</formula>
    </cfRule>
  </conditionalFormatting>
  <conditionalFormatting sqref="AC84">
    <cfRule type="cellIs" dxfId="1080" priority="339" operator="greaterThan">
      <formula>0</formula>
    </cfRule>
    <cfRule type="cellIs" dxfId="1079" priority="340" operator="equal">
      <formula>""</formula>
    </cfRule>
  </conditionalFormatting>
  <conditionalFormatting sqref="AC10">
    <cfRule type="cellIs" dxfId="1078" priority="337" operator="notBetween">
      <formula>0</formula>
      <formula>1</formula>
    </cfRule>
    <cfRule type="cellIs" dxfId="1077" priority="338" operator="equal">
      <formula>""</formula>
    </cfRule>
  </conditionalFormatting>
  <conditionalFormatting sqref="AC11">
    <cfRule type="cellIs" dxfId="1076" priority="335" operator="notBetween">
      <formula>0</formula>
      <formula>1</formula>
    </cfRule>
    <cfRule type="cellIs" dxfId="1075" priority="336" operator="equal">
      <formula>""</formula>
    </cfRule>
  </conditionalFormatting>
  <conditionalFormatting sqref="AD8:AD9">
    <cfRule type="cellIs" dxfId="1074" priority="333" operator="lessThan">
      <formula>0</formula>
    </cfRule>
    <cfRule type="cellIs" dxfId="1073" priority="334" operator="equal">
      <formula>""</formula>
    </cfRule>
  </conditionalFormatting>
  <conditionalFormatting sqref="AD30">
    <cfRule type="notContainsBlanks" dxfId="1072" priority="332">
      <formula>LEN(TRIM(AD30))&gt;0</formula>
    </cfRule>
  </conditionalFormatting>
  <conditionalFormatting sqref="AD20">
    <cfRule type="cellIs" dxfId="1071" priority="330" operator="greaterThan">
      <formula>0</formula>
    </cfRule>
    <cfRule type="cellIs" dxfId="1070" priority="331" operator="equal">
      <formula>""</formula>
    </cfRule>
  </conditionalFormatting>
  <conditionalFormatting sqref="AD15">
    <cfRule type="cellIs" dxfId="1069" priority="328" operator="lessThan">
      <formula>0</formula>
    </cfRule>
    <cfRule type="cellIs" dxfId="1068" priority="329" operator="equal">
      <formula>""</formula>
    </cfRule>
  </conditionalFormatting>
  <conditionalFormatting sqref="AD16">
    <cfRule type="cellIs" dxfId="1067" priority="326" operator="lessThan">
      <formula>0</formula>
    </cfRule>
    <cfRule type="cellIs" dxfId="1066" priority="327" operator="equal">
      <formula>""</formula>
    </cfRule>
  </conditionalFormatting>
  <conditionalFormatting sqref="AD19">
    <cfRule type="cellIs" dxfId="1065" priority="324" operator="lessThan">
      <formula>0</formula>
    </cfRule>
    <cfRule type="cellIs" dxfId="1064" priority="325" operator="equal">
      <formula>""</formula>
    </cfRule>
  </conditionalFormatting>
  <conditionalFormatting sqref="AD24:AD28">
    <cfRule type="cellIs" dxfId="1063" priority="322" operator="lessThan">
      <formula>0</formula>
    </cfRule>
    <cfRule type="cellIs" dxfId="1062" priority="323" operator="equal">
      <formula>""</formula>
    </cfRule>
  </conditionalFormatting>
  <conditionalFormatting sqref="AD32:AD36">
    <cfRule type="cellIs" dxfId="1061" priority="320" operator="lessThan">
      <formula>0</formula>
    </cfRule>
    <cfRule type="cellIs" dxfId="1060" priority="321" operator="equal">
      <formula>""</formula>
    </cfRule>
  </conditionalFormatting>
  <conditionalFormatting sqref="AD70">
    <cfRule type="cellIs" dxfId="1059" priority="318" operator="lessThan">
      <formula>0</formula>
    </cfRule>
    <cfRule type="cellIs" dxfId="1058" priority="319" operator="equal">
      <formula>""</formula>
    </cfRule>
  </conditionalFormatting>
  <conditionalFormatting sqref="AD39">
    <cfRule type="cellIs" dxfId="1057" priority="316" operator="greaterThan">
      <formula>0</formula>
    </cfRule>
    <cfRule type="cellIs" dxfId="1056" priority="317" operator="equal">
      <formula>""</formula>
    </cfRule>
  </conditionalFormatting>
  <conditionalFormatting sqref="AD44:AD53">
    <cfRule type="cellIs" dxfId="1055" priority="314" operator="greaterThan">
      <formula>0</formula>
    </cfRule>
    <cfRule type="cellIs" dxfId="1054" priority="315" operator="equal">
      <formula>""</formula>
    </cfRule>
  </conditionalFormatting>
  <conditionalFormatting sqref="AD71:AD72">
    <cfRule type="cellIs" dxfId="1053" priority="310" operator="greaterThan">
      <formula>0</formula>
    </cfRule>
    <cfRule type="cellIs" dxfId="1052" priority="311" operator="equal">
      <formula>""</formula>
    </cfRule>
  </conditionalFormatting>
  <conditionalFormatting sqref="AD74:AD75">
    <cfRule type="cellIs" dxfId="1051" priority="308" operator="greaterThan">
      <formula>0</formula>
    </cfRule>
    <cfRule type="cellIs" dxfId="1050" priority="309" operator="equal">
      <formula>""</formula>
    </cfRule>
  </conditionalFormatting>
  <conditionalFormatting sqref="AD78:AD79">
    <cfRule type="cellIs" dxfId="1049" priority="306" operator="greaterThan">
      <formula>0</formula>
    </cfRule>
    <cfRule type="cellIs" dxfId="1048" priority="307" operator="equal">
      <formula>""</formula>
    </cfRule>
  </conditionalFormatting>
  <conditionalFormatting sqref="AD83">
    <cfRule type="cellIs" dxfId="1047" priority="304" operator="greaterThan">
      <formula>0</formula>
    </cfRule>
    <cfRule type="cellIs" dxfId="1046" priority="305" operator="equal">
      <formula>""</formula>
    </cfRule>
  </conditionalFormatting>
  <conditionalFormatting sqref="AD84">
    <cfRule type="cellIs" dxfId="1045" priority="302" operator="greaterThan">
      <formula>0</formula>
    </cfRule>
    <cfRule type="cellIs" dxfId="1044" priority="303" operator="equal">
      <formula>""</formula>
    </cfRule>
  </conditionalFormatting>
  <conditionalFormatting sqref="AD10">
    <cfRule type="cellIs" dxfId="1043" priority="300" operator="notBetween">
      <formula>0</formula>
      <formula>1</formula>
    </cfRule>
    <cfRule type="cellIs" dxfId="1042" priority="301" operator="equal">
      <formula>""</formula>
    </cfRule>
  </conditionalFormatting>
  <conditionalFormatting sqref="AD11">
    <cfRule type="cellIs" dxfId="1041" priority="298" operator="notBetween">
      <formula>0</formula>
      <formula>1</formula>
    </cfRule>
    <cfRule type="cellIs" dxfId="1040" priority="299" operator="equal">
      <formula>""</formula>
    </cfRule>
  </conditionalFormatting>
  <conditionalFormatting sqref="AE8:AE9">
    <cfRule type="cellIs" dxfId="1039" priority="296" operator="lessThan">
      <formula>0</formula>
    </cfRule>
    <cfRule type="cellIs" dxfId="1038" priority="297" operator="equal">
      <formula>""</formula>
    </cfRule>
  </conditionalFormatting>
  <conditionalFormatting sqref="AE30">
    <cfRule type="notContainsBlanks" dxfId="1037" priority="295">
      <formula>LEN(TRIM(AE30))&gt;0</formula>
    </cfRule>
  </conditionalFormatting>
  <conditionalFormatting sqref="AE20">
    <cfRule type="cellIs" dxfId="1036" priority="293" operator="greaterThan">
      <formula>0</formula>
    </cfRule>
    <cfRule type="cellIs" dxfId="1035" priority="294" operator="equal">
      <formula>""</formula>
    </cfRule>
  </conditionalFormatting>
  <conditionalFormatting sqref="AE15">
    <cfRule type="cellIs" dxfId="1034" priority="291" operator="lessThan">
      <formula>0</formula>
    </cfRule>
    <cfRule type="cellIs" dxfId="1033" priority="292" operator="equal">
      <formula>""</formula>
    </cfRule>
  </conditionalFormatting>
  <conditionalFormatting sqref="AE16">
    <cfRule type="cellIs" dxfId="1032" priority="289" operator="lessThan">
      <formula>0</formula>
    </cfRule>
    <cfRule type="cellIs" dxfId="1031" priority="290" operator="equal">
      <formula>""</formula>
    </cfRule>
  </conditionalFormatting>
  <conditionalFormatting sqref="AE19">
    <cfRule type="cellIs" dxfId="1030" priority="287" operator="lessThan">
      <formula>0</formula>
    </cfRule>
    <cfRule type="cellIs" dxfId="1029" priority="288" operator="equal">
      <formula>""</formula>
    </cfRule>
  </conditionalFormatting>
  <conditionalFormatting sqref="AE24:AE28">
    <cfRule type="cellIs" dxfId="1028" priority="285" operator="lessThan">
      <formula>0</formula>
    </cfRule>
    <cfRule type="cellIs" dxfId="1027" priority="286" operator="equal">
      <formula>""</formula>
    </cfRule>
  </conditionalFormatting>
  <conditionalFormatting sqref="AE70">
    <cfRule type="cellIs" dxfId="1026" priority="281" operator="lessThan">
      <formula>0</formula>
    </cfRule>
    <cfRule type="cellIs" dxfId="1025" priority="282" operator="equal">
      <formula>""</formula>
    </cfRule>
  </conditionalFormatting>
  <conditionalFormatting sqref="AE39">
    <cfRule type="cellIs" dxfId="1024" priority="279" operator="greaterThan">
      <formula>0</formula>
    </cfRule>
    <cfRule type="cellIs" dxfId="1023" priority="280" operator="equal">
      <formula>""</formula>
    </cfRule>
  </conditionalFormatting>
  <conditionalFormatting sqref="AE44:AE53">
    <cfRule type="cellIs" dxfId="1022" priority="277" operator="greaterThan">
      <formula>0</formula>
    </cfRule>
    <cfRule type="cellIs" dxfId="1021" priority="278" operator="equal">
      <formula>""</formula>
    </cfRule>
  </conditionalFormatting>
  <conditionalFormatting sqref="AE71:AE72">
    <cfRule type="cellIs" dxfId="1020" priority="273" operator="greaterThan">
      <formula>0</formula>
    </cfRule>
    <cfRule type="cellIs" dxfId="1019" priority="274" operator="equal">
      <formula>""</formula>
    </cfRule>
  </conditionalFormatting>
  <conditionalFormatting sqref="AE74:AE75">
    <cfRule type="cellIs" dxfId="1018" priority="271" operator="greaterThan">
      <formula>0</formula>
    </cfRule>
    <cfRule type="cellIs" dxfId="1017" priority="272" operator="equal">
      <formula>""</formula>
    </cfRule>
  </conditionalFormatting>
  <conditionalFormatting sqref="AE78:AE79">
    <cfRule type="cellIs" dxfId="1016" priority="269" operator="greaterThan">
      <formula>0</formula>
    </cfRule>
    <cfRule type="cellIs" dxfId="1015" priority="270" operator="equal">
      <formula>""</formula>
    </cfRule>
  </conditionalFormatting>
  <conditionalFormatting sqref="AE83">
    <cfRule type="cellIs" dxfId="1014" priority="267" operator="greaterThan">
      <formula>0</formula>
    </cfRule>
    <cfRule type="cellIs" dxfId="1013" priority="268" operator="equal">
      <formula>""</formula>
    </cfRule>
  </conditionalFormatting>
  <conditionalFormatting sqref="AE84">
    <cfRule type="cellIs" dxfId="1012" priority="265" operator="greaterThan">
      <formula>0</formula>
    </cfRule>
    <cfRule type="cellIs" dxfId="1011" priority="266" operator="equal">
      <formula>""</formula>
    </cfRule>
  </conditionalFormatting>
  <conditionalFormatting sqref="AE10">
    <cfRule type="cellIs" dxfId="1010" priority="263" operator="notBetween">
      <formula>0</formula>
      <formula>1</formula>
    </cfRule>
    <cfRule type="cellIs" dxfId="1009" priority="264" operator="equal">
      <formula>""</formula>
    </cfRule>
  </conditionalFormatting>
  <conditionalFormatting sqref="AC72">
    <cfRule type="cellIs" dxfId="1008" priority="223" operator="greaterThan">
      <formula>0</formula>
    </cfRule>
    <cfRule type="cellIs" dxfId="1007" priority="224" operator="equal">
      <formula>""</formula>
    </cfRule>
  </conditionalFormatting>
  <conditionalFormatting sqref="K72">
    <cfRule type="cellIs" dxfId="1006" priority="259" operator="greaterThan">
      <formula>0</formula>
    </cfRule>
    <cfRule type="cellIs" dxfId="1005" priority="260" operator="equal">
      <formula>""</formula>
    </cfRule>
  </conditionalFormatting>
  <conditionalFormatting sqref="L72">
    <cfRule type="cellIs" dxfId="1004" priority="257" operator="greaterThan">
      <formula>0</formula>
    </cfRule>
    <cfRule type="cellIs" dxfId="1003" priority="258" operator="equal">
      <formula>""</formula>
    </cfRule>
  </conditionalFormatting>
  <conditionalFormatting sqref="M72">
    <cfRule type="cellIs" dxfId="1002" priority="255" operator="greaterThan">
      <formula>0</formula>
    </cfRule>
    <cfRule type="cellIs" dxfId="1001" priority="256" operator="equal">
      <formula>""</formula>
    </cfRule>
  </conditionalFormatting>
  <conditionalFormatting sqref="N72">
    <cfRule type="cellIs" dxfId="1000" priority="253" operator="greaterThan">
      <formula>0</formula>
    </cfRule>
    <cfRule type="cellIs" dxfId="999" priority="254" operator="equal">
      <formula>""</formula>
    </cfRule>
  </conditionalFormatting>
  <conditionalFormatting sqref="O72">
    <cfRule type="cellIs" dxfId="998" priority="251" operator="greaterThan">
      <formula>0</formula>
    </cfRule>
    <cfRule type="cellIs" dxfId="997" priority="252" operator="equal">
      <formula>""</formula>
    </cfRule>
  </conditionalFormatting>
  <conditionalFormatting sqref="P72">
    <cfRule type="cellIs" dxfId="996" priority="249" operator="greaterThan">
      <formula>0</formula>
    </cfRule>
    <cfRule type="cellIs" dxfId="995" priority="250" operator="equal">
      <formula>""</formula>
    </cfRule>
  </conditionalFormatting>
  <conditionalFormatting sqref="Q72">
    <cfRule type="cellIs" dxfId="994" priority="247" operator="greaterThan">
      <formula>0</formula>
    </cfRule>
    <cfRule type="cellIs" dxfId="993" priority="248" operator="equal">
      <formula>""</formula>
    </cfRule>
  </conditionalFormatting>
  <conditionalFormatting sqref="R72">
    <cfRule type="cellIs" dxfId="992" priority="245" operator="greaterThan">
      <formula>0</formula>
    </cfRule>
    <cfRule type="cellIs" dxfId="991" priority="246" operator="equal">
      <formula>""</formula>
    </cfRule>
  </conditionalFormatting>
  <conditionalFormatting sqref="S72">
    <cfRule type="cellIs" dxfId="990" priority="243" operator="greaterThan">
      <formula>0</formula>
    </cfRule>
    <cfRule type="cellIs" dxfId="989" priority="244" operator="equal">
      <formula>""</formula>
    </cfRule>
  </conditionalFormatting>
  <conditionalFormatting sqref="T72">
    <cfRule type="cellIs" dxfId="988" priority="241" operator="greaterThan">
      <formula>0</formula>
    </cfRule>
    <cfRule type="cellIs" dxfId="987" priority="242" operator="equal">
      <formula>""</formula>
    </cfRule>
  </conditionalFormatting>
  <conditionalFormatting sqref="U72">
    <cfRule type="cellIs" dxfId="986" priority="239" operator="greaterThan">
      <formula>0</formula>
    </cfRule>
    <cfRule type="cellIs" dxfId="985" priority="240" operator="equal">
      <formula>""</formula>
    </cfRule>
  </conditionalFormatting>
  <conditionalFormatting sqref="V72">
    <cfRule type="cellIs" dxfId="984" priority="237" operator="greaterThan">
      <formula>0</formula>
    </cfRule>
    <cfRule type="cellIs" dxfId="983" priority="238" operator="equal">
      <formula>""</formula>
    </cfRule>
  </conditionalFormatting>
  <conditionalFormatting sqref="W72">
    <cfRule type="cellIs" dxfId="982" priority="235" operator="greaterThan">
      <formula>0</formula>
    </cfRule>
    <cfRule type="cellIs" dxfId="981" priority="236" operator="equal">
      <formula>""</formula>
    </cfRule>
  </conditionalFormatting>
  <conditionalFormatting sqref="X72">
    <cfRule type="cellIs" dxfId="980" priority="233" operator="greaterThan">
      <formula>0</formula>
    </cfRule>
    <cfRule type="cellIs" dxfId="979" priority="234" operator="equal">
      <formula>""</formula>
    </cfRule>
  </conditionalFormatting>
  <conditionalFormatting sqref="Y72">
    <cfRule type="cellIs" dxfId="978" priority="231" operator="greaterThan">
      <formula>0</formula>
    </cfRule>
    <cfRule type="cellIs" dxfId="977" priority="232" operator="equal">
      <formula>""</formula>
    </cfRule>
  </conditionalFormatting>
  <conditionalFormatting sqref="Z72">
    <cfRule type="cellIs" dxfId="976" priority="229" operator="greaterThan">
      <formula>0</formula>
    </cfRule>
    <cfRule type="cellIs" dxfId="975" priority="230" operator="equal">
      <formula>""</formula>
    </cfRule>
  </conditionalFormatting>
  <conditionalFormatting sqref="AA72">
    <cfRule type="cellIs" dxfId="974" priority="227" operator="greaterThan">
      <formula>0</formula>
    </cfRule>
    <cfRule type="cellIs" dxfId="973" priority="228" operator="equal">
      <formula>""</formula>
    </cfRule>
  </conditionalFormatting>
  <conditionalFormatting sqref="AB72">
    <cfRule type="cellIs" dxfId="972" priority="225" operator="greaterThan">
      <formula>0</formula>
    </cfRule>
    <cfRule type="cellIs" dxfId="971" priority="226" operator="equal">
      <formula>""</formula>
    </cfRule>
  </conditionalFormatting>
  <conditionalFormatting sqref="AD72">
    <cfRule type="cellIs" dxfId="970" priority="221" operator="greaterThan">
      <formula>0</formula>
    </cfRule>
    <cfRule type="cellIs" dxfId="969" priority="222" operator="equal">
      <formula>""</formula>
    </cfRule>
  </conditionalFormatting>
  <conditionalFormatting sqref="AE72">
    <cfRule type="cellIs" dxfId="968" priority="219" operator="greaterThan">
      <formula>0</formula>
    </cfRule>
    <cfRule type="cellIs" dxfId="967" priority="220" operator="equal">
      <formula>""</formula>
    </cfRule>
  </conditionalFormatting>
  <conditionalFormatting sqref="AA14">
    <cfRule type="cellIs" dxfId="966" priority="183" operator="lessThan">
      <formula>0</formula>
    </cfRule>
    <cfRule type="cellIs" dxfId="965" priority="184" operator="equal">
      <formula>""</formula>
    </cfRule>
  </conditionalFormatting>
  <conditionalFormatting sqref="AB14">
    <cfRule type="cellIs" dxfId="964" priority="181" operator="lessThan">
      <formula>0</formula>
    </cfRule>
    <cfRule type="cellIs" dxfId="963" priority="182" operator="equal">
      <formula>""</formula>
    </cfRule>
  </conditionalFormatting>
  <conditionalFormatting sqref="C14:H14">
    <cfRule type="cellIs" dxfId="962" priority="217" operator="lessThan">
      <formula>0</formula>
    </cfRule>
    <cfRule type="cellIs" dxfId="961" priority="218" operator="equal">
      <formula>""</formula>
    </cfRule>
  </conditionalFormatting>
  <conditionalFormatting sqref="K14">
    <cfRule type="cellIs" dxfId="960" priority="215" operator="lessThan">
      <formula>0</formula>
    </cfRule>
    <cfRule type="cellIs" dxfId="959" priority="216" operator="equal">
      <formula>""</formula>
    </cfRule>
  </conditionalFormatting>
  <conditionalFormatting sqref="L14">
    <cfRule type="cellIs" dxfId="958" priority="213" operator="lessThan">
      <formula>0</formula>
    </cfRule>
    <cfRule type="cellIs" dxfId="957" priority="214" operator="equal">
      <formula>""</formula>
    </cfRule>
  </conditionalFormatting>
  <conditionalFormatting sqref="M14">
    <cfRule type="cellIs" dxfId="956" priority="211" operator="lessThan">
      <formula>0</formula>
    </cfRule>
    <cfRule type="cellIs" dxfId="955" priority="212" operator="equal">
      <formula>""</formula>
    </cfRule>
  </conditionalFormatting>
  <conditionalFormatting sqref="N14">
    <cfRule type="cellIs" dxfId="954" priority="209" operator="lessThan">
      <formula>0</formula>
    </cfRule>
    <cfRule type="cellIs" dxfId="953" priority="210" operator="equal">
      <formula>""</formula>
    </cfRule>
  </conditionalFormatting>
  <conditionalFormatting sqref="O14">
    <cfRule type="cellIs" dxfId="952" priority="207" operator="lessThan">
      <formula>0</formula>
    </cfRule>
    <cfRule type="cellIs" dxfId="951" priority="208" operator="equal">
      <formula>""</formula>
    </cfRule>
  </conditionalFormatting>
  <conditionalFormatting sqref="P14">
    <cfRule type="cellIs" dxfId="950" priority="205" operator="lessThan">
      <formula>0</formula>
    </cfRule>
    <cfRule type="cellIs" dxfId="949" priority="206" operator="equal">
      <formula>""</formula>
    </cfRule>
  </conditionalFormatting>
  <conditionalFormatting sqref="Q14">
    <cfRule type="cellIs" dxfId="948" priority="203" operator="lessThan">
      <formula>0</formula>
    </cfRule>
    <cfRule type="cellIs" dxfId="947" priority="204" operator="equal">
      <formula>""</formula>
    </cfRule>
  </conditionalFormatting>
  <conditionalFormatting sqref="R14">
    <cfRule type="cellIs" dxfId="946" priority="201" operator="lessThan">
      <formula>0</formula>
    </cfRule>
    <cfRule type="cellIs" dxfId="945" priority="202" operator="equal">
      <formula>""</formula>
    </cfRule>
  </conditionalFormatting>
  <conditionalFormatting sqref="S14">
    <cfRule type="cellIs" dxfId="944" priority="199" operator="lessThan">
      <formula>0</formula>
    </cfRule>
    <cfRule type="cellIs" dxfId="943" priority="200" operator="equal">
      <formula>""</formula>
    </cfRule>
  </conditionalFormatting>
  <conditionalFormatting sqref="T14">
    <cfRule type="cellIs" dxfId="942" priority="197" operator="lessThan">
      <formula>0</formula>
    </cfRule>
    <cfRule type="cellIs" dxfId="941" priority="198" operator="equal">
      <formula>""</formula>
    </cfRule>
  </conditionalFormatting>
  <conditionalFormatting sqref="U14">
    <cfRule type="cellIs" dxfId="940" priority="195" operator="lessThan">
      <formula>0</formula>
    </cfRule>
    <cfRule type="cellIs" dxfId="939" priority="196" operator="equal">
      <formula>""</formula>
    </cfRule>
  </conditionalFormatting>
  <conditionalFormatting sqref="V14">
    <cfRule type="cellIs" dxfId="938" priority="193" operator="lessThan">
      <formula>0</formula>
    </cfRule>
    <cfRule type="cellIs" dxfId="937" priority="194" operator="equal">
      <formula>""</formula>
    </cfRule>
  </conditionalFormatting>
  <conditionalFormatting sqref="W14">
    <cfRule type="cellIs" dxfId="936" priority="191" operator="lessThan">
      <formula>0</formula>
    </cfRule>
    <cfRule type="cellIs" dxfId="935" priority="192" operator="equal">
      <formula>""</formula>
    </cfRule>
  </conditionalFormatting>
  <conditionalFormatting sqref="X14">
    <cfRule type="cellIs" dxfId="934" priority="189" operator="lessThan">
      <formula>0</formula>
    </cfRule>
    <cfRule type="cellIs" dxfId="933" priority="190" operator="equal">
      <formula>""</formula>
    </cfRule>
  </conditionalFormatting>
  <conditionalFormatting sqref="Y14">
    <cfRule type="cellIs" dxfId="932" priority="187" operator="lessThan">
      <formula>0</formula>
    </cfRule>
    <cfRule type="cellIs" dxfId="931" priority="188" operator="equal">
      <formula>""</formula>
    </cfRule>
  </conditionalFormatting>
  <conditionalFormatting sqref="Z14">
    <cfRule type="cellIs" dxfId="930" priority="185" operator="lessThan">
      <formula>0</formula>
    </cfRule>
    <cfRule type="cellIs" dxfId="929" priority="186" operator="equal">
      <formula>""</formula>
    </cfRule>
  </conditionalFormatting>
  <conditionalFormatting sqref="AC14">
    <cfRule type="cellIs" dxfId="928" priority="179" operator="lessThan">
      <formula>0</formula>
    </cfRule>
    <cfRule type="cellIs" dxfId="927" priority="180" operator="equal">
      <formula>""</formula>
    </cfRule>
  </conditionalFormatting>
  <conditionalFormatting sqref="AD14">
    <cfRule type="cellIs" dxfId="926" priority="177" operator="lessThan">
      <formula>0</formula>
    </cfRule>
    <cfRule type="cellIs" dxfId="925" priority="178" operator="equal">
      <formula>""</formula>
    </cfRule>
  </conditionalFormatting>
  <conditionalFormatting sqref="AE14">
    <cfRule type="cellIs" dxfId="924" priority="175" operator="lessThan">
      <formula>0</formula>
    </cfRule>
    <cfRule type="cellIs" dxfId="923" priority="176" operator="equal">
      <formula>""</formula>
    </cfRule>
  </conditionalFormatting>
  <conditionalFormatting sqref="C58:H59">
    <cfRule type="cellIs" dxfId="922" priority="173" operator="lessThan">
      <formula>0</formula>
    </cfRule>
    <cfRule type="cellIs" dxfId="921" priority="174" operator="equal">
      <formula>""</formula>
    </cfRule>
  </conditionalFormatting>
  <conditionalFormatting sqref="K58:AE59">
    <cfRule type="cellIs" dxfId="920" priority="85" operator="lessThan">
      <formula>0</formula>
    </cfRule>
    <cfRule type="cellIs" dxfId="919" priority="86" operator="equal">
      <formula>""</formula>
    </cfRule>
  </conditionalFormatting>
  <conditionalFormatting sqref="AF32">
    <cfRule type="notContainsBlanks" dxfId="918" priority="42">
      <formula>LEN(TRIM(AF32))&gt;0</formula>
    </cfRule>
  </conditionalFormatting>
  <conditionalFormatting sqref="AF33:AF36">
    <cfRule type="notContainsBlanks" dxfId="917" priority="41">
      <formula>LEN(TRIM(AF33))&gt;0</formula>
    </cfRule>
  </conditionalFormatting>
  <conditionalFormatting sqref="K82:AE82">
    <cfRule type="cellIs" dxfId="916" priority="35" operator="lessThan">
      <formula>0</formula>
    </cfRule>
    <cfRule type="cellIs" dxfId="915" priority="36" operator="equal">
      <formula>""</formula>
    </cfRule>
  </conditionalFormatting>
  <conditionalFormatting sqref="C82:H82">
    <cfRule type="cellIs" dxfId="914" priority="33" operator="greaterThan">
      <formula>0</formula>
    </cfRule>
    <cfRule type="cellIs" dxfId="913" priority="34" operator="equal">
      <formula>""</formula>
    </cfRule>
  </conditionalFormatting>
  <conditionalFormatting sqref="C9">
    <cfRule type="cellIs" dxfId="912" priority="31" operator="lessThan">
      <formula>0</formula>
    </cfRule>
    <cfRule type="cellIs" dxfId="911" priority="32" operator="equal">
      <formula>""</formula>
    </cfRule>
  </conditionalFormatting>
  <conditionalFormatting sqref="C56:H56">
    <cfRule type="cellIs" dxfId="910" priority="29" operator="greaterThan">
      <formula>0</formula>
    </cfRule>
    <cfRule type="cellIs" dxfId="909" priority="30" operator="equal">
      <formula>""</formula>
    </cfRule>
  </conditionalFormatting>
  <conditionalFormatting sqref="K56:AE56">
    <cfRule type="cellIs" dxfId="908" priority="27" operator="greaterThan">
      <formula>0</formula>
    </cfRule>
    <cfRule type="cellIs" dxfId="907" priority="28" operator="equal">
      <formula>""</formula>
    </cfRule>
  </conditionalFormatting>
  <conditionalFormatting sqref="I8:I11">
    <cfRule type="cellIs" dxfId="906" priority="25" operator="lessThan">
      <formula>0</formula>
    </cfRule>
    <cfRule type="cellIs" dxfId="905" priority="26" operator="equal">
      <formula>""</formula>
    </cfRule>
  </conditionalFormatting>
  <conditionalFormatting sqref="I14:I16">
    <cfRule type="cellIs" dxfId="904" priority="23" operator="lessThan">
      <formula>0</formula>
    </cfRule>
    <cfRule type="cellIs" dxfId="903" priority="24" operator="equal">
      <formula>""</formula>
    </cfRule>
  </conditionalFormatting>
  <conditionalFormatting sqref="I19:I20">
    <cfRule type="cellIs" dxfId="902" priority="21" operator="lessThan">
      <formula>0</formula>
    </cfRule>
    <cfRule type="cellIs" dxfId="901" priority="22" operator="equal">
      <formula>""</formula>
    </cfRule>
  </conditionalFormatting>
  <conditionalFormatting sqref="I24:I28">
    <cfRule type="cellIs" dxfId="900" priority="19" operator="lessThan">
      <formula>0</formula>
    </cfRule>
    <cfRule type="cellIs" dxfId="899" priority="20" operator="equal">
      <formula>""</formula>
    </cfRule>
  </conditionalFormatting>
  <conditionalFormatting sqref="I32:I36">
    <cfRule type="cellIs" dxfId="898" priority="17" operator="lessThan">
      <formula>0</formula>
    </cfRule>
    <cfRule type="cellIs" dxfId="897" priority="18" operator="equal">
      <formula>""</formula>
    </cfRule>
  </conditionalFormatting>
  <conditionalFormatting sqref="I39">
    <cfRule type="cellIs" dxfId="896" priority="15" operator="lessThan">
      <formula>0</formula>
    </cfRule>
    <cfRule type="cellIs" dxfId="895" priority="16" operator="equal">
      <formula>""</formula>
    </cfRule>
  </conditionalFormatting>
  <conditionalFormatting sqref="I44:I53">
    <cfRule type="cellIs" dxfId="894" priority="13" operator="lessThan">
      <formula>0</formula>
    </cfRule>
    <cfRule type="cellIs" dxfId="893" priority="14" operator="equal">
      <formula>""</formula>
    </cfRule>
  </conditionalFormatting>
  <conditionalFormatting sqref="I56">
    <cfRule type="cellIs" dxfId="892" priority="11" operator="lessThan">
      <formula>0</formula>
    </cfRule>
    <cfRule type="cellIs" dxfId="891" priority="12" operator="equal">
      <formula>""</formula>
    </cfRule>
  </conditionalFormatting>
  <conditionalFormatting sqref="I58:I59">
    <cfRule type="cellIs" dxfId="890" priority="9" operator="lessThan">
      <formula>0</formula>
    </cfRule>
    <cfRule type="cellIs" dxfId="889" priority="10" operator="equal">
      <formula>""</formula>
    </cfRule>
  </conditionalFormatting>
  <conditionalFormatting sqref="I63:I68">
    <cfRule type="cellIs" dxfId="888" priority="7" operator="lessThan">
      <formula>0</formula>
    </cfRule>
    <cfRule type="cellIs" dxfId="887" priority="8" operator="equal">
      <formula>""</formula>
    </cfRule>
  </conditionalFormatting>
  <conditionalFormatting sqref="I70:I72">
    <cfRule type="cellIs" dxfId="886" priority="5" operator="lessThan">
      <formula>0</formula>
    </cfRule>
    <cfRule type="cellIs" dxfId="885" priority="6" operator="equal">
      <formula>""</formula>
    </cfRule>
  </conditionalFormatting>
  <conditionalFormatting sqref="I74:I75">
    <cfRule type="cellIs" dxfId="884" priority="3" operator="lessThan">
      <formula>0</formula>
    </cfRule>
    <cfRule type="cellIs" dxfId="883" priority="4" operator="equal">
      <formula>""</formula>
    </cfRule>
  </conditionalFormatting>
  <conditionalFormatting sqref="I78:I85">
    <cfRule type="cellIs" dxfId="882" priority="1" operator="lessThan">
      <formula>0</formula>
    </cfRule>
    <cfRule type="cellIs" dxfId="881" priority="2" operator="equal">
      <formula>""</formula>
    </cfRule>
  </conditionalFormatting>
  <dataValidations count="2">
    <dataValidation type="decimal" errorStyle="warning" operator="lessThanOrEqual" showInputMessage="1" showErrorMessage="1" error="Expenses should be negative; please validate the amount entered" sqref="H74 K60:AE61 C74:G75 C60:I61" xr:uid="{00000000-0002-0000-0400-000000000000}">
      <formula1>0</formula1>
    </dataValidation>
    <dataValidation type="custom" operator="greaterThanOrEqual" showInputMessage="1" showErrorMessage="1" error="Value should be a number" prompt="Value should be a number" sqref="K8:AE11 K14:AE16 K19:AE20 C39:I39 C56:I56 H75:I75 K24:AE28 K32:AE36 K39:AE39 K44:AE53 K56:AE56 K58:AE59 K63:AE68 K70:AE72 K74:AE75 K78:AE79 K82:AE84 C8:I11 C14:I16 C19:I20 C24:I28 C32:I36 C44:I53 C58:I59 C63:I68 C70:I72 I74 C78:I85" xr:uid="{00000000-0002-0000-0400-000002000000}">
      <formula1>ISNONTEXT(C8)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400-000001000000}">
          <x14:formula1>
            <xm:f>List!$B$2:$B$171</xm:f>
          </x14:formula1>
          <xm:sqref>C4:I4 K4:AE4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BB98"/>
  <sheetViews>
    <sheetView showGridLines="0" zoomScale="70" zoomScaleNormal="70" workbookViewId="0">
      <selection activeCell="C7" sqref="C7"/>
    </sheetView>
  </sheetViews>
  <sheetFormatPr defaultColWidth="0" defaultRowHeight="16.2" zeroHeight="1"/>
  <cols>
    <col min="1" max="1" width="45.765625" style="50" bestFit="1" customWidth="1"/>
    <col min="2" max="2" width="3.3828125" style="50" customWidth="1"/>
    <col min="3" max="3" width="12.4609375" style="50" customWidth="1"/>
    <col min="4" max="6" width="11.61328125" style="50" customWidth="1"/>
    <col min="7" max="31" width="12.23046875" style="50" customWidth="1"/>
    <col min="32" max="32" width="3.3828125" style="50" customWidth="1"/>
    <col min="33" max="44" width="12.23046875" style="50" hidden="1" customWidth="1"/>
    <col min="45" max="54" width="0" style="50" hidden="1" customWidth="1"/>
    <col min="55" max="55" width="9.23046875" style="50" hidden="1" customWidth="1"/>
    <col min="56" max="16384" width="9.23046875" style="50" hidden="1"/>
  </cols>
  <sheetData>
    <row r="1" spans="1:53" ht="19.8" customHeight="1">
      <c r="A1" s="35" t="s">
        <v>12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</row>
    <row r="2" spans="1:53" ht="34.950000000000003" customHeight="1"/>
    <row r="3" spans="1:53" ht="19.8" customHeight="1">
      <c r="A3" s="53"/>
      <c r="B3" s="103"/>
      <c r="C3" s="44" t="s">
        <v>41</v>
      </c>
      <c r="D3" s="105"/>
      <c r="E3" s="44"/>
      <c r="F3" s="105"/>
      <c r="G3" s="44"/>
      <c r="H3" s="105"/>
      <c r="I3" s="44"/>
      <c r="J3" s="103"/>
      <c r="K3" s="104" t="s">
        <v>42</v>
      </c>
      <c r="L3" s="105"/>
      <c r="M3" s="44"/>
      <c r="N3" s="105"/>
      <c r="O3" s="44"/>
      <c r="P3" s="105"/>
      <c r="Q3" s="44"/>
      <c r="R3" s="105"/>
      <c r="S3" s="44"/>
      <c r="T3" s="105"/>
      <c r="U3" s="44"/>
      <c r="V3" s="105"/>
      <c r="W3" s="44"/>
      <c r="X3" s="105"/>
      <c r="Y3" s="44"/>
      <c r="Z3" s="105"/>
      <c r="AA3" s="44"/>
      <c r="AB3" s="105"/>
      <c r="AC3" s="44"/>
      <c r="AD3" s="105"/>
      <c r="AE3" s="44"/>
    </row>
    <row r="4" spans="1:53">
      <c r="A4" s="42" t="s">
        <v>32</v>
      </c>
      <c r="B4" s="103"/>
      <c r="C4" s="120" t="str">
        <f>BS!$E$4</f>
        <v>USD</v>
      </c>
      <c r="D4" s="120" t="str">
        <f t="shared" ref="D4:I4" si="0">$C$4</f>
        <v>USD</v>
      </c>
      <c r="E4" s="120" t="str">
        <f t="shared" si="0"/>
        <v>USD</v>
      </c>
      <c r="F4" s="120" t="str">
        <f t="shared" si="0"/>
        <v>USD</v>
      </c>
      <c r="G4" s="120" t="str">
        <f t="shared" si="0"/>
        <v>USD</v>
      </c>
      <c r="H4" s="120" t="str">
        <f t="shared" si="0"/>
        <v>USD</v>
      </c>
      <c r="I4" s="120" t="str">
        <f t="shared" si="0"/>
        <v>USD</v>
      </c>
      <c r="J4" s="103"/>
      <c r="K4" s="120" t="str">
        <f t="shared" ref="K4:AE4" si="1">$C$4</f>
        <v>USD</v>
      </c>
      <c r="L4" s="120" t="str">
        <f t="shared" si="1"/>
        <v>USD</v>
      </c>
      <c r="M4" s="120" t="str">
        <f t="shared" si="1"/>
        <v>USD</v>
      </c>
      <c r="N4" s="120" t="str">
        <f t="shared" si="1"/>
        <v>USD</v>
      </c>
      <c r="O4" s="120" t="str">
        <f t="shared" si="1"/>
        <v>USD</v>
      </c>
      <c r="P4" s="120" t="str">
        <f t="shared" si="1"/>
        <v>USD</v>
      </c>
      <c r="Q4" s="120" t="str">
        <f t="shared" si="1"/>
        <v>USD</v>
      </c>
      <c r="R4" s="120" t="str">
        <f t="shared" si="1"/>
        <v>USD</v>
      </c>
      <c r="S4" s="120" t="str">
        <f t="shared" si="1"/>
        <v>USD</v>
      </c>
      <c r="T4" s="120" t="str">
        <f t="shared" si="1"/>
        <v>USD</v>
      </c>
      <c r="U4" s="120" t="str">
        <f t="shared" si="1"/>
        <v>USD</v>
      </c>
      <c r="V4" s="120" t="str">
        <f t="shared" si="1"/>
        <v>USD</v>
      </c>
      <c r="W4" s="120" t="str">
        <f t="shared" si="1"/>
        <v>USD</v>
      </c>
      <c r="X4" s="120" t="str">
        <f t="shared" si="1"/>
        <v>USD</v>
      </c>
      <c r="Y4" s="120" t="str">
        <f t="shared" si="1"/>
        <v>USD</v>
      </c>
      <c r="Z4" s="120" t="str">
        <f t="shared" si="1"/>
        <v>USD</v>
      </c>
      <c r="AA4" s="120" t="str">
        <f t="shared" si="1"/>
        <v>USD</v>
      </c>
      <c r="AB4" s="120" t="str">
        <f t="shared" si="1"/>
        <v>USD</v>
      </c>
      <c r="AC4" s="120" t="str">
        <f t="shared" si="1"/>
        <v>USD</v>
      </c>
      <c r="AD4" s="120" t="str">
        <f t="shared" si="1"/>
        <v>USD</v>
      </c>
      <c r="AE4" s="120" t="str">
        <f t="shared" si="1"/>
        <v>USD</v>
      </c>
    </row>
    <row r="5" spans="1:53">
      <c r="A5" s="42" t="s">
        <v>20</v>
      </c>
      <c r="B5" s="103"/>
      <c r="C5" s="6" t="str">
        <f>General!$C$3</f>
        <v>Thousands</v>
      </c>
      <c r="D5" s="6" t="str">
        <f>General!$C$3</f>
        <v>Thousands</v>
      </c>
      <c r="E5" s="6" t="str">
        <f>General!$C$3</f>
        <v>Thousands</v>
      </c>
      <c r="F5" s="6" t="str">
        <f>General!$C$3</f>
        <v>Thousands</v>
      </c>
      <c r="G5" s="6" t="str">
        <f>General!$C$3</f>
        <v>Thousands</v>
      </c>
      <c r="H5" s="6" t="str">
        <f>General!$C$3</f>
        <v>Thousands</v>
      </c>
      <c r="I5" s="6" t="str">
        <f>General!$C$3</f>
        <v>Thousands</v>
      </c>
      <c r="J5" s="6"/>
      <c r="K5" s="6" t="str">
        <f>General!$C$3</f>
        <v>Thousands</v>
      </c>
      <c r="L5" s="6" t="str">
        <f>General!$C$3</f>
        <v>Thousands</v>
      </c>
      <c r="M5" s="6" t="str">
        <f>General!$C$3</f>
        <v>Thousands</v>
      </c>
      <c r="N5" s="6" t="str">
        <f>General!$C$3</f>
        <v>Thousands</v>
      </c>
      <c r="O5" s="6" t="str">
        <f>General!$C$3</f>
        <v>Thousands</v>
      </c>
      <c r="P5" s="6" t="str">
        <f>General!$C$3</f>
        <v>Thousands</v>
      </c>
      <c r="Q5" s="6" t="str">
        <f>General!$C$3</f>
        <v>Thousands</v>
      </c>
      <c r="R5" s="6" t="str">
        <f>General!$C$3</f>
        <v>Thousands</v>
      </c>
      <c r="S5" s="6" t="str">
        <f>General!$C$3</f>
        <v>Thousands</v>
      </c>
      <c r="T5" s="6" t="str">
        <f>General!$C$3</f>
        <v>Thousands</v>
      </c>
      <c r="U5" s="6" t="str">
        <f>General!$C$3</f>
        <v>Thousands</v>
      </c>
      <c r="V5" s="6" t="str">
        <f>General!$C$3</f>
        <v>Thousands</v>
      </c>
      <c r="W5" s="6" t="str">
        <f>General!$C$3</f>
        <v>Thousands</v>
      </c>
      <c r="X5" s="6" t="str">
        <f>General!$C$3</f>
        <v>Thousands</v>
      </c>
      <c r="Y5" s="6" t="str">
        <f>General!$C$3</f>
        <v>Thousands</v>
      </c>
      <c r="Z5" s="6" t="str">
        <f>General!$C$3</f>
        <v>Thousands</v>
      </c>
      <c r="AA5" s="6" t="str">
        <f>General!$C$3</f>
        <v>Thousands</v>
      </c>
      <c r="AB5" s="6" t="str">
        <f>General!$C$3</f>
        <v>Thousands</v>
      </c>
      <c r="AC5" s="6" t="str">
        <f>General!$C$3</f>
        <v>Thousands</v>
      </c>
      <c r="AD5" s="6" t="str">
        <f>General!$C$3</f>
        <v>Thousands</v>
      </c>
      <c r="AE5" s="6" t="str">
        <f>General!$C$3</f>
        <v>Thousands</v>
      </c>
    </row>
    <row r="6" spans="1:53" ht="16.8" customHeight="1" thickBot="1">
      <c r="A6" s="107"/>
      <c r="B6" s="107"/>
      <c r="C6" s="45" t="s">
        <v>43</v>
      </c>
      <c r="D6" s="45" t="s">
        <v>44</v>
      </c>
      <c r="E6" s="45" t="s">
        <v>45</v>
      </c>
      <c r="F6" s="45" t="s">
        <v>46</v>
      </c>
      <c r="G6" s="45" t="s">
        <v>47</v>
      </c>
      <c r="H6" s="45" t="s">
        <v>113</v>
      </c>
      <c r="I6" s="45" t="s">
        <v>114</v>
      </c>
      <c r="J6" s="103"/>
      <c r="K6" s="45" t="s">
        <v>115</v>
      </c>
      <c r="L6" s="45" t="s">
        <v>48</v>
      </c>
      <c r="M6" s="45" t="s">
        <v>49</v>
      </c>
      <c r="N6" s="45" t="s">
        <v>50</v>
      </c>
      <c r="O6" s="45" t="s">
        <v>51</v>
      </c>
      <c r="P6" s="45" t="s">
        <v>52</v>
      </c>
      <c r="Q6" s="45" t="s">
        <v>53</v>
      </c>
      <c r="R6" s="45" t="s">
        <v>54</v>
      </c>
      <c r="S6" s="45" t="s">
        <v>55</v>
      </c>
      <c r="T6" s="45" t="s">
        <v>56</v>
      </c>
      <c r="U6" s="45" t="s">
        <v>57</v>
      </c>
      <c r="V6" s="45" t="s">
        <v>58</v>
      </c>
      <c r="W6" s="45" t="s">
        <v>59</v>
      </c>
      <c r="X6" s="45" t="s">
        <v>60</v>
      </c>
      <c r="Y6" s="45" t="s">
        <v>61</v>
      </c>
      <c r="Z6" s="45" t="s">
        <v>62</v>
      </c>
      <c r="AA6" s="45" t="s">
        <v>63</v>
      </c>
      <c r="AB6" s="45" t="s">
        <v>64</v>
      </c>
      <c r="AC6" s="45" t="s">
        <v>65</v>
      </c>
      <c r="AD6" s="45" t="s">
        <v>66</v>
      </c>
      <c r="AE6" s="45" t="s">
        <v>67</v>
      </c>
    </row>
    <row r="7" spans="1:53">
      <c r="A7" s="90" t="s">
        <v>162</v>
      </c>
      <c r="B7" s="107"/>
      <c r="C7" s="1"/>
      <c r="D7" s="1"/>
      <c r="E7" s="1"/>
      <c r="F7" s="1"/>
      <c r="G7" s="1"/>
      <c r="H7" s="1"/>
      <c r="I7" s="1"/>
      <c r="J7" s="10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53" hidden="1">
      <c r="A8" s="90" t="s">
        <v>163</v>
      </c>
      <c r="B8" s="107"/>
      <c r="C8" s="147"/>
      <c r="D8" s="147"/>
      <c r="E8" s="147"/>
      <c r="F8" s="147"/>
      <c r="G8" s="147"/>
      <c r="H8" s="147"/>
      <c r="I8" s="147"/>
      <c r="J8" s="103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</row>
    <row r="9" spans="1:53">
      <c r="A9" s="90" t="s">
        <v>164</v>
      </c>
      <c r="B9" s="103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53" ht="25.05" customHeight="1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</row>
    <row r="11" spans="1:53" ht="19.8" hidden="1" customHeight="1">
      <c r="A11" s="35" t="s">
        <v>165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</row>
    <row r="12" spans="1:53" ht="25.05" hidden="1" customHeight="1">
      <c r="A12" s="5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</row>
    <row r="13" spans="1:53" hidden="1">
      <c r="A13" s="42" t="s">
        <v>32</v>
      </c>
      <c r="B13" s="103"/>
      <c r="C13" s="120" t="str">
        <f>BS!$E$4</f>
        <v>USD</v>
      </c>
      <c r="D13" s="107"/>
      <c r="E13" s="107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</row>
    <row r="14" spans="1:53" hidden="1">
      <c r="A14" s="42" t="s">
        <v>20</v>
      </c>
      <c r="B14" s="107"/>
      <c r="C14" s="6" t="str">
        <f>General!$C$3</f>
        <v>Thousands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</row>
    <row r="15" spans="1:53" ht="16.8" hidden="1" customHeight="1" thickBot="1">
      <c r="A15" s="107"/>
      <c r="B15" s="107"/>
      <c r="C15" s="45" t="s">
        <v>166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</row>
    <row r="16" spans="1:53" hidden="1">
      <c r="A16" s="148">
        <v>3</v>
      </c>
      <c r="B16" s="107"/>
      <c r="C16" s="1"/>
      <c r="D16" s="107"/>
      <c r="E16" s="107"/>
      <c r="F16" s="103"/>
      <c r="G16" s="103"/>
      <c r="H16" s="103"/>
      <c r="I16" s="103"/>
      <c r="J16" s="103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</row>
    <row r="17" spans="1:53" hidden="1">
      <c r="A17" s="148">
        <v>5</v>
      </c>
      <c r="B17" s="107"/>
      <c r="C17" s="1"/>
      <c r="D17" s="107"/>
      <c r="E17" s="107"/>
      <c r="F17" s="103"/>
      <c r="G17" s="103"/>
      <c r="H17" s="103"/>
      <c r="I17" s="103"/>
      <c r="J17" s="103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</row>
    <row r="18" spans="1:53" hidden="1">
      <c r="A18" s="148">
        <v>7</v>
      </c>
      <c r="B18" s="107"/>
      <c r="C18" s="1"/>
      <c r="D18" s="107"/>
      <c r="E18" s="107"/>
      <c r="F18" s="103"/>
      <c r="G18" s="103"/>
      <c r="H18" s="103"/>
      <c r="I18" s="103"/>
      <c r="J18" s="103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</row>
    <row r="19" spans="1:53" hidden="1">
      <c r="A19" s="148">
        <v>10</v>
      </c>
      <c r="B19" s="107"/>
      <c r="C19" s="1"/>
      <c r="D19" s="107"/>
      <c r="E19" s="107"/>
      <c r="F19" s="103"/>
      <c r="G19" s="103"/>
      <c r="H19" s="103"/>
      <c r="I19" s="103"/>
      <c r="J19" s="103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</row>
    <row r="20" spans="1:53" hidden="1">
      <c r="A20" s="148">
        <v>15</v>
      </c>
      <c r="B20" s="107"/>
      <c r="C20" s="1"/>
      <c r="D20" s="107"/>
      <c r="E20" s="107"/>
      <c r="F20" s="103"/>
      <c r="G20" s="103"/>
      <c r="H20" s="103"/>
      <c r="I20" s="103"/>
      <c r="J20" s="103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</row>
    <row r="21" spans="1:53" hidden="1">
      <c r="A21" s="148">
        <v>20</v>
      </c>
      <c r="B21" s="107"/>
      <c r="C21" s="1"/>
      <c r="D21" s="107"/>
      <c r="E21" s="107"/>
      <c r="F21" s="103"/>
      <c r="G21" s="103"/>
      <c r="H21" s="103"/>
      <c r="I21" s="103"/>
      <c r="J21" s="103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</row>
    <row r="22" spans="1:53" hidden="1">
      <c r="A22" s="148">
        <v>39</v>
      </c>
      <c r="B22" s="107"/>
      <c r="C22" s="1"/>
      <c r="D22" s="107"/>
      <c r="E22" s="107"/>
      <c r="F22" s="103"/>
      <c r="G22" s="103"/>
      <c r="H22" s="103"/>
      <c r="I22" s="103"/>
      <c r="J22" s="103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</row>
    <row r="23" spans="1:53" hidden="1">
      <c r="A23" s="90" t="s">
        <v>167</v>
      </c>
      <c r="B23" s="107"/>
      <c r="C23" s="149" t="str">
        <f>IF(SUM(C16:C22)=0,"",SUM(C16:C22))</f>
        <v/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</row>
    <row r="24" spans="1:53" ht="25.05" hidden="1" customHeight="1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</row>
    <row r="25" spans="1:53" hidden="1">
      <c r="A25" s="42" t="s">
        <v>32</v>
      </c>
      <c r="B25" s="107"/>
      <c r="C25" s="120" t="str">
        <f>BS!$E$4</f>
        <v>USD</v>
      </c>
      <c r="D25" s="120" t="str">
        <f>BS!$E$4</f>
        <v>USD</v>
      </c>
      <c r="E25" s="107"/>
      <c r="F25" s="107"/>
      <c r="G25" s="107"/>
      <c r="H25" s="107"/>
      <c r="I25" s="138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</row>
    <row r="26" spans="1:53" hidden="1">
      <c r="A26" s="42" t="s">
        <v>20</v>
      </c>
      <c r="B26" s="107"/>
      <c r="C26" s="9" t="str">
        <f>General!$C$3</f>
        <v>Thousands</v>
      </c>
      <c r="D26" s="9" t="str">
        <f>General!$C$3</f>
        <v>Thousands</v>
      </c>
      <c r="E26" s="107"/>
      <c r="F26" s="107"/>
      <c r="G26" s="107"/>
      <c r="H26" s="107"/>
      <c r="I26" s="138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</row>
    <row r="27" spans="1:53" hidden="1">
      <c r="A27" s="107"/>
      <c r="B27" s="107"/>
      <c r="C27" s="57" t="s">
        <v>168</v>
      </c>
      <c r="D27" s="57" t="s">
        <v>169</v>
      </c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</row>
    <row r="28" spans="1:53" hidden="1">
      <c r="A28" s="107"/>
      <c r="B28" s="107"/>
      <c r="C28" s="57" t="s">
        <v>170</v>
      </c>
      <c r="D28" s="57" t="s">
        <v>170</v>
      </c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</row>
    <row r="29" spans="1:53" ht="16.8" hidden="1" customHeight="1" thickBot="1">
      <c r="A29" s="107"/>
      <c r="B29" s="107"/>
      <c r="C29" s="58" t="s">
        <v>166</v>
      </c>
      <c r="D29" s="58" t="s">
        <v>166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</row>
    <row r="30" spans="1:53" hidden="1">
      <c r="A30" s="148">
        <v>3</v>
      </c>
      <c r="B30" s="107"/>
      <c r="C30" s="1"/>
      <c r="D30" s="1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</row>
    <row r="31" spans="1:53" hidden="1">
      <c r="A31" s="148">
        <v>5</v>
      </c>
      <c r="B31" s="107"/>
      <c r="C31" s="1"/>
      <c r="D31" s="1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</row>
    <row r="32" spans="1:53" hidden="1">
      <c r="A32" s="148">
        <v>7</v>
      </c>
      <c r="B32" s="107"/>
      <c r="C32" s="1"/>
      <c r="D32" s="1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</row>
    <row r="33" spans="1:53" hidden="1">
      <c r="A33" s="148">
        <v>10</v>
      </c>
      <c r="B33" s="107"/>
      <c r="C33" s="1"/>
      <c r="D33" s="1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</row>
    <row r="34" spans="1:53" hidden="1">
      <c r="A34" s="148">
        <v>15</v>
      </c>
      <c r="B34" s="107"/>
      <c r="C34" s="1"/>
      <c r="D34" s="1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</row>
    <row r="35" spans="1:53" hidden="1">
      <c r="A35" s="148">
        <v>20</v>
      </c>
      <c r="B35" s="107"/>
      <c r="C35" s="1"/>
      <c r="D35" s="1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</row>
    <row r="36" spans="1:53" hidden="1">
      <c r="A36" s="148">
        <v>39</v>
      </c>
      <c r="B36" s="107"/>
      <c r="C36" s="1"/>
      <c r="D36" s="1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</row>
    <row r="37" spans="1:53" hidden="1">
      <c r="A37" s="90" t="s">
        <v>167</v>
      </c>
      <c r="B37" s="107"/>
      <c r="C37" s="149" t="str">
        <f>IF(SUM(C30:C36)=0,"",SUM(C30:C36))</f>
        <v/>
      </c>
      <c r="D37" s="149" t="str">
        <f>IF(SUM(D30:D36)=0,"",SUM(D30:D36))</f>
        <v/>
      </c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</row>
    <row r="38" spans="1:53" ht="25.05" hidden="1" customHeight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</row>
    <row r="39" spans="1:53" hidden="1">
      <c r="A39" s="42" t="s">
        <v>32</v>
      </c>
      <c r="B39" s="107"/>
      <c r="C39" s="120" t="str">
        <f>BS!$E$4</f>
        <v>USD</v>
      </c>
      <c r="D39" s="120" t="str">
        <f>BS!$E$4</f>
        <v>USD</v>
      </c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</row>
    <row r="40" spans="1:53" hidden="1">
      <c r="A40" s="42" t="s">
        <v>20</v>
      </c>
      <c r="B40" s="107"/>
      <c r="C40" s="6" t="str">
        <f>General!$C$3</f>
        <v>Thousands</v>
      </c>
      <c r="D40" s="6" t="str">
        <f>General!$C$3</f>
        <v>Thousands</v>
      </c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</row>
    <row r="41" spans="1:53" ht="28.2" hidden="1">
      <c r="A41" s="107"/>
      <c r="B41" s="107"/>
      <c r="C41" s="59" t="s">
        <v>171</v>
      </c>
      <c r="D41" s="59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</row>
    <row r="42" spans="1:53" hidden="1">
      <c r="A42" s="107"/>
      <c r="B42" s="107"/>
      <c r="C42" s="60"/>
      <c r="D42" s="61" t="s">
        <v>13</v>
      </c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</row>
    <row r="43" spans="1:53" ht="16.8" hidden="1" customHeight="1" thickBot="1">
      <c r="A43" s="107"/>
      <c r="B43" s="107"/>
      <c r="C43" s="58" t="s">
        <v>166</v>
      </c>
      <c r="D43" s="62" t="s">
        <v>172</v>
      </c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</row>
    <row r="44" spans="1:53" hidden="1">
      <c r="A44" s="150"/>
      <c r="B44" s="107"/>
      <c r="C44" s="1"/>
      <c r="D44" s="140"/>
      <c r="E44" s="123" t="str">
        <f t="shared" ref="E44:E50" si="2">IF(AND(C44&gt;0,ISBLANK(D44)),"Please provide the amortization rate","")</f>
        <v/>
      </c>
      <c r="F44" s="123"/>
      <c r="G44" s="123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</row>
    <row r="45" spans="1:53" hidden="1">
      <c r="A45" s="150"/>
      <c r="B45" s="107"/>
      <c r="C45" s="1"/>
      <c r="D45" s="140"/>
      <c r="E45" s="123" t="str">
        <f t="shared" si="2"/>
        <v/>
      </c>
      <c r="F45" s="123"/>
      <c r="G45" s="123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</row>
    <row r="46" spans="1:53" hidden="1">
      <c r="A46" s="150"/>
      <c r="B46" s="107"/>
      <c r="C46" s="1"/>
      <c r="D46" s="140"/>
      <c r="E46" s="123" t="str">
        <f t="shared" si="2"/>
        <v/>
      </c>
      <c r="F46" s="123"/>
      <c r="G46" s="123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</row>
    <row r="47" spans="1:53" hidden="1">
      <c r="A47" s="150"/>
      <c r="B47" s="107"/>
      <c r="C47" s="1"/>
      <c r="D47" s="140"/>
      <c r="E47" s="123" t="str">
        <f t="shared" si="2"/>
        <v/>
      </c>
      <c r="F47" s="123"/>
      <c r="G47" s="123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</row>
    <row r="48" spans="1:53" hidden="1">
      <c r="A48" s="150"/>
      <c r="B48" s="107"/>
      <c r="C48" s="1"/>
      <c r="D48" s="140"/>
      <c r="E48" s="123" t="str">
        <f t="shared" si="2"/>
        <v/>
      </c>
      <c r="F48" s="123"/>
      <c r="G48" s="123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</row>
    <row r="49" spans="1:53" hidden="1">
      <c r="A49" s="150"/>
      <c r="B49" s="107"/>
      <c r="C49" s="1"/>
      <c r="D49" s="140"/>
      <c r="E49" s="123" t="str">
        <f t="shared" si="2"/>
        <v/>
      </c>
      <c r="F49" s="123"/>
      <c r="G49" s="123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</row>
    <row r="50" spans="1:53" hidden="1">
      <c r="A50" s="150"/>
      <c r="B50" s="107"/>
      <c r="C50" s="1"/>
      <c r="D50" s="140"/>
      <c r="E50" s="123" t="str">
        <f t="shared" si="2"/>
        <v/>
      </c>
      <c r="F50" s="123"/>
      <c r="G50" s="123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</row>
    <row r="51" spans="1:53" hidden="1">
      <c r="A51" s="107"/>
      <c r="B51" s="107"/>
      <c r="C51" s="149" t="str">
        <f>IF(SUM(C44:C50)=0,"",SUM(C44:C50))</f>
        <v/>
      </c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</row>
    <row r="52" spans="1:53" ht="25.05" hidden="1" customHeight="1"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</row>
    <row r="53" spans="1:53" ht="19.8" hidden="1" customHeight="1">
      <c r="A53" s="35" t="s">
        <v>173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</row>
    <row r="54" spans="1:53" ht="25.05" hidden="1" customHeight="1">
      <c r="A54" s="5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</row>
    <row r="55" spans="1:53" ht="16.8" hidden="1" customHeight="1" thickBot="1">
      <c r="A55" s="107"/>
      <c r="B55" s="107"/>
      <c r="C55" s="58" t="s">
        <v>174</v>
      </c>
      <c r="D55" s="58" t="s">
        <v>175</v>
      </c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</row>
    <row r="56" spans="1:53" hidden="1">
      <c r="A56" s="107"/>
      <c r="B56" s="107"/>
      <c r="C56" s="63">
        <v>3</v>
      </c>
      <c r="D56" s="140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</row>
    <row r="57" spans="1:53" hidden="1">
      <c r="A57" s="107"/>
      <c r="B57" s="107"/>
      <c r="C57" s="63">
        <v>5</v>
      </c>
      <c r="D57" s="140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</row>
    <row r="58" spans="1:53" hidden="1">
      <c r="A58" s="107"/>
      <c r="B58" s="107"/>
      <c r="C58" s="63">
        <v>7</v>
      </c>
      <c r="D58" s="140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</row>
    <row r="59" spans="1:53" hidden="1">
      <c r="A59" s="107"/>
      <c r="B59" s="107"/>
      <c r="C59" s="63">
        <v>10</v>
      </c>
      <c r="D59" s="140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</row>
    <row r="60" spans="1:53" hidden="1">
      <c r="A60" s="107"/>
      <c r="B60" s="107"/>
      <c r="C60" s="63">
        <v>15</v>
      </c>
      <c r="D60" s="140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</row>
    <row r="61" spans="1:53" hidden="1">
      <c r="A61" s="107"/>
      <c r="B61" s="107"/>
      <c r="C61" s="63">
        <v>20</v>
      </c>
      <c r="D61" s="140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</row>
    <row r="62" spans="1:53" hidden="1">
      <c r="A62" s="107"/>
      <c r="B62" s="107"/>
      <c r="C62" s="68">
        <v>39</v>
      </c>
      <c r="D62" s="140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</row>
    <row r="63" spans="1:53" hidden="1">
      <c r="A63" s="107"/>
      <c r="B63" s="107"/>
      <c r="C63" s="63" t="s">
        <v>167</v>
      </c>
      <c r="D63" s="151" t="str">
        <f>IF(SUM(D56:D62)=0,"",SUM(D56:D62))</f>
        <v/>
      </c>
      <c r="E63" s="123" t="str">
        <f>IF(OR(D63="",D63=1),"","Please ensure that the sum totals to 100.0%")</f>
        <v/>
      </c>
      <c r="F63" s="123"/>
      <c r="G63" s="123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</row>
    <row r="64" spans="1:53" ht="25.05" hidden="1" customHeight="1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</row>
    <row r="65" spans="1:44" hidden="1">
      <c r="A65" s="107"/>
      <c r="B65" s="107"/>
      <c r="D65" s="64" t="s">
        <v>175</v>
      </c>
      <c r="E65" s="65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</row>
    <row r="66" spans="1:44" ht="42.45" hidden="1" customHeight="1" thickBot="1">
      <c r="A66" s="107"/>
      <c r="B66" s="107"/>
      <c r="C66" s="66" t="s">
        <v>174</v>
      </c>
      <c r="D66" s="66" t="s">
        <v>176</v>
      </c>
      <c r="E66" s="66" t="s">
        <v>177</v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</row>
    <row r="67" spans="1:44" hidden="1">
      <c r="A67" s="67"/>
      <c r="B67" s="107"/>
      <c r="C67" s="63">
        <v>3</v>
      </c>
      <c r="D67" s="140"/>
      <c r="E67" s="140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</row>
    <row r="68" spans="1:44" hidden="1">
      <c r="A68" s="107"/>
      <c r="B68" s="107"/>
      <c r="C68" s="63">
        <v>5</v>
      </c>
      <c r="D68" s="140"/>
      <c r="E68" s="140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</row>
    <row r="69" spans="1:44" hidden="1">
      <c r="A69" s="107"/>
      <c r="B69" s="107"/>
      <c r="C69" s="63">
        <v>7</v>
      </c>
      <c r="D69" s="140"/>
      <c r="E69" s="140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</row>
    <row r="70" spans="1:44" hidden="1">
      <c r="A70" s="107"/>
      <c r="B70" s="107"/>
      <c r="C70" s="63">
        <v>10</v>
      </c>
      <c r="D70" s="140"/>
      <c r="E70" s="140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</row>
    <row r="71" spans="1:44" hidden="1">
      <c r="A71" s="107"/>
      <c r="B71" s="107"/>
      <c r="C71" s="63">
        <v>15</v>
      </c>
      <c r="D71" s="140"/>
      <c r="E71" s="140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</row>
    <row r="72" spans="1:44" hidden="1">
      <c r="A72" s="107"/>
      <c r="B72" s="107"/>
      <c r="C72" s="63">
        <v>20</v>
      </c>
      <c r="D72" s="140"/>
      <c r="E72" s="140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</row>
    <row r="73" spans="1:44" hidden="1">
      <c r="A73" s="107"/>
      <c r="B73" s="107"/>
      <c r="C73" s="68">
        <v>39</v>
      </c>
      <c r="D73" s="140"/>
      <c r="E73" s="140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</row>
    <row r="74" spans="1:44" hidden="1">
      <c r="A74" s="107"/>
      <c r="B74" s="107"/>
      <c r="C74" s="63" t="s">
        <v>167</v>
      </c>
      <c r="D74" s="151" t="str">
        <f>IF(SUM(D67:D73)=0,"",SUM(D67:D73))</f>
        <v/>
      </c>
      <c r="E74" s="151" t="str">
        <f>IF(SUM(E67:E73)=0,"",SUM(E67:E73))</f>
        <v/>
      </c>
      <c r="F74" s="18" t="str">
        <f>IF(AND(OR(D74=1,D74=""),OR(E74=1,E74="")),"","Please ensure that the sum for qualified property and non-qualified property totals to 100.0%")</f>
        <v/>
      </c>
      <c r="G74" s="18"/>
      <c r="H74" s="18"/>
      <c r="I74" s="18"/>
      <c r="J74" s="18"/>
      <c r="K74" s="18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</row>
    <row r="75" spans="1:44" ht="25.05" hidden="1" customHeight="1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</row>
    <row r="76" spans="1:44" ht="16.8" hidden="1" customHeight="1" thickBot="1">
      <c r="A76" s="67"/>
      <c r="B76" s="107"/>
      <c r="C76" s="66" t="s">
        <v>48</v>
      </c>
      <c r="D76" s="66" t="s">
        <v>49</v>
      </c>
      <c r="E76" s="66" t="s">
        <v>50</v>
      </c>
      <c r="F76" s="66" t="s">
        <v>51</v>
      </c>
      <c r="G76" s="66" t="s">
        <v>52</v>
      </c>
      <c r="H76" s="66" t="s">
        <v>53</v>
      </c>
      <c r="I76" s="66" t="s">
        <v>54</v>
      </c>
      <c r="J76" s="66" t="s">
        <v>55</v>
      </c>
      <c r="K76" s="66" t="s">
        <v>56</v>
      </c>
      <c r="L76" s="66" t="s">
        <v>57</v>
      </c>
      <c r="M76" s="66" t="s">
        <v>58</v>
      </c>
      <c r="N76" s="66" t="s">
        <v>59</v>
      </c>
      <c r="O76" s="66" t="s">
        <v>60</v>
      </c>
      <c r="P76" s="66" t="s">
        <v>61</v>
      </c>
      <c r="Q76" s="66" t="s">
        <v>62</v>
      </c>
      <c r="R76" s="66" t="s">
        <v>63</v>
      </c>
      <c r="S76" s="66" t="s">
        <v>64</v>
      </c>
      <c r="T76" s="66" t="s">
        <v>65</v>
      </c>
      <c r="U76" s="66" t="s">
        <v>66</v>
      </c>
      <c r="V76" s="66" t="s">
        <v>67</v>
      </c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</row>
    <row r="77" spans="1:44" hidden="1">
      <c r="A77" s="90" t="s">
        <v>178</v>
      </c>
      <c r="B77" s="107"/>
      <c r="C77" s="140"/>
      <c r="D77" s="140">
        <f t="shared" ref="D77:V77" si="3">$C$77</f>
        <v>0</v>
      </c>
      <c r="E77" s="140">
        <f t="shared" si="3"/>
        <v>0</v>
      </c>
      <c r="F77" s="140">
        <f t="shared" si="3"/>
        <v>0</v>
      </c>
      <c r="G77" s="140">
        <f t="shared" si="3"/>
        <v>0</v>
      </c>
      <c r="H77" s="140">
        <f t="shared" si="3"/>
        <v>0</v>
      </c>
      <c r="I77" s="140">
        <f t="shared" si="3"/>
        <v>0</v>
      </c>
      <c r="J77" s="140">
        <f t="shared" si="3"/>
        <v>0</v>
      </c>
      <c r="K77" s="140">
        <f t="shared" si="3"/>
        <v>0</v>
      </c>
      <c r="L77" s="140">
        <f t="shared" si="3"/>
        <v>0</v>
      </c>
      <c r="M77" s="140">
        <f t="shared" si="3"/>
        <v>0</v>
      </c>
      <c r="N77" s="140">
        <f t="shared" si="3"/>
        <v>0</v>
      </c>
      <c r="O77" s="140">
        <f t="shared" si="3"/>
        <v>0</v>
      </c>
      <c r="P77" s="140">
        <f t="shared" si="3"/>
        <v>0</v>
      </c>
      <c r="Q77" s="140">
        <f t="shared" si="3"/>
        <v>0</v>
      </c>
      <c r="R77" s="140">
        <f t="shared" si="3"/>
        <v>0</v>
      </c>
      <c r="S77" s="140">
        <f t="shared" si="3"/>
        <v>0</v>
      </c>
      <c r="T77" s="140">
        <f t="shared" si="3"/>
        <v>0</v>
      </c>
      <c r="U77" s="140">
        <f t="shared" si="3"/>
        <v>0</v>
      </c>
      <c r="V77" s="140">
        <f t="shared" si="3"/>
        <v>0</v>
      </c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</row>
    <row r="78" spans="1:44" ht="25.05" hidden="1" customHeight="1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</row>
    <row r="79" spans="1:44" ht="16.8" hidden="1" customHeight="1" thickBot="1">
      <c r="A79" s="107"/>
      <c r="B79" s="107"/>
      <c r="C79" s="66" t="s">
        <v>174</v>
      </c>
      <c r="D79" s="66" t="s">
        <v>175</v>
      </c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</row>
    <row r="80" spans="1:44" hidden="1">
      <c r="A80" s="67"/>
      <c r="B80" s="107"/>
      <c r="C80" s="63">
        <v>3</v>
      </c>
      <c r="D80" s="140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</row>
    <row r="81" spans="1:44" hidden="1">
      <c r="A81" s="107"/>
      <c r="B81" s="107"/>
      <c r="C81" s="63">
        <v>5</v>
      </c>
      <c r="D81" s="140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</row>
    <row r="82" spans="1:44" hidden="1">
      <c r="A82" s="107"/>
      <c r="B82" s="107"/>
      <c r="C82" s="63">
        <v>7</v>
      </c>
      <c r="D82" s="140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</row>
    <row r="83" spans="1:44" hidden="1">
      <c r="A83" s="107"/>
      <c r="B83" s="107"/>
      <c r="C83" s="63">
        <v>10</v>
      </c>
      <c r="D83" s="140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</row>
    <row r="84" spans="1:44" hidden="1">
      <c r="A84" s="107"/>
      <c r="B84" s="107"/>
      <c r="C84" s="63">
        <v>15</v>
      </c>
      <c r="D84" s="140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</row>
    <row r="85" spans="1:44" hidden="1">
      <c r="A85" s="107"/>
      <c r="B85" s="107"/>
      <c r="C85" s="63">
        <v>20</v>
      </c>
      <c r="D85" s="140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</row>
    <row r="86" spans="1:44" hidden="1">
      <c r="A86" s="107"/>
      <c r="B86" s="107"/>
      <c r="C86" s="68">
        <v>39</v>
      </c>
      <c r="D86" s="140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</row>
    <row r="87" spans="1:44" hidden="1">
      <c r="A87" s="107"/>
      <c r="B87" s="107"/>
      <c r="C87" s="63" t="s">
        <v>167</v>
      </c>
      <c r="D87" s="151" t="str">
        <f>IF(SUM(D80:D86)=0,"",SUM(D80:D86))</f>
        <v/>
      </c>
      <c r="E87" s="123" t="str">
        <f>IF(OR(D87="",D87=1),"","Please ensure that the sum totals to 100.0%")</f>
        <v/>
      </c>
      <c r="F87" s="24"/>
      <c r="G87" s="24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</row>
    <row r="88" spans="1:44" ht="25.05" hidden="1" customHeight="1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</row>
    <row r="89" spans="1:44" ht="28.8" hidden="1" customHeight="1" thickBot="1">
      <c r="A89" s="107"/>
      <c r="B89" s="107"/>
      <c r="C89" s="66" t="s">
        <v>179</v>
      </c>
      <c r="D89" s="66" t="s">
        <v>175</v>
      </c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</row>
    <row r="90" spans="1:44" hidden="1">
      <c r="A90" s="67"/>
      <c r="B90" s="107"/>
      <c r="C90" s="140"/>
      <c r="D90" s="140"/>
      <c r="E90" s="123" t="str">
        <f t="shared" ref="E90:E96" si="4">IF(AND(NOT(ISBLANK(C90)),D90=""),"Please provide % of Assets",IF(AND(NOT(ISBLANK(D90)),C90=""),"Please provide amortization rate",""))</f>
        <v/>
      </c>
      <c r="F90" s="14"/>
      <c r="G90" s="14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</row>
    <row r="91" spans="1:44" hidden="1">
      <c r="A91" s="107"/>
      <c r="B91" s="107"/>
      <c r="C91" s="140"/>
      <c r="D91" s="140"/>
      <c r="E91" s="123" t="str">
        <f t="shared" si="4"/>
        <v/>
      </c>
      <c r="F91" s="14"/>
      <c r="G91" s="14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</row>
    <row r="92" spans="1:44" hidden="1">
      <c r="A92" s="107"/>
      <c r="B92" s="107"/>
      <c r="C92" s="140"/>
      <c r="D92" s="140"/>
      <c r="E92" s="123" t="str">
        <f t="shared" si="4"/>
        <v/>
      </c>
      <c r="F92" s="14"/>
      <c r="G92" s="14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</row>
    <row r="93" spans="1:44" hidden="1">
      <c r="A93" s="107"/>
      <c r="B93" s="107"/>
      <c r="C93" s="140"/>
      <c r="D93" s="140"/>
      <c r="E93" s="123" t="str">
        <f t="shared" si="4"/>
        <v/>
      </c>
      <c r="F93" s="14"/>
      <c r="G93" s="14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</row>
    <row r="94" spans="1:44" hidden="1">
      <c r="A94" s="107"/>
      <c r="B94" s="107"/>
      <c r="C94" s="140"/>
      <c r="D94" s="140"/>
      <c r="E94" s="123" t="str">
        <f t="shared" si="4"/>
        <v/>
      </c>
      <c r="F94" s="14"/>
      <c r="G94" s="14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</row>
    <row r="95" spans="1:44" hidden="1">
      <c r="A95" s="107"/>
      <c r="B95" s="107"/>
      <c r="C95" s="140"/>
      <c r="D95" s="140"/>
      <c r="E95" s="123" t="str">
        <f t="shared" si="4"/>
        <v/>
      </c>
      <c r="F95" s="14"/>
      <c r="G95" s="14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</row>
    <row r="96" spans="1:44" hidden="1">
      <c r="A96" s="107"/>
      <c r="B96" s="107"/>
      <c r="C96" s="140"/>
      <c r="D96" s="140"/>
      <c r="E96" s="123" t="str">
        <f t="shared" si="4"/>
        <v/>
      </c>
      <c r="F96" s="14"/>
      <c r="G96" s="14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</row>
    <row r="97" spans="1:44" hidden="1">
      <c r="A97" s="107"/>
      <c r="B97" s="107"/>
      <c r="C97" s="69" t="s">
        <v>167</v>
      </c>
      <c r="D97" s="151" t="str">
        <f>IF(SUM(D90:D96)=0,"",SUM(D90:D96))</f>
        <v/>
      </c>
      <c r="E97" s="123" t="str">
        <f>IF(OR(D97="",D97=1),"","Please ensure that the sum totals to 100.0%")</f>
        <v/>
      </c>
      <c r="F97" s="2"/>
      <c r="G97" s="2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</row>
    <row r="98" spans="1:44" ht="25.05" hidden="1" customHeight="1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</row>
  </sheetData>
  <sheetProtection password="D6F5" sheet="1"/>
  <conditionalFormatting sqref="C16:C22">
    <cfRule type="cellIs" dxfId="880" priority="75" operator="equal">
      <formula>""</formula>
    </cfRule>
  </conditionalFormatting>
  <conditionalFormatting sqref="D77:V77">
    <cfRule type="cellIs" dxfId="879" priority="61" operator="notBetween">
      <formula>0</formula>
      <formula>1</formula>
    </cfRule>
    <cfRule type="cellIs" dxfId="878" priority="62" operator="equal">
      <formula>""</formula>
    </cfRule>
  </conditionalFormatting>
  <conditionalFormatting sqref="C30:C36">
    <cfRule type="cellIs" dxfId="877" priority="29" operator="equal">
      <formula>""</formula>
    </cfRule>
  </conditionalFormatting>
  <conditionalFormatting sqref="D30:D36">
    <cfRule type="cellIs" dxfId="876" priority="28" operator="equal">
      <formula>""</formula>
    </cfRule>
  </conditionalFormatting>
  <conditionalFormatting sqref="C44:C50">
    <cfRule type="cellIs" dxfId="875" priority="27" operator="equal">
      <formula>""</formula>
    </cfRule>
  </conditionalFormatting>
  <conditionalFormatting sqref="D44:D50">
    <cfRule type="cellIs" dxfId="874" priority="25" operator="notBetween">
      <formula>0</formula>
      <formula>1</formula>
    </cfRule>
    <cfRule type="cellIs" dxfId="873" priority="26" operator="equal">
      <formula>""</formula>
    </cfRule>
  </conditionalFormatting>
  <conditionalFormatting sqref="E44:G50">
    <cfRule type="notContainsBlanks" dxfId="872" priority="24">
      <formula>LEN(TRIM(E44))&gt;0</formula>
    </cfRule>
  </conditionalFormatting>
  <conditionalFormatting sqref="D56:D62">
    <cfRule type="cellIs" dxfId="871" priority="22" operator="notBetween">
      <formula>0</formula>
      <formula>1</formula>
    </cfRule>
    <cfRule type="cellIs" dxfId="870" priority="23" operator="equal">
      <formula>""</formula>
    </cfRule>
  </conditionalFormatting>
  <conditionalFormatting sqref="E63:G63">
    <cfRule type="notContainsBlanks" dxfId="869" priority="21">
      <formula>LEN(TRIM(E63))&gt;0</formula>
    </cfRule>
  </conditionalFormatting>
  <conditionalFormatting sqref="F74">
    <cfRule type="notContainsBlanks" dxfId="868" priority="20">
      <formula>LEN(TRIM(F74))&gt;0</formula>
    </cfRule>
  </conditionalFormatting>
  <conditionalFormatting sqref="D67:E73">
    <cfRule type="cellIs" dxfId="867" priority="18" operator="notBetween">
      <formula>0</formula>
      <formula>1</formula>
    </cfRule>
    <cfRule type="cellIs" dxfId="866" priority="19" operator="equal">
      <formula>""</formula>
    </cfRule>
  </conditionalFormatting>
  <conditionalFormatting sqref="C77">
    <cfRule type="cellIs" dxfId="865" priority="16" operator="notBetween">
      <formula>0</formula>
      <formula>1</formula>
    </cfRule>
    <cfRule type="cellIs" dxfId="864" priority="17" operator="equal">
      <formula>""</formula>
    </cfRule>
  </conditionalFormatting>
  <conditionalFormatting sqref="E87">
    <cfRule type="notContainsBlanks" dxfId="863" priority="15">
      <formula>LEN(TRIM(E87))&gt;0</formula>
    </cfRule>
  </conditionalFormatting>
  <conditionalFormatting sqref="D80:D86">
    <cfRule type="cellIs" dxfId="862" priority="13" operator="notBetween">
      <formula>0</formula>
      <formula>1</formula>
    </cfRule>
    <cfRule type="cellIs" dxfId="861" priority="14" operator="equal">
      <formula>""</formula>
    </cfRule>
  </conditionalFormatting>
  <conditionalFormatting sqref="E97">
    <cfRule type="notContainsBlanks" dxfId="860" priority="12">
      <formula>LEN(TRIM(E97))&gt;0</formula>
    </cfRule>
  </conditionalFormatting>
  <conditionalFormatting sqref="E90:E96">
    <cfRule type="notContainsBlanks" dxfId="859" priority="11">
      <formula>LEN(TRIM(E90))&gt;0</formula>
    </cfRule>
  </conditionalFormatting>
  <conditionalFormatting sqref="C90:D96">
    <cfRule type="cellIs" dxfId="858" priority="9" operator="notBetween">
      <formula>0</formula>
      <formula>1</formula>
    </cfRule>
    <cfRule type="cellIs" dxfId="857" priority="10" operator="equal">
      <formula>""</formula>
    </cfRule>
  </conditionalFormatting>
  <conditionalFormatting sqref="C7:I9">
    <cfRule type="cellIs" dxfId="856" priority="5" operator="greaterThan">
      <formula>0</formula>
    </cfRule>
    <cfRule type="cellIs" dxfId="855" priority="6" operator="equal">
      <formula>""</formula>
    </cfRule>
  </conditionalFormatting>
  <conditionalFormatting sqref="K7:AE7">
    <cfRule type="cellIs" dxfId="854" priority="3" operator="greaterThan">
      <formula>0</formula>
    </cfRule>
    <cfRule type="cellIs" dxfId="853" priority="4" operator="equal">
      <formula>""</formula>
    </cfRule>
  </conditionalFormatting>
  <conditionalFormatting sqref="K9:AE9">
    <cfRule type="cellIs" dxfId="852" priority="1" operator="greaterThan">
      <formula>0</formula>
    </cfRule>
    <cfRule type="cellIs" dxfId="851" priority="2" operator="equal">
      <formula>""</formula>
    </cfRule>
  </conditionalFormatting>
  <dataValidations xWindow="855" yWindow="599" count="4">
    <dataValidation type="decimal" showInputMessage="1" showErrorMessage="1" error="Value should be numeric and less than 100%" prompt="Numerical value between 0 and 1" sqref="D77:V77" xr:uid="{00000000-0002-0000-0500-000000000000}">
      <formula1>0</formula1>
      <formula2>1</formula2>
    </dataValidation>
    <dataValidation type="decimal" operator="greaterThanOrEqual" showInputMessage="1" showErrorMessage="1" error="Tax basis should be positive" sqref="C16:C22 C30:D36 C44:C50" xr:uid="{00000000-0002-0000-0500-000001000000}">
      <formula1>0</formula1>
    </dataValidation>
    <dataValidation type="decimal" showInputMessage="1" showErrorMessage="1" error="Number should be between 0.0% and 100.0%" prompt="Number should be between 0.0% and 100.0%" sqref="D44:D50 D56:D62 D67:E73 C77 D80:D86 C90:D96" xr:uid="{00000000-0002-0000-0500-000002000000}">
      <formula1>0</formula1>
      <formula2>1</formula2>
    </dataValidation>
    <dataValidation type="custom" operator="greaterThanOrEqual" showInputMessage="1" showErrorMessage="1" error="Value should be a number" prompt="Value should be a number" sqref="C7:I9 K7:AE7 K9:AE9" xr:uid="{00000000-0002-0000-0500-000004000000}">
      <formula1>ISNONTEXT(C7)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855" yWindow="599" count="1">
        <x14:dataValidation type="list" showInputMessage="1" showErrorMessage="1" xr:uid="{00000000-0002-0000-0500-000003000000}">
          <x14:formula1>
            <xm:f>List!$B$2:$B$171</xm:f>
          </x14:formula1>
          <xm:sqref>C4:I4 K4:AE4 C25:D25 C13 C39:D39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AV30"/>
  <sheetViews>
    <sheetView showGridLines="0" topLeftCell="A1048576" zoomScale="80" zoomScaleNormal="80" workbookViewId="0">
      <pane xSplit="1" topLeftCell="B1" activePane="topRight" state="frozen"/>
      <selection activeCell="B3" sqref="B3 E3:F12 L3:P12 D14:AQ15"/>
      <selection pane="topRight" activeCell="R15" sqref="R15"/>
    </sheetView>
  </sheetViews>
  <sheetFormatPr defaultColWidth="0" defaultRowHeight="16.2" zeroHeight="1"/>
  <cols>
    <col min="1" max="1" width="41.4609375" style="50" customWidth="1"/>
    <col min="2" max="2" width="3.3828125" style="50" customWidth="1"/>
    <col min="3" max="3" width="18.765625" style="50" customWidth="1"/>
    <col min="4" max="8" width="15.765625" style="50" customWidth="1"/>
    <col min="9" max="9" width="16.765625" style="50" customWidth="1"/>
    <col min="10" max="45" width="15.765625" style="50" customWidth="1"/>
    <col min="46" max="46" width="9.23046875" style="50" customWidth="1"/>
    <col min="47" max="48" width="0" style="50" hidden="1" customWidth="1"/>
    <col min="49" max="49" width="9.23046875" style="50" hidden="1" customWidth="1"/>
    <col min="50" max="16384" width="9.23046875" style="50" hidden="1"/>
  </cols>
  <sheetData>
    <row r="1" spans="1:46" ht="19.8" hidden="1" customHeight="1">
      <c r="A1" s="35" t="s">
        <v>13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46" ht="34.950000000000003" hidden="1" customHeight="1">
      <c r="A2" s="123" t="str">
        <f>IF(OR(
AND(COUNTA(G4:H4)&gt;0, ISBLANK(A4)),
AND(COUNTA(G5:H5)&gt;0, ISBLANK(A5)),
AND(COUNTA(G6:H6)&gt;0, ISBLANK(A6)), AND(COUNTA(G7:H7)&gt;0, ISBLANK(A7)), AND(COUNTA(G8:H8)&gt;0, ISBLANK(A8)),AND(COUNTA(G9:H9)&gt;0, ISBLANK(A9)), AND(COUNTA(G10:H10)&gt;0, ISBLANK(A10)),AND(COUNTA(G11:H11)&gt;0, ISBLANK(A11)),AND(COUNTA(G12:H12)&gt;0, ISBLANK(A12)), AND(COUNTA(G13:H13)&gt;0, ISBLANK(A13)),
),"Certain rows below are missing intangible asset name", "")</f>
        <v/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</row>
    <row r="3" spans="1:46" s="118" customFormat="1" ht="49.95" hidden="1" customHeight="1" thickBot="1">
      <c r="A3" s="114" t="s">
        <v>180</v>
      </c>
      <c r="B3" s="115"/>
      <c r="C3" s="72" t="s">
        <v>181</v>
      </c>
      <c r="D3" s="72" t="s">
        <v>32</v>
      </c>
      <c r="E3" s="72" t="s">
        <v>20</v>
      </c>
      <c r="F3" s="72" t="s">
        <v>182</v>
      </c>
      <c r="G3" s="72" t="s">
        <v>183</v>
      </c>
      <c r="H3" s="72" t="s">
        <v>184</v>
      </c>
      <c r="I3" s="72" t="s">
        <v>185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</row>
    <row r="4" spans="1:46" hidden="1">
      <c r="A4" s="4"/>
      <c r="B4" s="107"/>
      <c r="C4" s="120" t="s">
        <v>108</v>
      </c>
      <c r="D4" s="120" t="str">
        <f>BS!$E$4</f>
        <v>USD</v>
      </c>
      <c r="E4" s="63" t="str">
        <f>General!$C$3</f>
        <v>Thousands</v>
      </c>
      <c r="F4" s="120" t="s">
        <v>108</v>
      </c>
      <c r="G4" s="1"/>
      <c r="H4" s="152"/>
      <c r="I4" s="120" t="s">
        <v>108</v>
      </c>
      <c r="J4" s="29" t="str">
        <f t="shared" ref="J4:J13" si="0">IF(AND(NOT(A4=""),COUNTBLANK(G4:H4)&gt;0),"Please provide details relating to acquisition cost/date",IF(AND(NOT(A4=""),I4="Select"),"Please provide details relating to amortization life / rate",""))</f>
        <v/>
      </c>
      <c r="L4" s="30"/>
      <c r="M4" s="31"/>
      <c r="N4" s="110"/>
      <c r="O4" s="110"/>
      <c r="P4" s="110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</row>
    <row r="5" spans="1:46" hidden="1">
      <c r="A5" s="4"/>
      <c r="B5" s="107"/>
      <c r="C5" s="120" t="s">
        <v>108</v>
      </c>
      <c r="D5" s="120" t="str">
        <f t="shared" ref="D5:D13" si="1">$D$4</f>
        <v>USD</v>
      </c>
      <c r="E5" s="63" t="str">
        <f>General!$C$3</f>
        <v>Thousands</v>
      </c>
      <c r="F5" s="120" t="s">
        <v>108</v>
      </c>
      <c r="G5" s="1"/>
      <c r="H5" s="152"/>
      <c r="I5" s="120" t="s">
        <v>108</v>
      </c>
      <c r="J5" s="29" t="str">
        <f t="shared" si="0"/>
        <v/>
      </c>
      <c r="L5" s="30"/>
      <c r="M5" s="31"/>
      <c r="N5" s="110"/>
      <c r="O5" s="110"/>
      <c r="P5" s="110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</row>
    <row r="6" spans="1:46" hidden="1">
      <c r="A6" s="4"/>
      <c r="B6" s="107"/>
      <c r="C6" s="120" t="s">
        <v>108</v>
      </c>
      <c r="D6" s="120" t="str">
        <f t="shared" si="1"/>
        <v>USD</v>
      </c>
      <c r="E6" s="63" t="str">
        <f>General!$C$3</f>
        <v>Thousands</v>
      </c>
      <c r="F6" s="120" t="s">
        <v>108</v>
      </c>
      <c r="G6" s="1"/>
      <c r="H6" s="152"/>
      <c r="I6" s="120" t="s">
        <v>108</v>
      </c>
      <c r="J6" s="29" t="str">
        <f t="shared" si="0"/>
        <v/>
      </c>
      <c r="L6" s="30"/>
      <c r="O6" s="110"/>
      <c r="P6" s="110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</row>
    <row r="7" spans="1:46" hidden="1">
      <c r="A7" s="4"/>
      <c r="B7" s="107"/>
      <c r="C7" s="120" t="s">
        <v>108</v>
      </c>
      <c r="D7" s="120" t="str">
        <f t="shared" si="1"/>
        <v>USD</v>
      </c>
      <c r="E7" s="63" t="str">
        <f>General!$C$3</f>
        <v>Thousands</v>
      </c>
      <c r="F7" s="120" t="s">
        <v>108</v>
      </c>
      <c r="G7" s="1"/>
      <c r="H7" s="152"/>
      <c r="I7" s="120" t="s">
        <v>108</v>
      </c>
      <c r="J7" s="29" t="str">
        <f t="shared" si="0"/>
        <v/>
      </c>
      <c r="L7" s="30"/>
      <c r="M7" s="31"/>
      <c r="N7" s="110"/>
      <c r="O7" s="110"/>
      <c r="P7" s="110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</row>
    <row r="8" spans="1:46" hidden="1">
      <c r="A8" s="4"/>
      <c r="B8" s="107"/>
      <c r="C8" s="120" t="s">
        <v>108</v>
      </c>
      <c r="D8" s="120" t="str">
        <f t="shared" si="1"/>
        <v>USD</v>
      </c>
      <c r="E8" s="63" t="str">
        <f>General!$C$3</f>
        <v>Thousands</v>
      </c>
      <c r="F8" s="120" t="s">
        <v>108</v>
      </c>
      <c r="G8" s="1"/>
      <c r="H8" s="152"/>
      <c r="I8" s="120" t="s">
        <v>108</v>
      </c>
      <c r="J8" s="29" t="str">
        <f t="shared" si="0"/>
        <v/>
      </c>
      <c r="L8" s="30"/>
      <c r="M8" s="31"/>
      <c r="N8" s="110"/>
      <c r="O8" s="110"/>
      <c r="P8" s="110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</row>
    <row r="9" spans="1:46" hidden="1">
      <c r="A9" s="4"/>
      <c r="B9" s="107"/>
      <c r="C9" s="120" t="s">
        <v>108</v>
      </c>
      <c r="D9" s="120" t="str">
        <f t="shared" si="1"/>
        <v>USD</v>
      </c>
      <c r="E9" s="63" t="str">
        <f>General!$C$3</f>
        <v>Thousands</v>
      </c>
      <c r="F9" s="120" t="s">
        <v>108</v>
      </c>
      <c r="G9" s="1"/>
      <c r="H9" s="152"/>
      <c r="I9" s="120" t="s">
        <v>108</v>
      </c>
      <c r="J9" s="29" t="str">
        <f t="shared" si="0"/>
        <v/>
      </c>
      <c r="L9" s="30"/>
      <c r="M9" s="31"/>
      <c r="N9" s="110"/>
      <c r="O9" s="110"/>
      <c r="P9" s="110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</row>
    <row r="10" spans="1:46" hidden="1">
      <c r="A10" s="4"/>
      <c r="B10" s="107"/>
      <c r="C10" s="120" t="s">
        <v>108</v>
      </c>
      <c r="D10" s="120" t="str">
        <f t="shared" si="1"/>
        <v>USD</v>
      </c>
      <c r="E10" s="63" t="str">
        <f>General!$C$3</f>
        <v>Thousands</v>
      </c>
      <c r="F10" s="120" t="s">
        <v>108</v>
      </c>
      <c r="G10" s="1"/>
      <c r="H10" s="152"/>
      <c r="I10" s="120" t="s">
        <v>108</v>
      </c>
      <c r="J10" s="29" t="str">
        <f t="shared" si="0"/>
        <v/>
      </c>
      <c r="L10" s="30"/>
      <c r="M10" s="31"/>
      <c r="N10" s="110"/>
      <c r="O10" s="110"/>
      <c r="P10" s="110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</row>
    <row r="11" spans="1:46" hidden="1">
      <c r="A11" s="4"/>
      <c r="B11" s="107"/>
      <c r="C11" s="120" t="s">
        <v>108</v>
      </c>
      <c r="D11" s="120" t="str">
        <f t="shared" si="1"/>
        <v>USD</v>
      </c>
      <c r="E11" s="63" t="str">
        <f>General!$C$3</f>
        <v>Thousands</v>
      </c>
      <c r="F11" s="120" t="s">
        <v>108</v>
      </c>
      <c r="G11" s="1"/>
      <c r="H11" s="152"/>
      <c r="I11" s="120" t="s">
        <v>108</v>
      </c>
      <c r="J11" s="29" t="str">
        <f t="shared" si="0"/>
        <v/>
      </c>
      <c r="L11" s="30"/>
      <c r="M11" s="31"/>
      <c r="N11" s="110"/>
      <c r="O11" s="110"/>
      <c r="P11" s="110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</row>
    <row r="12" spans="1:46" hidden="1">
      <c r="A12" s="4"/>
      <c r="B12" s="107"/>
      <c r="C12" s="120" t="s">
        <v>108</v>
      </c>
      <c r="D12" s="120" t="str">
        <f t="shared" si="1"/>
        <v>USD</v>
      </c>
      <c r="E12" s="63" t="str">
        <f>General!$C$3</f>
        <v>Thousands</v>
      </c>
      <c r="F12" s="120" t="s">
        <v>108</v>
      </c>
      <c r="G12" s="1"/>
      <c r="H12" s="152"/>
      <c r="I12" s="120" t="s">
        <v>108</v>
      </c>
      <c r="J12" s="29" t="str">
        <f t="shared" si="0"/>
        <v/>
      </c>
      <c r="L12" s="30"/>
      <c r="M12" s="31"/>
      <c r="N12" s="110"/>
      <c r="O12" s="110"/>
      <c r="P12" s="110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</row>
    <row r="13" spans="1:46" hidden="1">
      <c r="A13" s="4"/>
      <c r="B13" s="107"/>
      <c r="C13" s="120" t="s">
        <v>108</v>
      </c>
      <c r="D13" s="120" t="str">
        <f t="shared" si="1"/>
        <v>USD</v>
      </c>
      <c r="E13" s="63" t="str">
        <f>General!$C$3</f>
        <v>Thousands</v>
      </c>
      <c r="F13" s="120" t="s">
        <v>108</v>
      </c>
      <c r="G13" s="1"/>
      <c r="H13" s="152"/>
      <c r="I13" s="120" t="s">
        <v>108</v>
      </c>
      <c r="J13" s="29" t="str">
        <f t="shared" si="0"/>
        <v/>
      </c>
      <c r="L13" s="30"/>
      <c r="M13" s="31"/>
      <c r="N13" s="110"/>
      <c r="O13" s="110"/>
      <c r="P13" s="110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</row>
    <row r="14" spans="1:46" ht="25.05" hidden="1" customHeight="1">
      <c r="A14" s="123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</row>
    <row r="15" spans="1:46" ht="19.8" customHeight="1">
      <c r="A15" s="35" t="s">
        <v>186</v>
      </c>
      <c r="B15" s="70"/>
      <c r="C15" s="176" t="s">
        <v>108</v>
      </c>
      <c r="D15" s="177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</row>
    <row r="16" spans="1:46" ht="25.05" customHeight="1">
      <c r="A16" s="107"/>
      <c r="B16" s="107"/>
      <c r="C16" s="29" t="str">
        <f>IF(AND(C15="Select",OR(NOT(ISBLANK(A20)), NOT(ISBLANK(A21)),NOT(ISBLANK(A22)),NOT(ISBLANK(A23)),NOT(ISBLANK(A24)),NOT(ISBLANK(A25)),NOT(ISBLANK(A26)),NOT(ISBLANK(A27)),NOT(ISBLANK(A28)),NOT(ISBLANK(A29)))),"Select from the drop-down list","")</f>
        <v/>
      </c>
      <c r="D16" s="71"/>
      <c r="E16" s="110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</row>
    <row r="17" spans="1:45" ht="16.8" customHeight="1">
      <c r="A17" s="7"/>
      <c r="B17" s="107"/>
      <c r="C17" s="94"/>
      <c r="D17" s="42" t="s">
        <v>32</v>
      </c>
      <c r="E17" s="120" t="str">
        <f>BS!$E$4</f>
        <v>USD</v>
      </c>
      <c r="F17" s="120" t="str">
        <f t="shared" ref="F17:AS17" si="2">$E$17</f>
        <v>USD</v>
      </c>
      <c r="G17" s="120" t="str">
        <f t="shared" si="2"/>
        <v>USD</v>
      </c>
      <c r="H17" s="120" t="str">
        <f t="shared" si="2"/>
        <v>USD</v>
      </c>
      <c r="I17" s="120" t="str">
        <f t="shared" si="2"/>
        <v>USD</v>
      </c>
      <c r="J17" s="120" t="str">
        <f t="shared" si="2"/>
        <v>USD</v>
      </c>
      <c r="K17" s="120" t="str">
        <f t="shared" si="2"/>
        <v>USD</v>
      </c>
      <c r="L17" s="120" t="str">
        <f t="shared" si="2"/>
        <v>USD</v>
      </c>
      <c r="M17" s="120" t="str">
        <f t="shared" si="2"/>
        <v>USD</v>
      </c>
      <c r="N17" s="120" t="str">
        <f t="shared" si="2"/>
        <v>USD</v>
      </c>
      <c r="O17" s="120" t="str">
        <f t="shared" si="2"/>
        <v>USD</v>
      </c>
      <c r="P17" s="120" t="str">
        <f t="shared" si="2"/>
        <v>USD</v>
      </c>
      <c r="Q17" s="120" t="str">
        <f t="shared" si="2"/>
        <v>USD</v>
      </c>
      <c r="R17" s="120" t="str">
        <f t="shared" si="2"/>
        <v>USD</v>
      </c>
      <c r="S17" s="120" t="str">
        <f t="shared" si="2"/>
        <v>USD</v>
      </c>
      <c r="T17" s="120" t="str">
        <f t="shared" si="2"/>
        <v>USD</v>
      </c>
      <c r="U17" s="120" t="str">
        <f t="shared" si="2"/>
        <v>USD</v>
      </c>
      <c r="V17" s="120" t="str">
        <f t="shared" si="2"/>
        <v>USD</v>
      </c>
      <c r="W17" s="120" t="str">
        <f t="shared" si="2"/>
        <v>USD</v>
      </c>
      <c r="X17" s="120" t="str">
        <f t="shared" si="2"/>
        <v>USD</v>
      </c>
      <c r="Y17" s="120" t="str">
        <f t="shared" si="2"/>
        <v>USD</v>
      </c>
      <c r="Z17" s="120" t="str">
        <f t="shared" si="2"/>
        <v>USD</v>
      </c>
      <c r="AA17" s="120" t="str">
        <f t="shared" si="2"/>
        <v>USD</v>
      </c>
      <c r="AB17" s="120" t="str">
        <f t="shared" si="2"/>
        <v>USD</v>
      </c>
      <c r="AC17" s="120" t="str">
        <f t="shared" si="2"/>
        <v>USD</v>
      </c>
      <c r="AD17" s="120" t="str">
        <f t="shared" si="2"/>
        <v>USD</v>
      </c>
      <c r="AE17" s="120" t="str">
        <f t="shared" si="2"/>
        <v>USD</v>
      </c>
      <c r="AF17" s="120" t="str">
        <f t="shared" si="2"/>
        <v>USD</v>
      </c>
      <c r="AG17" s="120" t="str">
        <f t="shared" si="2"/>
        <v>USD</v>
      </c>
      <c r="AH17" s="120" t="str">
        <f t="shared" si="2"/>
        <v>USD</v>
      </c>
      <c r="AI17" s="120" t="str">
        <f t="shared" si="2"/>
        <v>USD</v>
      </c>
      <c r="AJ17" s="120" t="str">
        <f t="shared" si="2"/>
        <v>USD</v>
      </c>
      <c r="AK17" s="120" t="str">
        <f t="shared" si="2"/>
        <v>USD</v>
      </c>
      <c r="AL17" s="120" t="str">
        <f t="shared" si="2"/>
        <v>USD</v>
      </c>
      <c r="AM17" s="120" t="str">
        <f t="shared" si="2"/>
        <v>USD</v>
      </c>
      <c r="AN17" s="120" t="str">
        <f t="shared" si="2"/>
        <v>USD</v>
      </c>
      <c r="AO17" s="120" t="str">
        <f t="shared" si="2"/>
        <v>USD</v>
      </c>
      <c r="AP17" s="120" t="str">
        <f t="shared" si="2"/>
        <v>USD</v>
      </c>
      <c r="AQ17" s="120" t="str">
        <f t="shared" si="2"/>
        <v>USD</v>
      </c>
      <c r="AR17" s="120" t="str">
        <f t="shared" si="2"/>
        <v>USD</v>
      </c>
      <c r="AS17" s="120" t="str">
        <f t="shared" si="2"/>
        <v>USD</v>
      </c>
    </row>
    <row r="18" spans="1:45" ht="15" customHeight="1">
      <c r="A18" s="123" t="str">
        <f>IF(OR(
AND(COUNTA(E20:AS20)&gt;0, ISBLANK(A20)),
AND(COUNTA(E21:AS21)&gt;0, ISBLANK(A21)),
AND(COUNTA(E22:AS22)&gt;0, ISBLANK(A22)),
AND(COUNTA(E23:AS23)&gt;0, ISBLANK(A23)), AND(COUNTA(E24:AS24)&gt;0, ISBLANK(A24)),
AND(COUNTA(E25:AS25)&gt;0, ISBLANK(A25)),
AND(COUNTA(E26:AS26)&gt;0, ISBLANK(A26)),
AND(COUNTA(E27:AS27)&gt;0, ISBLANK(A27)), AND(COUNTA(E28:AS28)&gt;0, ISBLANK(A28)),
AND(COUNTA(E29:AS29)&gt;0, ISBLANK(A29)),),"Certain rows are missing intangible asset name", "")</f>
        <v/>
      </c>
      <c r="B18" s="107"/>
      <c r="C18" s="94"/>
      <c r="D18" s="42" t="s">
        <v>20</v>
      </c>
      <c r="E18" s="6" t="str">
        <f>General!$C$3</f>
        <v>Thousands</v>
      </c>
      <c r="F18" s="6" t="str">
        <f>General!$C$3</f>
        <v>Thousands</v>
      </c>
      <c r="G18" s="6" t="str">
        <f>General!$C$3</f>
        <v>Thousands</v>
      </c>
      <c r="H18" s="6" t="str">
        <f>General!$C$3</f>
        <v>Thousands</v>
      </c>
      <c r="I18" s="6" t="str">
        <f>General!$C$3</f>
        <v>Thousands</v>
      </c>
      <c r="J18" s="6" t="str">
        <f>General!$C$3</f>
        <v>Thousands</v>
      </c>
      <c r="K18" s="6" t="str">
        <f>General!$C$3</f>
        <v>Thousands</v>
      </c>
      <c r="L18" s="6" t="str">
        <f>General!$C$3</f>
        <v>Thousands</v>
      </c>
      <c r="M18" s="6" t="str">
        <f>General!$C$3</f>
        <v>Thousands</v>
      </c>
      <c r="N18" s="6" t="str">
        <f>General!$C$3</f>
        <v>Thousands</v>
      </c>
      <c r="O18" s="6" t="str">
        <f>General!$C$3</f>
        <v>Thousands</v>
      </c>
      <c r="P18" s="6" t="str">
        <f>General!$C$3</f>
        <v>Thousands</v>
      </c>
      <c r="Q18" s="6" t="str">
        <f>General!$C$3</f>
        <v>Thousands</v>
      </c>
      <c r="R18" s="6" t="str">
        <f>General!$C$3</f>
        <v>Thousands</v>
      </c>
      <c r="S18" s="6" t="str">
        <f>General!$C$3</f>
        <v>Thousands</v>
      </c>
      <c r="T18" s="6" t="str">
        <f>General!$C$3</f>
        <v>Thousands</v>
      </c>
      <c r="U18" s="6" t="str">
        <f>General!$C$3</f>
        <v>Thousands</v>
      </c>
      <c r="V18" s="6" t="str">
        <f>General!$C$3</f>
        <v>Thousands</v>
      </c>
      <c r="W18" s="6" t="str">
        <f>General!$C$3</f>
        <v>Thousands</v>
      </c>
      <c r="X18" s="6" t="str">
        <f>General!$C$3</f>
        <v>Thousands</v>
      </c>
      <c r="Y18" s="6" t="str">
        <f>General!$C$3</f>
        <v>Thousands</v>
      </c>
      <c r="Z18" s="6" t="str">
        <f>General!$C$3</f>
        <v>Thousands</v>
      </c>
      <c r="AA18" s="6" t="str">
        <f>General!$C$3</f>
        <v>Thousands</v>
      </c>
      <c r="AB18" s="6" t="str">
        <f>General!$C$3</f>
        <v>Thousands</v>
      </c>
      <c r="AC18" s="6" t="str">
        <f>General!$C$3</f>
        <v>Thousands</v>
      </c>
      <c r="AD18" s="6" t="str">
        <f>General!$C$3</f>
        <v>Thousands</v>
      </c>
      <c r="AE18" s="6" t="str">
        <f>General!$C$3</f>
        <v>Thousands</v>
      </c>
      <c r="AF18" s="6" t="str">
        <f>General!$C$3</f>
        <v>Thousands</v>
      </c>
      <c r="AG18" s="6" t="str">
        <f>General!$C$3</f>
        <v>Thousands</v>
      </c>
      <c r="AH18" s="6" t="str">
        <f>General!$C$3</f>
        <v>Thousands</v>
      </c>
      <c r="AI18" s="6" t="str">
        <f>General!$C$3</f>
        <v>Thousands</v>
      </c>
      <c r="AJ18" s="6" t="str">
        <f>General!$C$3</f>
        <v>Thousands</v>
      </c>
      <c r="AK18" s="6" t="str">
        <f>General!$C$3</f>
        <v>Thousands</v>
      </c>
      <c r="AL18" s="6" t="str">
        <f>General!$C$3</f>
        <v>Thousands</v>
      </c>
      <c r="AM18" s="6" t="str">
        <f>General!$C$3</f>
        <v>Thousands</v>
      </c>
      <c r="AN18" s="6" t="str">
        <f>General!$C$3</f>
        <v>Thousands</v>
      </c>
      <c r="AO18" s="6" t="str">
        <f>General!$C$3</f>
        <v>Thousands</v>
      </c>
      <c r="AP18" s="6" t="str">
        <f>General!$C$3</f>
        <v>Thousands</v>
      </c>
      <c r="AQ18" s="6" t="str">
        <f>General!$C$3</f>
        <v>Thousands</v>
      </c>
      <c r="AR18" s="6" t="str">
        <f>General!$C$3</f>
        <v>Thousands</v>
      </c>
      <c r="AS18" s="6" t="str">
        <f>General!$C$3</f>
        <v>Thousands</v>
      </c>
    </row>
    <row r="19" spans="1:45" s="118" customFormat="1" ht="34.950000000000003" customHeight="1" thickBot="1">
      <c r="A19" s="114" t="s">
        <v>180</v>
      </c>
      <c r="B19" s="115"/>
      <c r="C19" s="72" t="s">
        <v>181</v>
      </c>
      <c r="E19" s="58" t="s">
        <v>115</v>
      </c>
      <c r="F19" s="58" t="s">
        <v>48</v>
      </c>
      <c r="G19" s="58" t="s">
        <v>49</v>
      </c>
      <c r="H19" s="58" t="s">
        <v>50</v>
      </c>
      <c r="I19" s="58" t="s">
        <v>51</v>
      </c>
      <c r="J19" s="58" t="s">
        <v>52</v>
      </c>
      <c r="K19" s="58" t="s">
        <v>53</v>
      </c>
      <c r="L19" s="58" t="s">
        <v>54</v>
      </c>
      <c r="M19" s="58" t="s">
        <v>55</v>
      </c>
      <c r="N19" s="58" t="s">
        <v>56</v>
      </c>
      <c r="O19" s="58" t="s">
        <v>57</v>
      </c>
      <c r="P19" s="58" t="s">
        <v>58</v>
      </c>
      <c r="Q19" s="58" t="s">
        <v>59</v>
      </c>
      <c r="R19" s="58" t="s">
        <v>60</v>
      </c>
      <c r="S19" s="58" t="s">
        <v>61</v>
      </c>
      <c r="T19" s="58" t="s">
        <v>62</v>
      </c>
      <c r="U19" s="58" t="s">
        <v>63</v>
      </c>
      <c r="V19" s="58" t="s">
        <v>64</v>
      </c>
      <c r="W19" s="58" t="s">
        <v>65</v>
      </c>
      <c r="X19" s="58" t="s">
        <v>66</v>
      </c>
      <c r="Y19" s="58" t="s">
        <v>67</v>
      </c>
      <c r="Z19" s="58" t="s">
        <v>187</v>
      </c>
      <c r="AA19" s="58" t="s">
        <v>188</v>
      </c>
      <c r="AB19" s="58" t="s">
        <v>189</v>
      </c>
      <c r="AC19" s="58" t="s">
        <v>190</v>
      </c>
      <c r="AD19" s="58" t="s">
        <v>191</v>
      </c>
      <c r="AE19" s="58" t="s">
        <v>192</v>
      </c>
      <c r="AF19" s="58" t="s">
        <v>193</v>
      </c>
      <c r="AG19" s="58" t="s">
        <v>194</v>
      </c>
      <c r="AH19" s="58" t="s">
        <v>195</v>
      </c>
      <c r="AI19" s="58" t="s">
        <v>196</v>
      </c>
      <c r="AJ19" s="58" t="s">
        <v>197</v>
      </c>
      <c r="AK19" s="58" t="s">
        <v>198</v>
      </c>
      <c r="AL19" s="58" t="s">
        <v>199</v>
      </c>
      <c r="AM19" s="58" t="s">
        <v>200</v>
      </c>
      <c r="AN19" s="58" t="s">
        <v>201</v>
      </c>
      <c r="AO19" s="58" t="s">
        <v>202</v>
      </c>
      <c r="AP19" s="58" t="s">
        <v>203</v>
      </c>
      <c r="AQ19" s="58" t="s">
        <v>204</v>
      </c>
      <c r="AR19" s="58" t="s">
        <v>205</v>
      </c>
      <c r="AS19" s="58" t="s">
        <v>206</v>
      </c>
    </row>
    <row r="20" spans="1:45">
      <c r="A20" s="4"/>
      <c r="B20" s="107"/>
      <c r="C20" s="120" t="s">
        <v>108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>
      <c r="A21" s="4"/>
      <c r="B21" s="107"/>
      <c r="C21" s="120" t="s">
        <v>108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>
      <c r="A22" s="4"/>
      <c r="B22" s="107"/>
      <c r="C22" s="120" t="s">
        <v>108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>
      <c r="A23" s="4"/>
      <c r="B23" s="107"/>
      <c r="C23" s="120" t="s">
        <v>108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>
      <c r="A24" s="4"/>
      <c r="B24" s="107"/>
      <c r="C24" s="120" t="s">
        <v>108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>
      <c r="A25" s="4"/>
      <c r="B25" s="107"/>
      <c r="C25" s="120" t="s">
        <v>108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>
      <c r="A26" s="4"/>
      <c r="B26" s="107"/>
      <c r="C26" s="120" t="s">
        <v>108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>
      <c r="A27" s="4"/>
      <c r="B27" s="107"/>
      <c r="C27" s="120" t="s">
        <v>108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>
      <c r="A28" s="4"/>
      <c r="B28" s="107"/>
      <c r="C28" s="120" t="s">
        <v>108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>
      <c r="A29" s="4"/>
      <c r="B29" s="107"/>
      <c r="C29" s="120" t="s">
        <v>108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25.05" customHeight="1">
      <c r="A30" s="123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</row>
  </sheetData>
  <sheetProtection password="D6F5" sheet="1"/>
  <mergeCells count="1">
    <mergeCell ref="C15:D15"/>
  </mergeCells>
  <conditionalFormatting sqref="A4:A13">
    <cfRule type="cellIs" dxfId="850" priority="241" operator="equal">
      <formula>""</formula>
    </cfRule>
  </conditionalFormatting>
  <conditionalFormatting sqref="A17">
    <cfRule type="notContainsBlanks" dxfId="849" priority="28">
      <formula>LEN(TRIM(A17))&gt;0</formula>
    </cfRule>
  </conditionalFormatting>
  <conditionalFormatting sqref="H4:H13">
    <cfRule type="cellIs" dxfId="848" priority="27" operator="equal">
      <formula>""</formula>
    </cfRule>
  </conditionalFormatting>
  <conditionalFormatting sqref="A2">
    <cfRule type="notContainsBlanks" dxfId="847" priority="24">
      <formula>LEN(TRIM(A2))&gt;0</formula>
    </cfRule>
  </conditionalFormatting>
  <conditionalFormatting sqref="A20:A29">
    <cfRule type="cellIs" dxfId="846" priority="23" operator="equal">
      <formula>""</formula>
    </cfRule>
  </conditionalFormatting>
  <conditionalFormatting sqref="C16">
    <cfRule type="notContainsBlanks" dxfId="845" priority="17">
      <formula>LEN(TRIM(C16))&gt;0</formula>
    </cfRule>
  </conditionalFormatting>
  <conditionalFormatting sqref="A30">
    <cfRule type="notContainsBlanks" dxfId="844" priority="21">
      <formula>LEN(TRIM(A30))&gt;0</formula>
    </cfRule>
  </conditionalFormatting>
  <conditionalFormatting sqref="A18">
    <cfRule type="notContainsBlanks" dxfId="843" priority="20">
      <formula>LEN(TRIM(A18))&gt;0</formula>
    </cfRule>
  </conditionalFormatting>
  <conditionalFormatting sqref="J4">
    <cfRule type="notContainsBlanks" dxfId="842" priority="12">
      <formula>LEN(TRIM(J4))&gt;0</formula>
    </cfRule>
  </conditionalFormatting>
  <conditionalFormatting sqref="J5:J13">
    <cfRule type="notContainsBlanks" dxfId="841" priority="8">
      <formula>LEN(TRIM(J5))&gt;0</formula>
    </cfRule>
  </conditionalFormatting>
  <conditionalFormatting sqref="A14">
    <cfRule type="notContainsBlanks" dxfId="840" priority="7">
      <formula>LEN(TRIM(A14))&gt;0</formula>
    </cfRule>
  </conditionalFormatting>
  <conditionalFormatting sqref="G4:G13">
    <cfRule type="cellIs" dxfId="839" priority="5" operator="greaterThan">
      <formula>0</formula>
    </cfRule>
    <cfRule type="cellIs" dxfId="838" priority="6" operator="equal">
      <formula>""</formula>
    </cfRule>
  </conditionalFormatting>
  <conditionalFormatting sqref="E20:AS29">
    <cfRule type="cellIs" dxfId="837" priority="1" operator="greaterThan">
      <formula>0</formula>
    </cfRule>
    <cfRule type="cellIs" dxfId="836" priority="2" operator="equal">
      <formula>""</formula>
    </cfRule>
  </conditionalFormatting>
  <dataValidations count="4">
    <dataValidation type="list" showInputMessage="1" showErrorMessage="1" sqref="F4:F13" xr:uid="{00000000-0002-0000-0600-000000000000}">
      <formula1>"Select,Straight-Line,DDB"</formula1>
    </dataValidation>
    <dataValidation type="list" showInputMessage="1" showErrorMessage="1" sqref="C15" xr:uid="{00000000-0002-0000-0600-000001000000}">
      <formula1>"Select,Projected Tax Amortization,Projected Tax Shield"</formula1>
    </dataValidation>
    <dataValidation type="date" showInputMessage="1" showErrorMessage="1" error="Only a date format is permitted in this cell" prompt="Date should be in format mm/dd/yyyy" sqref="H4:H13" xr:uid="{00000000-0002-0000-0600-000002000000}">
      <formula1>1</formula1>
      <formula2>146099</formula2>
    </dataValidation>
    <dataValidation type="custom" operator="greaterThanOrEqual" showInputMessage="1" showErrorMessage="1" error="Value should be a number" prompt="Value should be a number" sqref="G4:G13 E20:AS29" xr:uid="{00000000-0002-0000-0600-000006000000}">
      <formula1>ISNONTEXT(E4)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600-000003000000}">
          <x14:formula1>
            <xm:f>List!$F$2:$F$253</xm:f>
          </x14:formula1>
          <xm:sqref>C20:C29 C4:C13</xm:sqref>
        </x14:dataValidation>
        <x14:dataValidation type="list" showInputMessage="1" showErrorMessage="1" xr:uid="{00000000-0002-0000-0600-000004000000}">
          <x14:formula1>
            <xm:f>List!$B$2:$B$171</xm:f>
          </x14:formula1>
          <xm:sqref>D4:D13 E17:AS17</xm:sqref>
        </x14:dataValidation>
        <x14:dataValidation type="list" showInputMessage="1" showErrorMessage="1" xr:uid="{00000000-0002-0000-0600-000005000000}">
          <x14:formula1>
            <xm:f>List!$E$2:$E$52</xm:f>
          </x14:formula1>
          <xm:sqref>I4:I13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E765A76C43244A3F501EEF416D4A2" ma:contentTypeVersion="14" ma:contentTypeDescription="Create a new document." ma:contentTypeScope="" ma:versionID="6b33637a0881a882de4bfab145a431ac">
  <xsd:schema xmlns:xsd="http://www.w3.org/2001/XMLSchema" xmlns:xs="http://www.w3.org/2001/XMLSchema" xmlns:p="http://schemas.microsoft.com/office/2006/metadata/properties" xmlns:ns2="f37f9394-fb18-422b-8c51-cba1b7687479" xmlns:ns3="50961108-83ce-4c24-9c28-f3f28f78cb2d" targetNamespace="http://schemas.microsoft.com/office/2006/metadata/properties" ma:root="true" ma:fieldsID="620227d36e5bdc8f6e86df8dce4e0144" ns2:_="" ns3:_="">
    <xsd:import namespace="f37f9394-fb18-422b-8c51-cba1b7687479"/>
    <xsd:import namespace="50961108-83ce-4c24-9c28-f3f28f78c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9394-fb18-422b-8c51-cba1b7687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ad09baa-859a-4f33-8d5a-dbc3525bb1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61108-83ce-4c24-9c28-f3f28f78cb2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7164555-0a2c-431c-a171-c64b47656165}" ma:internalName="TaxCatchAll" ma:showField="CatchAllData" ma:web="50961108-83ce-4c24-9c28-f3f28f78cb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B3BECC-6F86-491D-8CA9-FC83598CC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f9394-fb18-422b-8c51-cba1b7687479"/>
    <ds:schemaRef ds:uri="50961108-83ce-4c24-9c28-f3f28f78c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51A567-3B4E-4283-A77D-C3AAF59B4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Data Input-&gt;&gt;</vt:lpstr>
      <vt:lpstr>Checks</vt:lpstr>
      <vt:lpstr>General</vt:lpstr>
      <vt:lpstr>BS </vt:lpstr>
      <vt:lpstr>BS</vt:lpstr>
      <vt:lpstr>IS </vt:lpstr>
      <vt:lpstr>IS</vt:lpstr>
      <vt:lpstr>Dep-Capex</vt:lpstr>
      <vt:lpstr>Amortization</vt:lpstr>
      <vt:lpstr>NOLs</vt:lpstr>
      <vt:lpstr>Int. Exp.</vt:lpstr>
      <vt:lpstr>Geographic Mix</vt:lpstr>
      <vt:lpstr>Rev-R&amp;D</vt:lpstr>
      <vt:lpstr>Trademark</vt:lpstr>
      <vt:lpstr>Complex - Securities</vt:lpstr>
      <vt:lpstr>Complex-Securities</vt:lpstr>
      <vt:lpstr>Client Documents-&gt;&gt;</vt:lpstr>
      <vt:lpstr>List</vt:lpstr>
      <vt:lpstr>BS AIA</vt:lpstr>
      <vt:lpstr>IS AIA</vt:lpstr>
      <vt:lpstr>Comp Sec AIA</vt:lpstr>
      <vt:lpstr>'Complex - Securities'!Print_Area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Hayden Posencheg</cp:lastModifiedBy>
  <cp:revision/>
  <dcterms:created xsi:type="dcterms:W3CDTF">2018-10-25T02:26:45Z</dcterms:created>
  <dcterms:modified xsi:type="dcterms:W3CDTF">2022-08-16T20:58:34Z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2022-08-04T10:36:06Z</vt:lpwstr>
  </property>
  <property fmtid="{D5CDD505-2E9C-101B-9397-08002B2CF9AE}" pid="4" name="MSIP_Label_ea60d57e-af5b-4752-ac57-3e4f28ca11dc_Method">
    <vt:lpwstr>Privileged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ebe5165c-2c8a-4a98-9f34-5aa97db7be76</vt:lpwstr>
  </property>
  <property fmtid="{D5CDD505-2E9C-101B-9397-08002B2CF9AE}" pid="8" name="MSIP_Label_ea60d57e-af5b-4752-ac57-3e4f28ca11dc_ContentBits">
    <vt:lpwstr>0</vt:lpwstr>
  </property>
</Properties>
</file>