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tables/table1.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JAGSOM TERM 3\Business Forecasting\Assignment 3\"/>
    </mc:Choice>
  </mc:AlternateContent>
  <xr:revisionPtr revIDLastSave="0" documentId="13_ncr:1_{68CE6BAC-DD3E-4E10-A453-E8C88D1DFE20}" xr6:coauthVersionLast="47" xr6:coauthVersionMax="47" xr10:uidLastSave="{00000000-0000-0000-0000-000000000000}"/>
  <bookViews>
    <workbookView xWindow="-110" yWindow="-110" windowWidth="19420" windowHeight="11500" firstSheet="3" activeTab="8" xr2:uid="{2074A0A4-217E-44C3-A95E-7DADF2724921}"/>
  </bookViews>
  <sheets>
    <sheet name="Requirement" sheetId="1" r:id="rId1"/>
    <sheet name="Data" sheetId="3" r:id="rId2"/>
    <sheet name="FINAL" sheetId="13" r:id="rId3"/>
    <sheet name="WMA5_ABHISHEK" sheetId="14" r:id="rId4"/>
    <sheet name="WMA_3" sheetId="16" r:id="rId5"/>
    <sheet name="Sheet8" sheetId="19" r:id="rId6"/>
    <sheet name="SES" sheetId="15" r:id="rId7"/>
    <sheet name="Holt winters" sheetId="17" r:id="rId8"/>
    <sheet name="Linear trend" sheetId="18" r:id="rId9"/>
  </sheets>
  <definedNames>
    <definedName name="solver_adj" localSheetId="7" hidden="1">'Holt winters'!$L$2:$L$4</definedName>
    <definedName name="solver_adj" localSheetId="6" hidden="1">SES!$K$3</definedName>
    <definedName name="solver_adj" localSheetId="4" hidden="1">WMA_3!$M$4:$M$6</definedName>
    <definedName name="solver_adj" localSheetId="3" hidden="1">WMA5_ABHISHEK!$L$3:$L$7</definedName>
    <definedName name="solver_cvg" localSheetId="7" hidden="1">0.0001</definedName>
    <definedName name="solver_cvg" localSheetId="6" hidden="1">0.0001</definedName>
    <definedName name="solver_cvg" localSheetId="4" hidden="1">0.0001</definedName>
    <definedName name="solver_cvg" localSheetId="3" hidden="1">0.0001</definedName>
    <definedName name="solver_drv" localSheetId="7" hidden="1">1</definedName>
    <definedName name="solver_drv" localSheetId="6" hidden="1">1</definedName>
    <definedName name="solver_drv" localSheetId="4" hidden="1">1</definedName>
    <definedName name="solver_drv" localSheetId="3" hidden="1">2</definedName>
    <definedName name="solver_eng" localSheetId="7" hidden="1">1</definedName>
    <definedName name="solver_eng" localSheetId="6" hidden="1">1</definedName>
    <definedName name="solver_eng" localSheetId="4" hidden="1">1</definedName>
    <definedName name="solver_eng" localSheetId="3" hidden="1">1</definedName>
    <definedName name="solver_est" localSheetId="7" hidden="1">1</definedName>
    <definedName name="solver_est" localSheetId="6" hidden="1">1</definedName>
    <definedName name="solver_est" localSheetId="4" hidden="1">1</definedName>
    <definedName name="solver_est" localSheetId="3" hidden="1">1</definedName>
    <definedName name="solver_itr" localSheetId="7" hidden="1">2147483647</definedName>
    <definedName name="solver_itr" localSheetId="6" hidden="1">2147483647</definedName>
    <definedName name="solver_itr" localSheetId="4" hidden="1">2147483647</definedName>
    <definedName name="solver_itr" localSheetId="3" hidden="1">2147483647</definedName>
    <definedName name="solver_lhs1" localSheetId="7" hidden="1">'Holt winters'!$L$2:$L$4</definedName>
    <definedName name="solver_lhs1" localSheetId="6" hidden="1">SES!$K$3</definedName>
    <definedName name="solver_lhs1" localSheetId="4" hidden="1">WMA_3!$M$7</definedName>
    <definedName name="solver_lhs1" localSheetId="3" hidden="1">WMA5_ABHISHEK!$L$8</definedName>
    <definedName name="solver_lhs2" localSheetId="7" hidden="1">'Holt winters'!$L$2:$L$4</definedName>
    <definedName name="solver_mip" localSheetId="7" hidden="1">2147483647</definedName>
    <definedName name="solver_mip" localSheetId="6" hidden="1">2147483647</definedName>
    <definedName name="solver_mip" localSheetId="4" hidden="1">2147483647</definedName>
    <definedName name="solver_mip" localSheetId="3" hidden="1">2147483647</definedName>
    <definedName name="solver_mni" localSheetId="7" hidden="1">30</definedName>
    <definedName name="solver_mni" localSheetId="6" hidden="1">30</definedName>
    <definedName name="solver_mni" localSheetId="4" hidden="1">30</definedName>
    <definedName name="solver_mni" localSheetId="3" hidden="1">30</definedName>
    <definedName name="solver_mrt" localSheetId="7" hidden="1">0.075</definedName>
    <definedName name="solver_mrt" localSheetId="6" hidden="1">0.075</definedName>
    <definedName name="solver_mrt" localSheetId="4" hidden="1">0.075</definedName>
    <definedName name="solver_mrt" localSheetId="3" hidden="1">0.075</definedName>
    <definedName name="solver_msl" localSheetId="7" hidden="1">2</definedName>
    <definedName name="solver_msl" localSheetId="6" hidden="1">2</definedName>
    <definedName name="solver_msl" localSheetId="4" hidden="1">2</definedName>
    <definedName name="solver_msl" localSheetId="3" hidden="1">2</definedName>
    <definedName name="solver_neg" localSheetId="7" hidden="1">1</definedName>
    <definedName name="solver_neg" localSheetId="6" hidden="1">1</definedName>
    <definedName name="solver_neg" localSheetId="4" hidden="1">1</definedName>
    <definedName name="solver_neg" localSheetId="3" hidden="1">1</definedName>
    <definedName name="solver_nod" localSheetId="7" hidden="1">2147483647</definedName>
    <definedName name="solver_nod" localSheetId="6" hidden="1">2147483647</definedName>
    <definedName name="solver_nod" localSheetId="4" hidden="1">2147483647</definedName>
    <definedName name="solver_nod" localSheetId="3" hidden="1">2147483647</definedName>
    <definedName name="solver_num" localSheetId="7" hidden="1">2</definedName>
    <definedName name="solver_num" localSheetId="6" hidden="1">1</definedName>
    <definedName name="solver_num" localSheetId="4" hidden="1">1</definedName>
    <definedName name="solver_num" localSheetId="3" hidden="1">1</definedName>
    <definedName name="solver_nwt" localSheetId="7" hidden="1">1</definedName>
    <definedName name="solver_nwt" localSheetId="6" hidden="1">1</definedName>
    <definedName name="solver_nwt" localSheetId="4" hidden="1">1</definedName>
    <definedName name="solver_nwt" localSheetId="3" hidden="1">1</definedName>
    <definedName name="solver_opt" localSheetId="7" hidden="1">'Holt winters'!$L$5</definedName>
    <definedName name="solver_opt" localSheetId="6" hidden="1">SES!$E$64</definedName>
    <definedName name="solver_opt" localSheetId="4" hidden="1">WMA_3!$E$64</definedName>
    <definedName name="solver_opt" localSheetId="3" hidden="1">WMA5_ABHISHEK!$E$64</definedName>
    <definedName name="solver_pre" localSheetId="7" hidden="1">0.000001</definedName>
    <definedName name="solver_pre" localSheetId="6" hidden="1">0.000001</definedName>
    <definedName name="solver_pre" localSheetId="4" hidden="1">0.000001</definedName>
    <definedName name="solver_pre" localSheetId="3" hidden="1">0.000001</definedName>
    <definedName name="solver_rbv" localSheetId="7" hidden="1">1</definedName>
    <definedName name="solver_rbv" localSheetId="6" hidden="1">1</definedName>
    <definedName name="solver_rbv" localSheetId="4" hidden="1">1</definedName>
    <definedName name="solver_rbv" localSheetId="3" hidden="1">2</definedName>
    <definedName name="solver_rel1" localSheetId="7" hidden="1">1</definedName>
    <definedName name="solver_rel1" localSheetId="6" hidden="1">1</definedName>
    <definedName name="solver_rel1" localSheetId="4" hidden="1">1</definedName>
    <definedName name="solver_rel1" localSheetId="3" hidden="1">1</definedName>
    <definedName name="solver_rel2" localSheetId="7" hidden="1">3</definedName>
    <definedName name="solver_rhs1" localSheetId="7" hidden="1">1</definedName>
    <definedName name="solver_rhs1" localSheetId="6" hidden="1">1</definedName>
    <definedName name="solver_rhs1" localSheetId="4" hidden="1">1</definedName>
    <definedName name="solver_rhs1" localSheetId="3" hidden="1">1</definedName>
    <definedName name="solver_rhs2" localSheetId="7" hidden="1">0</definedName>
    <definedName name="solver_rlx" localSheetId="7" hidden="1">2</definedName>
    <definedName name="solver_rlx" localSheetId="6" hidden="1">2</definedName>
    <definedName name="solver_rlx" localSheetId="4" hidden="1">2</definedName>
    <definedName name="solver_rlx" localSheetId="3" hidden="1">2</definedName>
    <definedName name="solver_rsd" localSheetId="7" hidden="1">0</definedName>
    <definedName name="solver_rsd" localSheetId="6" hidden="1">0</definedName>
    <definedName name="solver_rsd" localSheetId="4" hidden="1">0</definedName>
    <definedName name="solver_rsd" localSheetId="3" hidden="1">0</definedName>
    <definedName name="solver_scl" localSheetId="7" hidden="1">1</definedName>
    <definedName name="solver_scl" localSheetId="6" hidden="1">1</definedName>
    <definedName name="solver_scl" localSheetId="4" hidden="1">1</definedName>
    <definedName name="solver_scl" localSheetId="3" hidden="1">2</definedName>
    <definedName name="solver_sho" localSheetId="7" hidden="1">2</definedName>
    <definedName name="solver_sho" localSheetId="6" hidden="1">2</definedName>
    <definedName name="solver_sho" localSheetId="4" hidden="1">2</definedName>
    <definedName name="solver_sho" localSheetId="3" hidden="1">2</definedName>
    <definedName name="solver_ssz" localSheetId="7" hidden="1">100</definedName>
    <definedName name="solver_ssz" localSheetId="6" hidden="1">100</definedName>
    <definedName name="solver_ssz" localSheetId="4" hidden="1">100</definedName>
    <definedName name="solver_ssz" localSheetId="3" hidden="1">100</definedName>
    <definedName name="solver_tim" localSheetId="7" hidden="1">2147483647</definedName>
    <definedName name="solver_tim" localSheetId="6" hidden="1">2147483647</definedName>
    <definedName name="solver_tim" localSheetId="4" hidden="1">2147483647</definedName>
    <definedName name="solver_tim" localSheetId="3" hidden="1">2147483647</definedName>
    <definedName name="solver_tol" localSheetId="7" hidden="1">0.01</definedName>
    <definedName name="solver_tol" localSheetId="6" hidden="1">0.01</definedName>
    <definedName name="solver_tol" localSheetId="4" hidden="1">0.01</definedName>
    <definedName name="solver_tol" localSheetId="3" hidden="1">0.01</definedName>
    <definedName name="solver_typ" localSheetId="7" hidden="1">2</definedName>
    <definedName name="solver_typ" localSheetId="6" hidden="1">2</definedName>
    <definedName name="solver_typ" localSheetId="4" hidden="1">2</definedName>
    <definedName name="solver_typ" localSheetId="3" hidden="1">2</definedName>
    <definedName name="solver_val" localSheetId="7" hidden="1">0</definedName>
    <definedName name="solver_val" localSheetId="6" hidden="1">0</definedName>
    <definedName name="solver_val" localSheetId="4" hidden="1">0</definedName>
    <definedName name="solver_val" localSheetId="3" hidden="1">0</definedName>
    <definedName name="solver_ver" localSheetId="7" hidden="1">3</definedName>
    <definedName name="solver_ver" localSheetId="6" hidden="1">3</definedName>
    <definedName name="solver_ver" localSheetId="4" hidden="1">3</definedName>
    <definedName name="solver_ver" localSheetId="3"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4" i="18" l="1"/>
  <c r="G64" i="18"/>
  <c r="F63" i="18"/>
  <c r="G63" i="18"/>
  <c r="E63" i="18"/>
  <c r="E3" i="18"/>
  <c r="F3" i="18" s="1"/>
  <c r="G3" i="18"/>
  <c r="E4" i="18"/>
  <c r="F4" i="18"/>
  <c r="G4" i="18"/>
  <c r="E5" i="18"/>
  <c r="F5" i="18"/>
  <c r="G5" i="18"/>
  <c r="E6" i="18"/>
  <c r="F6" i="18"/>
  <c r="G6" i="18"/>
  <c r="E7" i="18"/>
  <c r="F7" i="18"/>
  <c r="G7" i="18"/>
  <c r="E8" i="18"/>
  <c r="F8" i="18"/>
  <c r="G8" i="18"/>
  <c r="E9" i="18"/>
  <c r="F9" i="18"/>
  <c r="G9" i="18"/>
  <c r="E10" i="18"/>
  <c r="F10" i="18"/>
  <c r="G10" i="18"/>
  <c r="E11" i="18"/>
  <c r="F11" i="18"/>
  <c r="G11" i="18"/>
  <c r="E12" i="18"/>
  <c r="F12" i="18"/>
  <c r="G12" i="18"/>
  <c r="E13" i="18"/>
  <c r="F13" i="18"/>
  <c r="G13" i="18"/>
  <c r="E14" i="18"/>
  <c r="F14" i="18"/>
  <c r="G14" i="18"/>
  <c r="E15" i="18"/>
  <c r="F15" i="18"/>
  <c r="G15" i="18"/>
  <c r="E16" i="18"/>
  <c r="F16" i="18"/>
  <c r="G16" i="18"/>
  <c r="E17" i="18"/>
  <c r="F17" i="18"/>
  <c r="G17" i="18"/>
  <c r="E18" i="18"/>
  <c r="F18" i="18"/>
  <c r="G18" i="18"/>
  <c r="E19" i="18"/>
  <c r="F19" i="18"/>
  <c r="G19" i="18"/>
  <c r="E20" i="18"/>
  <c r="F20" i="18"/>
  <c r="G20" i="18"/>
  <c r="E21" i="18"/>
  <c r="F21" i="18"/>
  <c r="G21" i="18"/>
  <c r="E22" i="18"/>
  <c r="F22" i="18"/>
  <c r="G22" i="18"/>
  <c r="E23" i="18"/>
  <c r="F23" i="18"/>
  <c r="G23" i="18"/>
  <c r="E24" i="18"/>
  <c r="F24" i="18"/>
  <c r="G24" i="18"/>
  <c r="E25" i="18"/>
  <c r="F25" i="18"/>
  <c r="G25" i="18"/>
  <c r="E26" i="18"/>
  <c r="F26" i="18"/>
  <c r="G26" i="18"/>
  <c r="E27" i="18"/>
  <c r="F27" i="18"/>
  <c r="G27" i="18"/>
  <c r="E28" i="18"/>
  <c r="F28" i="18"/>
  <c r="G28" i="18"/>
  <c r="E29" i="18"/>
  <c r="F29" i="18"/>
  <c r="G29" i="18"/>
  <c r="E30" i="18"/>
  <c r="F30" i="18"/>
  <c r="G30" i="18"/>
  <c r="E31" i="18"/>
  <c r="F31" i="18" s="1"/>
  <c r="G31" i="18"/>
  <c r="E32" i="18"/>
  <c r="F32" i="18"/>
  <c r="G32" i="18"/>
  <c r="E33" i="18"/>
  <c r="F33" i="18"/>
  <c r="G33" i="18"/>
  <c r="E34" i="18"/>
  <c r="F34" i="18"/>
  <c r="G34" i="18"/>
  <c r="E35" i="18"/>
  <c r="F35" i="18" s="1"/>
  <c r="G35" i="18"/>
  <c r="E36" i="18"/>
  <c r="F36" i="18"/>
  <c r="G36" i="18"/>
  <c r="E37" i="18"/>
  <c r="F37" i="18"/>
  <c r="G37" i="18"/>
  <c r="E38" i="18"/>
  <c r="F38" i="18"/>
  <c r="G38" i="18"/>
  <c r="E39" i="18"/>
  <c r="F39" i="18" s="1"/>
  <c r="G39" i="18"/>
  <c r="E40" i="18"/>
  <c r="F40" i="18"/>
  <c r="G40" i="18"/>
  <c r="E41" i="18"/>
  <c r="F41" i="18"/>
  <c r="G41" i="18"/>
  <c r="E42" i="18"/>
  <c r="F42" i="18"/>
  <c r="G42" i="18"/>
  <c r="E43" i="18"/>
  <c r="F43" i="18" s="1"/>
  <c r="G43" i="18"/>
  <c r="E44" i="18"/>
  <c r="F44" i="18"/>
  <c r="G44" i="18"/>
  <c r="E45" i="18"/>
  <c r="F45" i="18"/>
  <c r="G45" i="18"/>
  <c r="E46" i="18"/>
  <c r="F46" i="18"/>
  <c r="G46" i="18"/>
  <c r="E47" i="18"/>
  <c r="F47" i="18" s="1"/>
  <c r="G47" i="18"/>
  <c r="E48" i="18"/>
  <c r="F48" i="18"/>
  <c r="G48" i="18"/>
  <c r="E49" i="18"/>
  <c r="F49" i="18"/>
  <c r="G49" i="18"/>
  <c r="E50" i="18"/>
  <c r="F50" i="18"/>
  <c r="G50" i="18"/>
  <c r="E51" i="18"/>
  <c r="F51" i="18" s="1"/>
  <c r="G51" i="18"/>
  <c r="E52" i="18"/>
  <c r="F52" i="18"/>
  <c r="G52" i="18"/>
  <c r="E53" i="18"/>
  <c r="F53" i="18"/>
  <c r="G53" i="18"/>
  <c r="E54" i="18"/>
  <c r="F54" i="18"/>
  <c r="G54" i="18"/>
  <c r="E55" i="18"/>
  <c r="F55" i="18" s="1"/>
  <c r="E56" i="18"/>
  <c r="F56" i="18"/>
  <c r="G56" i="18"/>
  <c r="E57" i="18"/>
  <c r="F57" i="18"/>
  <c r="G57" i="18"/>
  <c r="E58" i="18"/>
  <c r="F58" i="18"/>
  <c r="G58" i="18"/>
  <c r="E59" i="18"/>
  <c r="F59" i="18" s="1"/>
  <c r="G59" i="18"/>
  <c r="E60" i="18"/>
  <c r="F60" i="18"/>
  <c r="G60" i="18"/>
  <c r="E61" i="18"/>
  <c r="F61" i="18"/>
  <c r="G61" i="18"/>
  <c r="G2" i="18"/>
  <c r="F2" i="18"/>
  <c r="E2" i="18"/>
  <c r="D3" i="18"/>
  <c r="D4" i="18"/>
  <c r="D5" i="18"/>
  <c r="D6" i="18"/>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2" i="18"/>
  <c r="C15" i="17"/>
  <c r="D15" i="17" s="1"/>
  <c r="C14" i="17"/>
  <c r="I15" i="17"/>
  <c r="H15" i="17"/>
  <c r="G15" i="17"/>
  <c r="E3" i="17"/>
  <c r="E4" i="17"/>
  <c r="E5" i="17"/>
  <c r="E6" i="17"/>
  <c r="E7" i="17"/>
  <c r="E8" i="17"/>
  <c r="E9" i="17"/>
  <c r="E10" i="17"/>
  <c r="E11" i="17"/>
  <c r="E12" i="17"/>
  <c r="E13" i="17"/>
  <c r="E2" i="17"/>
  <c r="C6" i="16"/>
  <c r="D6" i="16" s="1"/>
  <c r="C7" i="16"/>
  <c r="D7" i="16" s="1"/>
  <c r="E7" i="16" s="1"/>
  <c r="C8" i="16"/>
  <c r="D8" i="16" s="1"/>
  <c r="C9" i="16"/>
  <c r="D9" i="16" s="1"/>
  <c r="C10" i="16"/>
  <c r="D10" i="16" s="1"/>
  <c r="C11" i="16"/>
  <c r="D11" i="16" s="1"/>
  <c r="E11" i="16" s="1"/>
  <c r="C12" i="16"/>
  <c r="D12" i="16" s="1"/>
  <c r="C13" i="16"/>
  <c r="D13" i="16" s="1"/>
  <c r="C14" i="16"/>
  <c r="D14" i="16" s="1"/>
  <c r="C15" i="16"/>
  <c r="D15" i="16" s="1"/>
  <c r="E15" i="16" s="1"/>
  <c r="C16" i="16"/>
  <c r="D16" i="16" s="1"/>
  <c r="C17" i="16"/>
  <c r="D17" i="16" s="1"/>
  <c r="C18" i="16"/>
  <c r="D18" i="16" s="1"/>
  <c r="E18" i="16" s="1"/>
  <c r="C19" i="16"/>
  <c r="D19" i="16" s="1"/>
  <c r="E19" i="16" s="1"/>
  <c r="C20" i="16"/>
  <c r="D20" i="16" s="1"/>
  <c r="C21" i="16"/>
  <c r="D21" i="16" s="1"/>
  <c r="C22" i="16"/>
  <c r="D22" i="16" s="1"/>
  <c r="C23" i="16"/>
  <c r="D23" i="16" s="1"/>
  <c r="E23" i="16" s="1"/>
  <c r="C24" i="16"/>
  <c r="D24" i="16" s="1"/>
  <c r="C25" i="16"/>
  <c r="D25" i="16" s="1"/>
  <c r="C26" i="16"/>
  <c r="D26" i="16" s="1"/>
  <c r="C27" i="16"/>
  <c r="D27" i="16" s="1"/>
  <c r="E27" i="16" s="1"/>
  <c r="C28" i="16"/>
  <c r="D28" i="16" s="1"/>
  <c r="E28" i="16" s="1"/>
  <c r="C29" i="16"/>
  <c r="D29" i="16" s="1"/>
  <c r="E29" i="16" s="1"/>
  <c r="C30" i="16"/>
  <c r="D30" i="16" s="1"/>
  <c r="C31" i="16"/>
  <c r="D31" i="16" s="1"/>
  <c r="E31" i="16" s="1"/>
  <c r="C32" i="16"/>
  <c r="D32" i="16" s="1"/>
  <c r="C33" i="16"/>
  <c r="D33" i="16" s="1"/>
  <c r="C34" i="16"/>
  <c r="D34" i="16" s="1"/>
  <c r="C35" i="16"/>
  <c r="D35" i="16" s="1"/>
  <c r="E35" i="16" s="1"/>
  <c r="C36" i="16"/>
  <c r="D36" i="16" s="1"/>
  <c r="C37" i="16"/>
  <c r="D37" i="16" s="1"/>
  <c r="C38" i="16"/>
  <c r="D38" i="16" s="1"/>
  <c r="C39" i="16"/>
  <c r="D39" i="16" s="1"/>
  <c r="E39" i="16" s="1"/>
  <c r="C40" i="16"/>
  <c r="D40" i="16" s="1"/>
  <c r="C41" i="16"/>
  <c r="D41" i="16" s="1"/>
  <c r="C42" i="16"/>
  <c r="D42" i="16" s="1"/>
  <c r="E42" i="16" s="1"/>
  <c r="C43" i="16"/>
  <c r="D43" i="16" s="1"/>
  <c r="E43" i="16" s="1"/>
  <c r="C44" i="16"/>
  <c r="D44" i="16" s="1"/>
  <c r="C45" i="16"/>
  <c r="D45" i="16" s="1"/>
  <c r="C46" i="16"/>
  <c r="D46" i="16" s="1"/>
  <c r="C47" i="16"/>
  <c r="D47" i="16" s="1"/>
  <c r="E47" i="16" s="1"/>
  <c r="C48" i="16"/>
  <c r="D48" i="16" s="1"/>
  <c r="C49" i="16"/>
  <c r="D49" i="16" s="1"/>
  <c r="C50" i="16"/>
  <c r="D50" i="16" s="1"/>
  <c r="C51" i="16"/>
  <c r="D51" i="16" s="1"/>
  <c r="E51" i="16" s="1"/>
  <c r="C52" i="16"/>
  <c r="D52" i="16" s="1"/>
  <c r="E52" i="16" s="1"/>
  <c r="C53" i="16"/>
  <c r="D53" i="16" s="1"/>
  <c r="E53" i="16" s="1"/>
  <c r="C54" i="16"/>
  <c r="D54" i="16" s="1"/>
  <c r="F54" i="16" s="1"/>
  <c r="C55" i="16"/>
  <c r="D55" i="16" s="1"/>
  <c r="E55" i="16" s="1"/>
  <c r="C56" i="16"/>
  <c r="D56" i="16" s="1"/>
  <c r="C57" i="16"/>
  <c r="D57" i="16" s="1"/>
  <c r="C58" i="16"/>
  <c r="D58" i="16" s="1"/>
  <c r="C59" i="16"/>
  <c r="D59" i="16" s="1"/>
  <c r="E59" i="16" s="1"/>
  <c r="C60" i="16"/>
  <c r="D60" i="16" s="1"/>
  <c r="C61" i="16"/>
  <c r="D61" i="16" s="1"/>
  <c r="F61" i="16" s="1"/>
  <c r="C5" i="16"/>
  <c r="D5" i="16" s="1"/>
  <c r="M7" i="16"/>
  <c r="K4" i="15"/>
  <c r="C71" i="19"/>
  <c r="C72" i="19"/>
  <c r="C84" i="19"/>
  <c r="C80" i="19"/>
  <c r="C81" i="19"/>
  <c r="C70" i="19"/>
  <c r="C83" i="19"/>
  <c r="C73" i="19"/>
  <c r="C85" i="19"/>
  <c r="C62" i="19"/>
  <c r="C74" i="19"/>
  <c r="C63" i="19"/>
  <c r="C75" i="19"/>
  <c r="C64" i="19"/>
  <c r="C76" i="19"/>
  <c r="C65" i="19"/>
  <c r="C77" i="19"/>
  <c r="C66" i="19"/>
  <c r="C78" i="19"/>
  <c r="C67" i="19"/>
  <c r="C79" i="19"/>
  <c r="C68" i="19"/>
  <c r="C69" i="19"/>
  <c r="C82" i="19"/>
  <c r="G55" i="18" l="1"/>
  <c r="F15" i="17"/>
  <c r="D14" i="17"/>
  <c r="E14" i="17" s="1"/>
  <c r="F30" i="16"/>
  <c r="E30" i="16"/>
  <c r="E54" i="16"/>
  <c r="E41" i="16"/>
  <c r="F41" i="16"/>
  <c r="E17" i="16"/>
  <c r="F17" i="16"/>
  <c r="E40" i="16"/>
  <c r="F40" i="16"/>
  <c r="F37" i="16"/>
  <c r="E37" i="16"/>
  <c r="F13" i="16"/>
  <c r="E13" i="16"/>
  <c r="E16" i="16"/>
  <c r="F16" i="16"/>
  <c r="E61" i="16"/>
  <c r="E46" i="16"/>
  <c r="F46" i="16"/>
  <c r="F45" i="16"/>
  <c r="E45" i="16"/>
  <c r="E8" i="16"/>
  <c r="F8" i="16"/>
  <c r="F22" i="16"/>
  <c r="E22" i="16"/>
  <c r="F21" i="16"/>
  <c r="E21" i="16"/>
  <c r="E56" i="16"/>
  <c r="F56" i="16"/>
  <c r="F32" i="16"/>
  <c r="E32" i="16"/>
  <c r="E34" i="16"/>
  <c r="F34" i="16"/>
  <c r="E9" i="16"/>
  <c r="F9" i="16"/>
  <c r="E6" i="16"/>
  <c r="F6" i="16"/>
  <c r="E25" i="16"/>
  <c r="F25" i="16"/>
  <c r="E10" i="16"/>
  <c r="F10" i="16"/>
  <c r="E33" i="16"/>
  <c r="F33" i="16"/>
  <c r="E44" i="16"/>
  <c r="F44" i="16"/>
  <c r="E12" i="16"/>
  <c r="F12" i="16"/>
  <c r="F58" i="16"/>
  <c r="E58" i="16"/>
  <c r="E57" i="16"/>
  <c r="F57" i="16"/>
  <c r="E20" i="16"/>
  <c r="F20" i="16"/>
  <c r="F5" i="16"/>
  <c r="D63" i="16"/>
  <c r="E50" i="16"/>
  <c r="F50" i="16"/>
  <c r="E38" i="16"/>
  <c r="F38" i="16"/>
  <c r="E26" i="16"/>
  <c r="F26" i="16"/>
  <c r="E14" i="16"/>
  <c r="F14" i="16"/>
  <c r="E49" i="16"/>
  <c r="F49" i="16"/>
  <c r="E60" i="16"/>
  <c r="F60" i="16"/>
  <c r="E48" i="16"/>
  <c r="F48" i="16"/>
  <c r="E36" i="16"/>
  <c r="F36" i="16"/>
  <c r="E24" i="16"/>
  <c r="F24" i="16"/>
  <c r="F53" i="16"/>
  <c r="F29" i="16"/>
  <c r="F52" i="16"/>
  <c r="F42" i="16"/>
  <c r="F28" i="16"/>
  <c r="F18" i="16"/>
  <c r="F59" i="16"/>
  <c r="F55" i="16"/>
  <c r="F51" i="16"/>
  <c r="F47" i="16"/>
  <c r="F43" i="16"/>
  <c r="F39" i="16"/>
  <c r="F35" i="16"/>
  <c r="F31" i="16"/>
  <c r="F27" i="16"/>
  <c r="F23" i="16"/>
  <c r="F19" i="16"/>
  <c r="F15" i="16"/>
  <c r="F11" i="16"/>
  <c r="F7" i="16"/>
  <c r="E5" i="16"/>
  <c r="D82" i="19"/>
  <c r="D66" i="19"/>
  <c r="D63" i="19"/>
  <c r="D70" i="19"/>
  <c r="D77" i="19"/>
  <c r="D81" i="19"/>
  <c r="E77" i="19"/>
  <c r="E74" i="19"/>
  <c r="D68" i="19"/>
  <c r="E80" i="19"/>
  <c r="E65" i="19"/>
  <c r="E62" i="19"/>
  <c r="D79" i="19"/>
  <c r="D85" i="19"/>
  <c r="E79" i="19"/>
  <c r="E85" i="19"/>
  <c r="D64" i="19"/>
  <c r="D72" i="19"/>
  <c r="E64" i="19"/>
  <c r="E73" i="19"/>
  <c r="D78" i="19"/>
  <c r="D83" i="19"/>
  <c r="E75" i="19"/>
  <c r="D71" i="19"/>
  <c r="E82" i="19"/>
  <c r="E66" i="19"/>
  <c r="E63" i="19"/>
  <c r="E70" i="19"/>
  <c r="D69" i="19"/>
  <c r="D74" i="19"/>
  <c r="E69" i="19"/>
  <c r="E81" i="19"/>
  <c r="D65" i="19"/>
  <c r="D62" i="19"/>
  <c r="E68" i="19"/>
  <c r="D80" i="19"/>
  <c r="D76" i="19"/>
  <c r="D84" i="19"/>
  <c r="E76" i="19"/>
  <c r="E84" i="19"/>
  <c r="D67" i="19"/>
  <c r="D73" i="19"/>
  <c r="E67" i="19"/>
  <c r="E72" i="19"/>
  <c r="D75" i="19"/>
  <c r="E71" i="19"/>
  <c r="E78" i="19"/>
  <c r="E83" i="19"/>
  <c r="F63" i="16" l="1"/>
  <c r="F64" i="16" s="1"/>
  <c r="E63" i="16"/>
  <c r="E64" i="16" s="1"/>
  <c r="F16" i="17" l="1"/>
  <c r="G16" i="17" s="1"/>
  <c r="C16" i="17"/>
  <c r="E15" i="17"/>
  <c r="F3" i="15"/>
  <c r="E3" i="15"/>
  <c r="D3" i="15"/>
  <c r="C4" i="15"/>
  <c r="C5" i="15" s="1"/>
  <c r="C3" i="15"/>
  <c r="F64" i="13"/>
  <c r="E64" i="13"/>
  <c r="I64" i="13"/>
  <c r="J64" i="13"/>
  <c r="I63" i="13"/>
  <c r="J63" i="13"/>
  <c r="H63" i="13"/>
  <c r="E63" i="13"/>
  <c r="F63" i="13"/>
  <c r="D63" i="13"/>
  <c r="G8" i="13"/>
  <c r="H8" i="13" s="1"/>
  <c r="G9" i="13"/>
  <c r="H9" i="13"/>
  <c r="I9" i="13"/>
  <c r="J9" i="13"/>
  <c r="G10" i="13"/>
  <c r="H10" i="13"/>
  <c r="I10" i="13"/>
  <c r="J10" i="13"/>
  <c r="G11" i="13"/>
  <c r="H11" i="13" s="1"/>
  <c r="G12" i="13"/>
  <c r="H12" i="13"/>
  <c r="I12" i="13"/>
  <c r="J12" i="13"/>
  <c r="G13" i="13"/>
  <c r="H13" i="13"/>
  <c r="I13" i="13"/>
  <c r="J13" i="13"/>
  <c r="G14" i="13"/>
  <c r="H14" i="13" s="1"/>
  <c r="G15" i="13"/>
  <c r="H15" i="13"/>
  <c r="I15" i="13"/>
  <c r="J15" i="13"/>
  <c r="G16" i="13"/>
  <c r="H16" i="13"/>
  <c r="I16" i="13"/>
  <c r="J16" i="13"/>
  <c r="G17" i="13"/>
  <c r="H17" i="13" s="1"/>
  <c r="G18" i="13"/>
  <c r="H18" i="13"/>
  <c r="I18" i="13"/>
  <c r="J18" i="13"/>
  <c r="G19" i="13"/>
  <c r="H19" i="13"/>
  <c r="I19" i="13"/>
  <c r="J19" i="13"/>
  <c r="G20" i="13"/>
  <c r="H20" i="13" s="1"/>
  <c r="G21" i="13"/>
  <c r="H21" i="13"/>
  <c r="I21" i="13"/>
  <c r="J21" i="13"/>
  <c r="G22" i="13"/>
  <c r="H22" i="13"/>
  <c r="I22" i="13"/>
  <c r="J22" i="13"/>
  <c r="G23" i="13"/>
  <c r="H23" i="13" s="1"/>
  <c r="G24" i="13"/>
  <c r="H24" i="13"/>
  <c r="I24" i="13"/>
  <c r="J24" i="13"/>
  <c r="G25" i="13"/>
  <c r="H25" i="13"/>
  <c r="I25" i="13"/>
  <c r="J25" i="13"/>
  <c r="G26" i="13"/>
  <c r="H26" i="13" s="1"/>
  <c r="G27" i="13"/>
  <c r="H27" i="13"/>
  <c r="I27" i="13"/>
  <c r="J27" i="13"/>
  <c r="G28" i="13"/>
  <c r="H28" i="13"/>
  <c r="I28" i="13"/>
  <c r="J28" i="13"/>
  <c r="G29" i="13"/>
  <c r="H29" i="13" s="1"/>
  <c r="G30" i="13"/>
  <c r="H30" i="13"/>
  <c r="I30" i="13"/>
  <c r="J30" i="13"/>
  <c r="G31" i="13"/>
  <c r="H31" i="13"/>
  <c r="I31" i="13"/>
  <c r="J31" i="13"/>
  <c r="G32" i="13"/>
  <c r="H32" i="13" s="1"/>
  <c r="G33" i="13"/>
  <c r="H33" i="13"/>
  <c r="I33" i="13"/>
  <c r="J33" i="13"/>
  <c r="G34" i="13"/>
  <c r="H34" i="13"/>
  <c r="I34" i="13"/>
  <c r="J34" i="13"/>
  <c r="G35" i="13"/>
  <c r="H35" i="13" s="1"/>
  <c r="G36" i="13"/>
  <c r="H36" i="13"/>
  <c r="I36" i="13"/>
  <c r="J36" i="13"/>
  <c r="G37" i="13"/>
  <c r="H37" i="13"/>
  <c r="I37" i="13"/>
  <c r="J37" i="13"/>
  <c r="G38" i="13"/>
  <c r="H38" i="13" s="1"/>
  <c r="G39" i="13"/>
  <c r="H39" i="13"/>
  <c r="I39" i="13"/>
  <c r="J39" i="13"/>
  <c r="G40" i="13"/>
  <c r="H40" i="13"/>
  <c r="I40" i="13"/>
  <c r="J40" i="13"/>
  <c r="G41" i="13"/>
  <c r="H41" i="13" s="1"/>
  <c r="G42" i="13"/>
  <c r="H42" i="13"/>
  <c r="I42" i="13"/>
  <c r="J42" i="13"/>
  <c r="G43" i="13"/>
  <c r="H43" i="13"/>
  <c r="I43" i="13"/>
  <c r="J43" i="13"/>
  <c r="G44" i="13"/>
  <c r="H44" i="13" s="1"/>
  <c r="G45" i="13"/>
  <c r="H45" i="13"/>
  <c r="I45" i="13"/>
  <c r="J45" i="13"/>
  <c r="G46" i="13"/>
  <c r="H46" i="13"/>
  <c r="I46" i="13"/>
  <c r="J46" i="13"/>
  <c r="G47" i="13"/>
  <c r="H47" i="13" s="1"/>
  <c r="G48" i="13"/>
  <c r="H48" i="13"/>
  <c r="I48" i="13"/>
  <c r="J48" i="13"/>
  <c r="G49" i="13"/>
  <c r="H49" i="13"/>
  <c r="I49" i="13"/>
  <c r="J49" i="13"/>
  <c r="G50" i="13"/>
  <c r="H50" i="13" s="1"/>
  <c r="G51" i="13"/>
  <c r="H51" i="13"/>
  <c r="I51" i="13"/>
  <c r="J51" i="13"/>
  <c r="G52" i="13"/>
  <c r="H52" i="13"/>
  <c r="I52" i="13"/>
  <c r="J52" i="13"/>
  <c r="G53" i="13"/>
  <c r="H53" i="13" s="1"/>
  <c r="G54" i="13"/>
  <c r="H54" i="13"/>
  <c r="I54" i="13"/>
  <c r="J54" i="13"/>
  <c r="G55" i="13"/>
  <c r="H55" i="13"/>
  <c r="I55" i="13"/>
  <c r="J55" i="13"/>
  <c r="G56" i="13"/>
  <c r="H56" i="13" s="1"/>
  <c r="G57" i="13"/>
  <c r="H57" i="13"/>
  <c r="I57" i="13"/>
  <c r="J57" i="13"/>
  <c r="G58" i="13"/>
  <c r="H58" i="13"/>
  <c r="I58" i="13"/>
  <c r="J58" i="13"/>
  <c r="G59" i="13"/>
  <c r="H59" i="13" s="1"/>
  <c r="G60" i="13"/>
  <c r="H60" i="13"/>
  <c r="I60" i="13"/>
  <c r="J60" i="13"/>
  <c r="G61" i="13"/>
  <c r="H61" i="13"/>
  <c r="I61" i="13"/>
  <c r="J61" i="13"/>
  <c r="C6" i="13"/>
  <c r="D6" i="13" s="1"/>
  <c r="C7" i="13"/>
  <c r="D7" i="13"/>
  <c r="E7" i="13"/>
  <c r="F7" i="13"/>
  <c r="C8" i="13"/>
  <c r="D8" i="13"/>
  <c r="E8" i="13"/>
  <c r="F8" i="13"/>
  <c r="C9" i="13"/>
  <c r="D9" i="13" s="1"/>
  <c r="C10" i="13"/>
  <c r="D10" i="13"/>
  <c r="E10" i="13"/>
  <c r="F10" i="13"/>
  <c r="C11" i="13"/>
  <c r="D11" i="13"/>
  <c r="E11" i="13"/>
  <c r="F11" i="13"/>
  <c r="C12" i="13"/>
  <c r="D12" i="13" s="1"/>
  <c r="C13" i="13"/>
  <c r="D13" i="13"/>
  <c r="E13" i="13"/>
  <c r="F13" i="13"/>
  <c r="C14" i="13"/>
  <c r="D14" i="13"/>
  <c r="E14" i="13"/>
  <c r="F14" i="13"/>
  <c r="C15" i="13"/>
  <c r="D15" i="13" s="1"/>
  <c r="C16" i="13"/>
  <c r="D16" i="13"/>
  <c r="E16" i="13"/>
  <c r="F16" i="13"/>
  <c r="C17" i="13"/>
  <c r="D17" i="13"/>
  <c r="E17" i="13"/>
  <c r="F17" i="13"/>
  <c r="C18" i="13"/>
  <c r="D18" i="13" s="1"/>
  <c r="C19" i="13"/>
  <c r="D19" i="13"/>
  <c r="E19" i="13"/>
  <c r="F19" i="13"/>
  <c r="C20" i="13"/>
  <c r="D20" i="13"/>
  <c r="E20" i="13"/>
  <c r="F20" i="13"/>
  <c r="C21" i="13"/>
  <c r="D21" i="13" s="1"/>
  <c r="C22" i="13"/>
  <c r="D22" i="13"/>
  <c r="E22" i="13"/>
  <c r="F22" i="13"/>
  <c r="C23" i="13"/>
  <c r="D23" i="13"/>
  <c r="E23" i="13"/>
  <c r="F23" i="13"/>
  <c r="C24" i="13"/>
  <c r="D24" i="13" s="1"/>
  <c r="C25" i="13"/>
  <c r="D25" i="13"/>
  <c r="E25" i="13"/>
  <c r="F25" i="13"/>
  <c r="C26" i="13"/>
  <c r="D26" i="13"/>
  <c r="E26" i="13"/>
  <c r="F26" i="13"/>
  <c r="C27" i="13"/>
  <c r="D27" i="13" s="1"/>
  <c r="C28" i="13"/>
  <c r="D28" i="13"/>
  <c r="E28" i="13"/>
  <c r="F28" i="13"/>
  <c r="C29" i="13"/>
  <c r="D29" i="13"/>
  <c r="E29" i="13"/>
  <c r="F29" i="13"/>
  <c r="C30" i="13"/>
  <c r="D30" i="13" s="1"/>
  <c r="C31" i="13"/>
  <c r="D31" i="13"/>
  <c r="E31" i="13"/>
  <c r="F31" i="13"/>
  <c r="C32" i="13"/>
  <c r="D32" i="13"/>
  <c r="E32" i="13"/>
  <c r="F32" i="13"/>
  <c r="C33" i="13"/>
  <c r="D33" i="13" s="1"/>
  <c r="C34" i="13"/>
  <c r="D34" i="13"/>
  <c r="E34" i="13"/>
  <c r="F34" i="13"/>
  <c r="C35" i="13"/>
  <c r="D35" i="13"/>
  <c r="E35" i="13"/>
  <c r="F35" i="13"/>
  <c r="C36" i="13"/>
  <c r="D36" i="13" s="1"/>
  <c r="C37" i="13"/>
  <c r="D37" i="13"/>
  <c r="E37" i="13"/>
  <c r="F37" i="13"/>
  <c r="C38" i="13"/>
  <c r="D38" i="13"/>
  <c r="E38" i="13"/>
  <c r="F38" i="13"/>
  <c r="C39" i="13"/>
  <c r="D39" i="13" s="1"/>
  <c r="C40" i="13"/>
  <c r="D40" i="13"/>
  <c r="E40" i="13"/>
  <c r="F40" i="13"/>
  <c r="C41" i="13"/>
  <c r="D41" i="13"/>
  <c r="E41" i="13"/>
  <c r="F41" i="13"/>
  <c r="C42" i="13"/>
  <c r="D42" i="13" s="1"/>
  <c r="C43" i="13"/>
  <c r="D43" i="13"/>
  <c r="E43" i="13"/>
  <c r="F43" i="13"/>
  <c r="C44" i="13"/>
  <c r="D44" i="13"/>
  <c r="E44" i="13"/>
  <c r="F44" i="13"/>
  <c r="C45" i="13"/>
  <c r="D45" i="13" s="1"/>
  <c r="C46" i="13"/>
  <c r="D46" i="13"/>
  <c r="E46" i="13"/>
  <c r="F46" i="13"/>
  <c r="C47" i="13"/>
  <c r="D47" i="13"/>
  <c r="E47" i="13"/>
  <c r="F47" i="13"/>
  <c r="C48" i="13"/>
  <c r="D48" i="13" s="1"/>
  <c r="C49" i="13"/>
  <c r="D49" i="13"/>
  <c r="E49" i="13"/>
  <c r="F49" i="13"/>
  <c r="C50" i="13"/>
  <c r="D50" i="13"/>
  <c r="E50" i="13"/>
  <c r="F50" i="13"/>
  <c r="C51" i="13"/>
  <c r="D51" i="13" s="1"/>
  <c r="C52" i="13"/>
  <c r="D52" i="13"/>
  <c r="E52" i="13"/>
  <c r="F52" i="13"/>
  <c r="C53" i="13"/>
  <c r="D53" i="13" s="1"/>
  <c r="C54" i="13"/>
  <c r="D54" i="13" s="1"/>
  <c r="C55" i="13"/>
  <c r="D55" i="13"/>
  <c r="E55" i="13"/>
  <c r="F55" i="13"/>
  <c r="C56" i="13"/>
  <c r="D56" i="13"/>
  <c r="E56" i="13"/>
  <c r="F56" i="13"/>
  <c r="C57" i="13"/>
  <c r="D57" i="13" s="1"/>
  <c r="C58" i="13"/>
  <c r="D58" i="13"/>
  <c r="E58" i="13"/>
  <c r="F58" i="13"/>
  <c r="C59" i="13"/>
  <c r="D59" i="13"/>
  <c r="E59" i="13"/>
  <c r="F59" i="13"/>
  <c r="C60" i="13"/>
  <c r="D60" i="13" s="1"/>
  <c r="C61" i="13"/>
  <c r="D61" i="13"/>
  <c r="E61" i="13"/>
  <c r="F61" i="13"/>
  <c r="D5" i="13"/>
  <c r="F5" i="13" s="1"/>
  <c r="E5" i="13"/>
  <c r="C8" i="14"/>
  <c r="D8" i="14" s="1"/>
  <c r="E8" i="14" s="1"/>
  <c r="C9" i="14"/>
  <c r="D9" i="14" s="1"/>
  <c r="E9" i="14" s="1"/>
  <c r="C10" i="14"/>
  <c r="D10" i="14" s="1"/>
  <c r="E10" i="14" s="1"/>
  <c r="C11" i="14"/>
  <c r="D11" i="14" s="1"/>
  <c r="C12" i="14"/>
  <c r="D12" i="14" s="1"/>
  <c r="C13" i="14"/>
  <c r="D13" i="14" s="1"/>
  <c r="C14" i="14"/>
  <c r="D14" i="14" s="1"/>
  <c r="C15" i="14"/>
  <c r="D15" i="14" s="1"/>
  <c r="C16" i="14"/>
  <c r="D16" i="14" s="1"/>
  <c r="C17" i="14"/>
  <c r="D17" i="14" s="1"/>
  <c r="F17" i="14" s="1"/>
  <c r="C18" i="14"/>
  <c r="D18" i="14" s="1"/>
  <c r="E18" i="14" s="1"/>
  <c r="C19" i="14"/>
  <c r="D19" i="14" s="1"/>
  <c r="F19" i="14" s="1"/>
  <c r="C20" i="14"/>
  <c r="D20" i="14" s="1"/>
  <c r="E20" i="14" s="1"/>
  <c r="C21" i="14"/>
  <c r="D21" i="14" s="1"/>
  <c r="E21" i="14" s="1"/>
  <c r="C22" i="14"/>
  <c r="D22" i="14" s="1"/>
  <c r="E22" i="14" s="1"/>
  <c r="C23" i="14"/>
  <c r="D23" i="14" s="1"/>
  <c r="C24" i="14"/>
  <c r="D24" i="14" s="1"/>
  <c r="C25" i="14"/>
  <c r="D25" i="14" s="1"/>
  <c r="C26" i="14"/>
  <c r="D26" i="14" s="1"/>
  <c r="C27" i="14"/>
  <c r="D27" i="14" s="1"/>
  <c r="C28" i="14"/>
  <c r="D28" i="14" s="1"/>
  <c r="C29" i="14"/>
  <c r="D29" i="14" s="1"/>
  <c r="C30" i="14"/>
  <c r="D30" i="14" s="1"/>
  <c r="E30" i="14" s="1"/>
  <c r="C31" i="14"/>
  <c r="D31" i="14" s="1"/>
  <c r="E31" i="14" s="1"/>
  <c r="C32" i="14"/>
  <c r="D32" i="14" s="1"/>
  <c r="E32" i="14" s="1"/>
  <c r="C33" i="14"/>
  <c r="D33" i="14" s="1"/>
  <c r="E33" i="14" s="1"/>
  <c r="C34" i="14"/>
  <c r="D34" i="14" s="1"/>
  <c r="F34" i="14" s="1"/>
  <c r="C35" i="14"/>
  <c r="D35" i="14" s="1"/>
  <c r="C36" i="14"/>
  <c r="D36" i="14" s="1"/>
  <c r="C37" i="14"/>
  <c r="D37" i="14" s="1"/>
  <c r="C38" i="14"/>
  <c r="D38" i="14" s="1"/>
  <c r="C39" i="14"/>
  <c r="D39" i="14" s="1"/>
  <c r="C40" i="14"/>
  <c r="D40" i="14" s="1"/>
  <c r="C41" i="14"/>
  <c r="D41" i="14" s="1"/>
  <c r="F41" i="14" s="1"/>
  <c r="C42" i="14"/>
  <c r="D42" i="14" s="1"/>
  <c r="E42" i="14" s="1"/>
  <c r="C43" i="14"/>
  <c r="D43" i="14" s="1"/>
  <c r="E43" i="14" s="1"/>
  <c r="C44" i="14"/>
  <c r="D44" i="14" s="1"/>
  <c r="E44" i="14" s="1"/>
  <c r="C45" i="14"/>
  <c r="D45" i="14" s="1"/>
  <c r="E45" i="14" s="1"/>
  <c r="C46" i="14"/>
  <c r="D46" i="14" s="1"/>
  <c r="E46" i="14" s="1"/>
  <c r="C47" i="14"/>
  <c r="D47" i="14" s="1"/>
  <c r="C48" i="14"/>
  <c r="D48" i="14" s="1"/>
  <c r="C49" i="14"/>
  <c r="D49" i="14" s="1"/>
  <c r="C50" i="14"/>
  <c r="D50" i="14" s="1"/>
  <c r="C51" i="14"/>
  <c r="D51" i="14" s="1"/>
  <c r="C52" i="14"/>
  <c r="D52" i="14" s="1"/>
  <c r="C53" i="14"/>
  <c r="D53" i="14" s="1"/>
  <c r="C54" i="14"/>
  <c r="D54" i="14" s="1"/>
  <c r="E54" i="14" s="1"/>
  <c r="C55" i="14"/>
  <c r="D55" i="14" s="1"/>
  <c r="E55" i="14" s="1"/>
  <c r="C56" i="14"/>
  <c r="D56" i="14" s="1"/>
  <c r="E56" i="14" s="1"/>
  <c r="C57" i="14"/>
  <c r="D57" i="14" s="1"/>
  <c r="E57" i="14" s="1"/>
  <c r="C58" i="14"/>
  <c r="D58" i="14" s="1"/>
  <c r="E58" i="14" s="1"/>
  <c r="C59" i="14"/>
  <c r="D59" i="14" s="1"/>
  <c r="C60" i="14"/>
  <c r="D60" i="14" s="1"/>
  <c r="C61" i="14"/>
  <c r="D61" i="14" s="1"/>
  <c r="C7" i="14"/>
  <c r="D7" i="14" s="1"/>
  <c r="L8" i="14"/>
  <c r="J7" i="13"/>
  <c r="I7" i="13"/>
  <c r="H7" i="13"/>
  <c r="G7" i="13"/>
  <c r="C5" i="13"/>
  <c r="H16" i="17" l="1"/>
  <c r="I16" i="17"/>
  <c r="D16" i="17"/>
  <c r="C17" i="17" s="1"/>
  <c r="C6" i="15"/>
  <c r="D5" i="15"/>
  <c r="D4" i="15"/>
  <c r="F53" i="14"/>
  <c r="E53" i="14"/>
  <c r="F29" i="14"/>
  <c r="E29" i="14"/>
  <c r="E41" i="14"/>
  <c r="E17" i="14"/>
  <c r="F52" i="14"/>
  <c r="E52" i="14"/>
  <c r="E40" i="14"/>
  <c r="F40" i="14"/>
  <c r="F28" i="14"/>
  <c r="E28" i="14"/>
  <c r="F16" i="14"/>
  <c r="E16" i="14"/>
  <c r="F51" i="14"/>
  <c r="E51" i="14"/>
  <c r="F38" i="14"/>
  <c r="E38" i="14"/>
  <c r="E26" i="14"/>
  <c r="F26" i="14"/>
  <c r="E14" i="14"/>
  <c r="F14" i="14"/>
  <c r="F39" i="14"/>
  <c r="E39" i="14"/>
  <c r="E61" i="14"/>
  <c r="F61" i="14"/>
  <c r="E49" i="14"/>
  <c r="F49" i="14"/>
  <c r="F13" i="14"/>
  <c r="E13" i="14"/>
  <c r="F27" i="14"/>
  <c r="E27" i="14"/>
  <c r="D63" i="14"/>
  <c r="E7" i="14"/>
  <c r="F7" i="14"/>
  <c r="F37" i="14"/>
  <c r="E37" i="14"/>
  <c r="F60" i="14"/>
  <c r="E60" i="14"/>
  <c r="E48" i="14"/>
  <c r="F48" i="14"/>
  <c r="F24" i="14"/>
  <c r="E24" i="14"/>
  <c r="F12" i="14"/>
  <c r="E12" i="14"/>
  <c r="F15" i="14"/>
  <c r="E15" i="14"/>
  <c r="F50" i="14"/>
  <c r="E50" i="14"/>
  <c r="E25" i="14"/>
  <c r="F25" i="14"/>
  <c r="F36" i="14"/>
  <c r="E36" i="14"/>
  <c r="F59" i="14"/>
  <c r="E59" i="14"/>
  <c r="F47" i="14"/>
  <c r="E47" i="14"/>
  <c r="E35" i="14"/>
  <c r="F35" i="14"/>
  <c r="F23" i="14"/>
  <c r="E23" i="14"/>
  <c r="F11" i="14"/>
  <c r="E11" i="14"/>
  <c r="F10" i="14"/>
  <c r="F57" i="14"/>
  <c r="F45" i="14"/>
  <c r="F33" i="14"/>
  <c r="F21" i="14"/>
  <c r="F9" i="14"/>
  <c r="F56" i="14"/>
  <c r="F44" i="14"/>
  <c r="F32" i="14"/>
  <c r="F20" i="14"/>
  <c r="F8" i="14"/>
  <c r="F22" i="14"/>
  <c r="E34" i="14"/>
  <c r="F43" i="14"/>
  <c r="F54" i="14"/>
  <c r="F42" i="14"/>
  <c r="F30" i="14"/>
  <c r="F18" i="14"/>
  <c r="F58" i="14"/>
  <c r="F55" i="14"/>
  <c r="F31" i="14"/>
  <c r="F46" i="14"/>
  <c r="E19" i="14"/>
  <c r="J59" i="13"/>
  <c r="I59" i="13"/>
  <c r="J35" i="13"/>
  <c r="I35" i="13"/>
  <c r="J11" i="13"/>
  <c r="I11" i="13"/>
  <c r="I14" i="13"/>
  <c r="J14" i="13"/>
  <c r="J17" i="13"/>
  <c r="I17" i="13"/>
  <c r="J47" i="13"/>
  <c r="I47" i="13"/>
  <c r="J23" i="13"/>
  <c r="I23" i="13"/>
  <c r="I50" i="13"/>
  <c r="J50" i="13"/>
  <c r="I38" i="13"/>
  <c r="J38" i="13"/>
  <c r="I26" i="13"/>
  <c r="J26" i="13"/>
  <c r="J53" i="13"/>
  <c r="I53" i="13"/>
  <c r="J41" i="13"/>
  <c r="I41" i="13"/>
  <c r="J29" i="13"/>
  <c r="I29" i="13"/>
  <c r="I56" i="13"/>
  <c r="J56" i="13"/>
  <c r="I44" i="13"/>
  <c r="J44" i="13"/>
  <c r="I32" i="13"/>
  <c r="J32" i="13"/>
  <c r="I20" i="13"/>
  <c r="J20" i="13"/>
  <c r="I8" i="13"/>
  <c r="J8" i="13"/>
  <c r="E53" i="13"/>
  <c r="F53" i="13"/>
  <c r="F48" i="13"/>
  <c r="E48" i="13"/>
  <c r="F12" i="13"/>
  <c r="E12" i="13"/>
  <c r="F27" i="13"/>
  <c r="E27" i="13"/>
  <c r="E54" i="13"/>
  <c r="F54" i="13"/>
  <c r="E45" i="13"/>
  <c r="F45" i="13"/>
  <c r="F33" i="13"/>
  <c r="E33" i="13"/>
  <c r="F21" i="13"/>
  <c r="E21" i="13"/>
  <c r="F9" i="13"/>
  <c r="E9" i="13"/>
  <c r="F57" i="13"/>
  <c r="E57" i="13"/>
  <c r="E36" i="13"/>
  <c r="F36" i="13"/>
  <c r="E24" i="13"/>
  <c r="F24" i="13"/>
  <c r="F60" i="13"/>
  <c r="E60" i="13"/>
  <c r="F51" i="13"/>
  <c r="E51" i="13"/>
  <c r="F39" i="13"/>
  <c r="E39" i="13"/>
  <c r="E15" i="13"/>
  <c r="F15" i="13"/>
  <c r="F42" i="13"/>
  <c r="E42" i="13"/>
  <c r="E30" i="13"/>
  <c r="F30" i="13"/>
  <c r="E18" i="13"/>
  <c r="F18" i="13"/>
  <c r="E6" i="13"/>
  <c r="F6" i="13"/>
  <c r="E16" i="17" l="1"/>
  <c r="D17" i="17"/>
  <c r="C18" i="17" s="1"/>
  <c r="F17" i="17"/>
  <c r="G17" i="17" s="1"/>
  <c r="E4" i="15"/>
  <c r="F4" i="15"/>
  <c r="E5" i="15"/>
  <c r="F5" i="15"/>
  <c r="C7" i="15"/>
  <c r="D6" i="15"/>
  <c r="E63" i="14"/>
  <c r="E64" i="14" s="1"/>
  <c r="F63" i="14"/>
  <c r="F64" i="14" s="1"/>
  <c r="H17" i="17" l="1"/>
  <c r="I17" i="17"/>
  <c r="E17" i="17"/>
  <c r="D18" i="17"/>
  <c r="C19" i="17" s="1"/>
  <c r="F18" i="17"/>
  <c r="G18" i="17" s="1"/>
  <c r="E6" i="15"/>
  <c r="F6" i="15"/>
  <c r="C8" i="15"/>
  <c r="D7" i="15"/>
  <c r="H18" i="17" l="1"/>
  <c r="I18" i="17"/>
  <c r="D19" i="17"/>
  <c r="E19" i="17" s="1"/>
  <c r="F19" i="17"/>
  <c r="G19" i="17" s="1"/>
  <c r="E18" i="17"/>
  <c r="F7" i="15"/>
  <c r="E7" i="15"/>
  <c r="C9" i="15"/>
  <c r="D8" i="15"/>
  <c r="H19" i="17" l="1"/>
  <c r="I19" i="17"/>
  <c r="C20" i="17"/>
  <c r="F20" i="17"/>
  <c r="G20" i="17" s="1"/>
  <c r="F8" i="15"/>
  <c r="E8" i="15"/>
  <c r="D9" i="15"/>
  <c r="C10" i="15"/>
  <c r="H20" i="17" l="1"/>
  <c r="I20" i="17"/>
  <c r="D20" i="17"/>
  <c r="C21" i="17" s="1"/>
  <c r="C11" i="15"/>
  <c r="D10" i="15"/>
  <c r="E9" i="15"/>
  <c r="F9" i="15"/>
  <c r="D21" i="17" l="1"/>
  <c r="C22" i="17" s="1"/>
  <c r="F21" i="17"/>
  <c r="G21" i="17" s="1"/>
  <c r="E20" i="17"/>
  <c r="C12" i="15"/>
  <c r="D11" i="15"/>
  <c r="E10" i="15"/>
  <c r="F10" i="15"/>
  <c r="I21" i="17" l="1"/>
  <c r="H21" i="17"/>
  <c r="F22" i="17"/>
  <c r="G22" i="17" s="1"/>
  <c r="D22" i="17"/>
  <c r="C23" i="17" s="1"/>
  <c r="E21" i="17"/>
  <c r="C13" i="15"/>
  <c r="D12" i="15"/>
  <c r="F11" i="15"/>
  <c r="E11" i="15"/>
  <c r="H22" i="17" l="1"/>
  <c r="I22" i="17"/>
  <c r="D23" i="17"/>
  <c r="C24" i="17" s="1"/>
  <c r="E22" i="17"/>
  <c r="F23" i="17"/>
  <c r="G23" i="17" s="1"/>
  <c r="E12" i="15"/>
  <c r="F12" i="15"/>
  <c r="D13" i="15"/>
  <c r="C14" i="15"/>
  <c r="I23" i="17" l="1"/>
  <c r="H23" i="17"/>
  <c r="D24" i="17"/>
  <c r="C25" i="17" s="1"/>
  <c r="E23" i="17"/>
  <c r="F24" i="17"/>
  <c r="G24" i="17" s="1"/>
  <c r="C15" i="15"/>
  <c r="D14" i="15"/>
  <c r="E13" i="15"/>
  <c r="F13" i="15"/>
  <c r="H24" i="17" l="1"/>
  <c r="I24" i="17"/>
  <c r="D25" i="17"/>
  <c r="C26" i="17" s="1"/>
  <c r="E24" i="17"/>
  <c r="F25" i="17"/>
  <c r="G25" i="17" s="1"/>
  <c r="C16" i="15"/>
  <c r="D15" i="15"/>
  <c r="E14" i="15"/>
  <c r="F14" i="15"/>
  <c r="H25" i="17" l="1"/>
  <c r="I25" i="17"/>
  <c r="D26" i="17"/>
  <c r="C27" i="17" s="1"/>
  <c r="E25" i="17"/>
  <c r="F26" i="17"/>
  <c r="G26" i="17" s="1"/>
  <c r="E15" i="15"/>
  <c r="F15" i="15"/>
  <c r="C17" i="15"/>
  <c r="D16" i="15"/>
  <c r="H26" i="17" l="1"/>
  <c r="I26" i="17"/>
  <c r="D27" i="17"/>
  <c r="C28" i="17" s="1"/>
  <c r="F27" i="17"/>
  <c r="G27" i="17" s="1"/>
  <c r="E26" i="17"/>
  <c r="E16" i="15"/>
  <c r="F16" i="15"/>
  <c r="C18" i="15"/>
  <c r="D17" i="15"/>
  <c r="E27" i="17" l="1"/>
  <c r="I27" i="17"/>
  <c r="H27" i="17"/>
  <c r="D28" i="17"/>
  <c r="C29" i="17" s="1"/>
  <c r="F28" i="17"/>
  <c r="G28" i="17" s="1"/>
  <c r="E17" i="15"/>
  <c r="F17" i="15"/>
  <c r="C19" i="15"/>
  <c r="D18" i="15"/>
  <c r="E28" i="17" l="1"/>
  <c r="H28" i="17"/>
  <c r="I28" i="17"/>
  <c r="D29" i="17"/>
  <c r="C30" i="17" s="1"/>
  <c r="F29" i="17"/>
  <c r="G29" i="17" s="1"/>
  <c r="E18" i="15"/>
  <c r="F18" i="15"/>
  <c r="C20" i="15"/>
  <c r="D19" i="15"/>
  <c r="E29" i="17" l="1"/>
  <c r="I29" i="17"/>
  <c r="H29" i="17"/>
  <c r="F30" i="17"/>
  <c r="G30" i="17" s="1"/>
  <c r="D30" i="17"/>
  <c r="C31" i="17" s="1"/>
  <c r="E19" i="15"/>
  <c r="F19" i="15"/>
  <c r="C21" i="15"/>
  <c r="D20" i="15"/>
  <c r="E30" i="17" l="1"/>
  <c r="H30" i="17"/>
  <c r="I30" i="17"/>
  <c r="D31" i="17"/>
  <c r="C32" i="17" s="1"/>
  <c r="F31" i="17"/>
  <c r="G31" i="17" s="1"/>
  <c r="E20" i="15"/>
  <c r="F20" i="15"/>
  <c r="C22" i="15"/>
  <c r="D21" i="15"/>
  <c r="E31" i="17" l="1"/>
  <c r="H31" i="17"/>
  <c r="I31" i="17"/>
  <c r="D32" i="17"/>
  <c r="C33" i="17" s="1"/>
  <c r="F32" i="17"/>
  <c r="G32" i="17" s="1"/>
  <c r="E21" i="15"/>
  <c r="F21" i="15"/>
  <c r="C23" i="15"/>
  <c r="D22" i="15"/>
  <c r="E32" i="17" l="1"/>
  <c r="H32" i="17"/>
  <c r="I32" i="17"/>
  <c r="D33" i="17"/>
  <c r="C34" i="17" s="1"/>
  <c r="F33" i="17"/>
  <c r="G33" i="17" s="1"/>
  <c r="E22" i="15"/>
  <c r="F22" i="15"/>
  <c r="C24" i="15"/>
  <c r="D23" i="15"/>
  <c r="I33" i="17" l="1"/>
  <c r="H33" i="17"/>
  <c r="D34" i="17"/>
  <c r="C35" i="17" s="1"/>
  <c r="E33" i="17"/>
  <c r="F34" i="17"/>
  <c r="G34" i="17" s="1"/>
  <c r="F23" i="15"/>
  <c r="E23" i="15"/>
  <c r="C25" i="15"/>
  <c r="D24" i="15"/>
  <c r="H34" i="17" l="1"/>
  <c r="I34" i="17"/>
  <c r="E34" i="17"/>
  <c r="F35" i="17"/>
  <c r="G35" i="17" s="1"/>
  <c r="D35" i="17"/>
  <c r="C36" i="17" s="1"/>
  <c r="E24" i="15"/>
  <c r="F24" i="15"/>
  <c r="C26" i="15"/>
  <c r="D25" i="15"/>
  <c r="I35" i="17" l="1"/>
  <c r="H35" i="17"/>
  <c r="E35" i="17"/>
  <c r="D36" i="17"/>
  <c r="C37" i="17" s="1"/>
  <c r="F36" i="17"/>
  <c r="G36" i="17" s="1"/>
  <c r="E25" i="15"/>
  <c r="F25" i="15"/>
  <c r="C27" i="15"/>
  <c r="D26" i="15"/>
  <c r="H36" i="17" l="1"/>
  <c r="I36" i="17"/>
  <c r="D37" i="17"/>
  <c r="C38" i="17" s="1"/>
  <c r="E36" i="17"/>
  <c r="F37" i="17"/>
  <c r="G37" i="17" s="1"/>
  <c r="E26" i="15"/>
  <c r="F26" i="15"/>
  <c r="C28" i="15"/>
  <c r="D27" i="15"/>
  <c r="C4" i="3"/>
  <c r="C7" i="3"/>
  <c r="C10" i="3"/>
  <c r="C13" i="3"/>
  <c r="C16" i="3"/>
  <c r="C19" i="3"/>
  <c r="C22" i="3"/>
  <c r="C25" i="3"/>
  <c r="C28" i="3"/>
  <c r="C31" i="3"/>
  <c r="C34" i="3"/>
  <c r="C37" i="3"/>
  <c r="C40" i="3"/>
  <c r="C43" i="3"/>
  <c r="C46" i="3"/>
  <c r="C49" i="3"/>
  <c r="C52" i="3"/>
  <c r="C55" i="3"/>
  <c r="C58" i="3"/>
  <c r="C61" i="3"/>
  <c r="H37" i="17" l="1"/>
  <c r="I37" i="17"/>
  <c r="E37" i="17"/>
  <c r="D38" i="17"/>
  <c r="C39" i="17" s="1"/>
  <c r="F38" i="17"/>
  <c r="G38" i="17" s="1"/>
  <c r="E27" i="15"/>
  <c r="F27" i="15"/>
  <c r="C29" i="15"/>
  <c r="D28" i="15"/>
  <c r="E38" i="17" l="1"/>
  <c r="H38" i="17"/>
  <c r="I38" i="17"/>
  <c r="D39" i="17"/>
  <c r="C40" i="17" s="1"/>
  <c r="F39" i="17"/>
  <c r="G39" i="17" s="1"/>
  <c r="E28" i="15"/>
  <c r="F28" i="15"/>
  <c r="C30" i="15"/>
  <c r="D29" i="15"/>
  <c r="I39" i="17" l="1"/>
  <c r="H39" i="17"/>
  <c r="E39" i="17"/>
  <c r="D40" i="17"/>
  <c r="C41" i="17" s="1"/>
  <c r="F40" i="17"/>
  <c r="G40" i="17" s="1"/>
  <c r="E29" i="15"/>
  <c r="F29" i="15"/>
  <c r="C31" i="15"/>
  <c r="D30" i="15"/>
  <c r="H40" i="17" l="1"/>
  <c r="I40" i="17"/>
  <c r="E40" i="17"/>
  <c r="D41" i="17"/>
  <c r="C42" i="17" s="1"/>
  <c r="F41" i="17"/>
  <c r="G41" i="17" s="1"/>
  <c r="E30" i="15"/>
  <c r="F30" i="15"/>
  <c r="C32" i="15"/>
  <c r="D31" i="15"/>
  <c r="H41" i="17" l="1"/>
  <c r="I41" i="17"/>
  <c r="D42" i="17"/>
  <c r="C43" i="17" s="1"/>
  <c r="E41" i="17"/>
  <c r="F42" i="17"/>
  <c r="G42" i="17" s="1"/>
  <c r="F31" i="15"/>
  <c r="E31" i="15"/>
  <c r="C33" i="15"/>
  <c r="D32" i="15"/>
  <c r="H42" i="17" l="1"/>
  <c r="I42" i="17"/>
  <c r="E42" i="17"/>
  <c r="D43" i="17"/>
  <c r="C44" i="17" s="1"/>
  <c r="F43" i="17"/>
  <c r="G43" i="17" s="1"/>
  <c r="E32" i="15"/>
  <c r="F32" i="15"/>
  <c r="C34" i="15"/>
  <c r="D33" i="15"/>
  <c r="H43" i="17" l="1"/>
  <c r="I43" i="17"/>
  <c r="E43" i="17"/>
  <c r="D44" i="17"/>
  <c r="C45" i="17" s="1"/>
  <c r="F44" i="17"/>
  <c r="G44" i="17" s="1"/>
  <c r="F33" i="15"/>
  <c r="E33" i="15"/>
  <c r="C35" i="15"/>
  <c r="D34" i="15"/>
  <c r="E44" i="17" l="1"/>
  <c r="H44" i="17"/>
  <c r="I44" i="17"/>
  <c r="D45" i="17"/>
  <c r="C46" i="17" s="1"/>
  <c r="F45" i="17"/>
  <c r="G45" i="17" s="1"/>
  <c r="F34" i="15"/>
  <c r="E34" i="15"/>
  <c r="C36" i="15"/>
  <c r="D35" i="15"/>
  <c r="E45" i="17" l="1"/>
  <c r="I45" i="17"/>
  <c r="H45" i="17"/>
  <c r="D46" i="17"/>
  <c r="C47" i="17" s="1"/>
  <c r="F46" i="17"/>
  <c r="G46" i="17" s="1"/>
  <c r="F35" i="15"/>
  <c r="E35" i="15"/>
  <c r="C37" i="15"/>
  <c r="D36" i="15"/>
  <c r="E46" i="17" l="1"/>
  <c r="I46" i="17"/>
  <c r="H46" i="17"/>
  <c r="D47" i="17"/>
  <c r="C48" i="17" s="1"/>
  <c r="F47" i="17"/>
  <c r="G47" i="17" s="1"/>
  <c r="E36" i="15"/>
  <c r="F36" i="15"/>
  <c r="C38" i="15"/>
  <c r="D37" i="15"/>
  <c r="I47" i="17" l="1"/>
  <c r="H47" i="17"/>
  <c r="E47" i="17"/>
  <c r="D48" i="17"/>
  <c r="C49" i="17" s="1"/>
  <c r="F48" i="17"/>
  <c r="G48" i="17" s="1"/>
  <c r="E37" i="15"/>
  <c r="F37" i="15"/>
  <c r="C39" i="15"/>
  <c r="D38" i="15"/>
  <c r="H48" i="17" l="1"/>
  <c r="I48" i="17"/>
  <c r="D49" i="17"/>
  <c r="C50" i="17" s="1"/>
  <c r="E48" i="17"/>
  <c r="F49" i="17"/>
  <c r="G49" i="17" s="1"/>
  <c r="E38" i="15"/>
  <c r="F38" i="15"/>
  <c r="C40" i="15"/>
  <c r="D39" i="15"/>
  <c r="E49" i="17" l="1"/>
  <c r="H49" i="17"/>
  <c r="I49" i="17"/>
  <c r="D50" i="17"/>
  <c r="C51" i="17" s="1"/>
  <c r="F50" i="17"/>
  <c r="G50" i="17" s="1"/>
  <c r="E39" i="15"/>
  <c r="F39" i="15"/>
  <c r="C41" i="15"/>
  <c r="D40" i="15"/>
  <c r="E50" i="17" l="1"/>
  <c r="H50" i="17"/>
  <c r="I50" i="17"/>
  <c r="D51" i="17"/>
  <c r="C52" i="17" s="1"/>
  <c r="F51" i="17"/>
  <c r="G51" i="17" s="1"/>
  <c r="E40" i="15"/>
  <c r="F40" i="15"/>
  <c r="C42" i="15"/>
  <c r="D41" i="15"/>
  <c r="E51" i="17" l="1"/>
  <c r="H51" i="17"/>
  <c r="I51" i="17"/>
  <c r="D52" i="17"/>
  <c r="C53" i="17" s="1"/>
  <c r="F52" i="17"/>
  <c r="G52" i="17" s="1"/>
  <c r="E41" i="15"/>
  <c r="F41" i="15"/>
  <c r="C43" i="15"/>
  <c r="D42" i="15"/>
  <c r="I52" i="17" l="1"/>
  <c r="H52" i="17"/>
  <c r="E52" i="17"/>
  <c r="D53" i="17"/>
  <c r="C54" i="17" s="1"/>
  <c r="F53" i="17"/>
  <c r="G53" i="17" s="1"/>
  <c r="E42" i="15"/>
  <c r="F42" i="15"/>
  <c r="C44" i="15"/>
  <c r="D43" i="15"/>
  <c r="H53" i="17" l="1"/>
  <c r="I53" i="17"/>
  <c r="D54" i="17"/>
  <c r="C55" i="17" s="1"/>
  <c r="F54" i="17"/>
  <c r="G54" i="17" s="1"/>
  <c r="E53" i="17"/>
  <c r="E43" i="15"/>
  <c r="F43" i="15"/>
  <c r="C45" i="15"/>
  <c r="D44" i="15"/>
  <c r="F55" i="17" l="1"/>
  <c r="G55" i="17" s="1"/>
  <c r="H54" i="17"/>
  <c r="I54" i="17"/>
  <c r="E54" i="17"/>
  <c r="D55" i="17"/>
  <c r="C56" i="17" s="1"/>
  <c r="F44" i="15"/>
  <c r="E44" i="15"/>
  <c r="C46" i="15"/>
  <c r="D45" i="15"/>
  <c r="H55" i="17" l="1"/>
  <c r="I55" i="17"/>
  <c r="E55" i="17"/>
  <c r="D56" i="17"/>
  <c r="C57" i="17" s="1"/>
  <c r="F56" i="17"/>
  <c r="G56" i="17" s="1"/>
  <c r="F45" i="15"/>
  <c r="E45" i="15"/>
  <c r="C47" i="15"/>
  <c r="D46" i="15"/>
  <c r="H56" i="17" l="1"/>
  <c r="I56" i="17"/>
  <c r="D57" i="17"/>
  <c r="C58" i="17" s="1"/>
  <c r="E56" i="17"/>
  <c r="F57" i="17"/>
  <c r="G57" i="17" s="1"/>
  <c r="E46" i="15"/>
  <c r="F46" i="15"/>
  <c r="C48" i="15"/>
  <c r="D47" i="15"/>
  <c r="H57" i="17" l="1"/>
  <c r="I57" i="17"/>
  <c r="D58" i="17"/>
  <c r="C59" i="17" s="1"/>
  <c r="E57" i="17"/>
  <c r="F58" i="17"/>
  <c r="G58" i="17" s="1"/>
  <c r="F47" i="15"/>
  <c r="E47" i="15"/>
  <c r="C49" i="15"/>
  <c r="D48" i="15"/>
  <c r="E58" i="17" l="1"/>
  <c r="H58" i="17"/>
  <c r="I58" i="17"/>
  <c r="D59" i="17"/>
  <c r="C60" i="17" s="1"/>
  <c r="F59" i="17"/>
  <c r="G59" i="17" s="1"/>
  <c r="E48" i="15"/>
  <c r="F48" i="15"/>
  <c r="C50" i="15"/>
  <c r="D49" i="15"/>
  <c r="E59" i="17" l="1"/>
  <c r="I59" i="17"/>
  <c r="H59" i="17"/>
  <c r="D60" i="17"/>
  <c r="C61" i="17" s="1"/>
  <c r="D61" i="17" s="1"/>
  <c r="E61" i="17" s="1"/>
  <c r="F60" i="17"/>
  <c r="G60" i="17" s="1"/>
  <c r="E49" i="15"/>
  <c r="F49" i="15"/>
  <c r="C51" i="15"/>
  <c r="D50" i="15"/>
  <c r="E60" i="17" l="1"/>
  <c r="H60" i="17"/>
  <c r="I60" i="17"/>
  <c r="F61" i="17"/>
  <c r="G61" i="17" s="1"/>
  <c r="E50" i="15"/>
  <c r="F50" i="15"/>
  <c r="C52" i="15"/>
  <c r="D51" i="15"/>
  <c r="H61" i="17" l="1"/>
  <c r="H63" i="17" s="1"/>
  <c r="H64" i="17" s="1"/>
  <c r="L5" i="17" s="1"/>
  <c r="I61" i="17"/>
  <c r="I63" i="17" s="1"/>
  <c r="I64" i="17" s="1"/>
  <c r="G63" i="17"/>
  <c r="E51" i="15"/>
  <c r="F51" i="15"/>
  <c r="C53" i="15"/>
  <c r="D52" i="15"/>
  <c r="E52" i="15" l="1"/>
  <c r="F52" i="15"/>
  <c r="C54" i="15"/>
  <c r="D53" i="15"/>
  <c r="E53" i="15" l="1"/>
  <c r="F53" i="15"/>
  <c r="C55" i="15"/>
  <c r="D54" i="15"/>
  <c r="E54" i="15" l="1"/>
  <c r="F54" i="15"/>
  <c r="C56" i="15"/>
  <c r="D55" i="15"/>
  <c r="F55" i="15" l="1"/>
  <c r="E55" i="15"/>
  <c r="C57" i="15"/>
  <c r="D56" i="15"/>
  <c r="F56" i="15" l="1"/>
  <c r="E56" i="15"/>
  <c r="C58" i="15"/>
  <c r="D57" i="15"/>
  <c r="E57" i="15" l="1"/>
  <c r="F57" i="15"/>
  <c r="C59" i="15"/>
  <c r="D58" i="15"/>
  <c r="F58" i="15" l="1"/>
  <c r="E58" i="15"/>
  <c r="C60" i="15"/>
  <c r="D59" i="15"/>
  <c r="F59" i="15" l="1"/>
  <c r="E59" i="15"/>
  <c r="C61" i="15"/>
  <c r="D61" i="15" s="1"/>
  <c r="D60" i="15"/>
  <c r="E60" i="15" l="1"/>
  <c r="F60" i="15"/>
  <c r="E61" i="15"/>
  <c r="E63" i="15" s="1"/>
  <c r="E64" i="15" s="1"/>
  <c r="F61" i="15"/>
  <c r="F63" i="15" s="1"/>
  <c r="F64" i="15" s="1"/>
  <c r="D63" i="15"/>
</calcChain>
</file>

<file path=xl/sharedStrings.xml><?xml version="1.0" encoding="utf-8"?>
<sst xmlns="http://schemas.openxmlformats.org/spreadsheetml/2006/main" count="175" uniqueCount="98">
  <si>
    <t>Month-Year</t>
  </si>
  <si>
    <t>Requirement</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</si>
  <si>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</si>
  <si>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</si>
  <si>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</si>
  <si>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</si>
  <si>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</si>
  <si>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</si>
  <si>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</si>
  <si>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</si>
  <si>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</si>
  <si>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</si>
  <si>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</si>
  <si>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</si>
  <si>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</si>
  <si>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</si>
  <si>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</si>
  <si>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</si>
  <si>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</si>
  <si>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</si>
  <si>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</si>
  <si>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</si>
  <si>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Quarter-Year</t>
  </si>
  <si>
    <t>Refrigerator Sales</t>
  </si>
  <si>
    <t>Voltage Regulator Sales</t>
  </si>
  <si>
    <t>Quarter Sales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</si>
  <si>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</si>
  <si>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</si>
  <si>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</si>
  <si>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</si>
  <si>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</si>
  <si>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</si>
  <si>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</si>
  <si>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</si>
  <si>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</si>
  <si>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</si>
  <si>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</si>
  <si>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</si>
  <si>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</si>
  <si>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</si>
  <si>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</si>
  <si>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</si>
  <si>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</si>
  <si>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</si>
  <si>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</si>
  <si>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</si>
  <si>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</si>
  <si>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</si>
  <si>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</si>
  <si>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</si>
  <si>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</si>
  <si>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</si>
  <si>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Residuals</t>
  </si>
  <si>
    <t>MAE</t>
  </si>
  <si>
    <t>MSE</t>
  </si>
  <si>
    <t>MAPE</t>
  </si>
  <si>
    <t>Level</t>
  </si>
  <si>
    <t>Trend</t>
  </si>
  <si>
    <t>Mean</t>
  </si>
  <si>
    <t>Median</t>
  </si>
  <si>
    <t>Mode</t>
  </si>
  <si>
    <t>Standard Deviation</t>
  </si>
  <si>
    <t>Sample Variance</t>
  </si>
  <si>
    <t>Kurtosis</t>
  </si>
  <si>
    <t>Skewness</t>
  </si>
  <si>
    <t>Range</t>
  </si>
  <si>
    <t>Minimum</t>
  </si>
  <si>
    <t>Maximum</t>
  </si>
  <si>
    <t>Sum</t>
  </si>
  <si>
    <t>Count</t>
  </si>
  <si>
    <r>
      <t xml:space="preserve">I think we need to co-allign Voltage regulator sales with Refrigerator sales so that there will be no overstocking or understocking of voltage regulator for the company.  And then also see how actual sales can be predicted correctly with different methods- namely- </t>
    </r>
    <r>
      <rPr>
        <b/>
        <sz val="11"/>
        <color theme="1"/>
        <rFont val="Aptos Narrow"/>
        <family val="2"/>
        <scheme val="minor"/>
      </rPr>
      <t>three months, sales fig of last two years in same month (these two parameters must be done)</t>
    </r>
  </si>
  <si>
    <t>alpha</t>
  </si>
  <si>
    <t>Forecast</t>
  </si>
  <si>
    <t>beta</t>
  </si>
  <si>
    <t>RMSE</t>
  </si>
  <si>
    <t>MA_3</t>
  </si>
  <si>
    <t>MA_5</t>
  </si>
  <si>
    <t>WMA</t>
  </si>
  <si>
    <t>Weights</t>
  </si>
  <si>
    <t>5 month_WMA</t>
  </si>
  <si>
    <t>most recent</t>
  </si>
  <si>
    <t>Time period</t>
  </si>
  <si>
    <t>Average</t>
  </si>
  <si>
    <t>AVERAGE</t>
  </si>
  <si>
    <t>SES</t>
  </si>
  <si>
    <t xml:space="preserve">SES </t>
  </si>
  <si>
    <t>Weight</t>
  </si>
  <si>
    <t>1-alpha</t>
  </si>
  <si>
    <t>3 month_WMA</t>
  </si>
  <si>
    <t>Previous</t>
  </si>
  <si>
    <t>gamma</t>
  </si>
  <si>
    <t>Seasonal</t>
  </si>
  <si>
    <t>Predicted Requirement</t>
  </si>
  <si>
    <t>Comparison of Errors</t>
  </si>
  <si>
    <t>Holt Winter's</t>
  </si>
  <si>
    <t>Forecast(Requirement)</t>
  </si>
  <si>
    <t>Lower Confidence Bound(Requirement)</t>
  </si>
  <si>
    <t>Upper Confidence Bound(Requirement)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</si>
</sst>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b/>
      <sz val="11"/>
      <color theme="1"/>
      <name val="Aptos Narrow"/>
      <family val="2"/>
      <scheme val="minor"/>
    </font>
    <font>
      <i/>
      <sz val="11"/>
      <color theme="1"/>
      <name val="Aptos Narrow"/>
      <family val="2"/>
      <scheme val="minor"/>
    </font>
    <font>
      <sz val="10"/>
      <name val="Arial"/>
      <family val="2"/>
    </font>
  </fonts>
  <fills count="3">
    <fill>
      <patternFill patternType="none"/>
    </fill>
    <fill>
      <patternFill patternType="gray125"/>
    </fill>
    <fill>
      <patternFill patternType="solid">
        <fgColor rgb="FFFFFF00"/>
        <bgColor indexed="64"/>
      </patternFill>
    </fill>
  </fills>
  <borders count="7">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cellStyleXfs>
  <cellXfs count="12">
    <xf numFmtId="0" fontId="0" fillId="0" borderId="0" xfId="0"/>
    <xf numFmtId="17" fontId="0" fillId="0" borderId="0" xfId="0" applyNumberFormat="1"/>
    <xf numFmtId="0" fontId="0" fillId="0" borderId="1" xfId="0" applyBorder="1"/>
    <xf numFmtId="0" fontId="3" fillId="0" borderId="2" xfId="0" applyFont="1" applyBorder="1" applyAlignment="1">
      <alignment horizontal="center"/>
    </xf>
    <xf numFmtId="0" fontId="0" fillId="0" borderId="3" xfId="0" applyBorder="1"/>
    <xf numFmtId="0" fontId="0" fillId="2" borderId="0" xfId="0" applyFill="1"/>
    <xf numFmtId="2" fontId="0" fillId="0" borderId="0" xfId="0" applyNumberFormat="1"/>
    <xf numFmtId="0" fontId="3" fillId="0" borderId="2" xfId="0" applyFont="1" applyBorder="1" applyAlignment="1">
      <alignment horizontal="centerContinuous"/>
    </xf>
    <xf numFmtId="0" fontId="0" fillId="0" borderId="0" xfId="0" applyAlignment="1">
      <alignment horizontal="center" vertical="center"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cellXfs>
  <cellStyles count="2">
    <cellStyle name="Normal" xfId="0" builtinId="0"/>
    <cellStyle name="Normal 2" xfId="1" xr:uid="{688479C7-67F9-444D-B936-4E3EEBAC96B1}"/>
  </cellStyles>
  <dxfs count="3">
    <dxf>
      <numFmt numFmtId="2" formatCode="0.00"/>
    </dxf>
    <dxf>
      <numFmt numFmtId="2" formatCode="0.00"/>
    </dxf>
    <dxf>
      <numFmt numFmtId="22" formatCode="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Refrigerator</a:t>
            </a:r>
            <a:r>
              <a:rPr lang="en-US" baseline="0"/>
              <a:t> vs Voltage Regulator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Requirement!$B$1</c:f>
              <c:strCache>
                <c:ptCount val="1"/>
                <c:pt idx="0">
                  <c:v>Refrigerator Sales</c:v>
                </c:pt>
              </c:strCache>
            </c:strRef>
          </c:tx>
          <c:spPr>
            <a:ln w="28575" cap="rnd">
              <a:solidFill>
                <a:schemeClr val="accent1"/>
              </a:solidFill>
              <a:round/>
            </a:ln>
            <a:effectLst/>
          </c:spPr>
          <c:marker>
            <c:symbol val="none"/>
          </c:marker>
          <c:cat>
            <c:strRef>
              <c:f>Requirement!$A$2:$A$21</c:f>
              <c:strCache>
                <c:ptCount val="20"/>
                <c:pt idx="0">
                  <c:v>Q1-2006</c:v>
                </c:pt>
                <c:pt idx="1">
                  <c:v>Q2-2006</c:v>
                </c:pt>
                <c:pt idx="2">
                  <c:v>Q3-2006</c:v>
                </c:pt>
                <c:pt idx="3">
                  <c:v>Q4-2006</c:v>
                </c:pt>
                <c:pt idx="4">
                  <c:v>Q1-2007</c:v>
                </c:pt>
                <c:pt idx="5">
                  <c:v>Q2-2007</c:v>
                </c:pt>
                <c:pt idx="6">
                  <c:v>Q3-2007</c:v>
                </c:pt>
                <c:pt idx="7">
                  <c:v>Q4-2007</c:v>
                </c:pt>
                <c:pt idx="8">
                  <c:v>Q1-2008</c:v>
                </c:pt>
                <c:pt idx="9">
                  <c:v>Q2-2008</c:v>
                </c:pt>
                <c:pt idx="10">
                  <c:v>Q3-2008</c:v>
                </c:pt>
                <c:pt idx="11">
                  <c:v>Q4-2008</c:v>
                </c:pt>
                <c:pt idx="12">
                  <c:v>Q1-2009</c:v>
                </c:pt>
                <c:pt idx="13">
                  <c:v>Q2-2009</c:v>
                </c:pt>
                <c:pt idx="14">
                  <c:v>Q3-2009</c:v>
                </c:pt>
                <c:pt idx="15">
                  <c:v>Q4-2009</c:v>
                </c:pt>
                <c:pt idx="16">
                  <c:v>Q1-2010</c:v>
                </c:pt>
                <c:pt idx="17">
                  <c:v>Q2-2010</c:v>
                </c:pt>
                <c:pt idx="18">
                  <c:v>Q3-2010</c:v>
                </c:pt>
                <c:pt idx="19">
                  <c:v>Q4-2010</c:v>
                </c:pt>
              </c:strCache>
            </c:strRef>
          </c:cat>
          <c:val>
            <c:numRef>
              <c:f>Requirement!$B$2:$B$21</c:f>
              <c:numCache>
                <c:formatCode>General</c:formatCode>
                <c:ptCount val="20"/>
                <c:pt idx="0">
                  <c:v>3832</c:v>
                </c:pt>
                <c:pt idx="1">
                  <c:v>5032</c:v>
                </c:pt>
                <c:pt idx="2">
                  <c:v>3947</c:v>
                </c:pt>
                <c:pt idx="3">
                  <c:v>3291</c:v>
                </c:pt>
                <c:pt idx="4">
                  <c:v>4007</c:v>
                </c:pt>
                <c:pt idx="5">
                  <c:v>5903</c:v>
                </c:pt>
                <c:pt idx="6">
                  <c:v>4274</c:v>
                </c:pt>
                <c:pt idx="7">
                  <c:v>3692</c:v>
                </c:pt>
                <c:pt idx="8">
                  <c:v>4826</c:v>
                </c:pt>
                <c:pt idx="9">
                  <c:v>6492</c:v>
                </c:pt>
                <c:pt idx="10">
                  <c:v>4765</c:v>
                </c:pt>
                <c:pt idx="11">
                  <c:v>4972</c:v>
                </c:pt>
                <c:pt idx="12">
                  <c:v>5411</c:v>
                </c:pt>
                <c:pt idx="13">
                  <c:v>7678</c:v>
                </c:pt>
                <c:pt idx="14">
                  <c:v>5774</c:v>
                </c:pt>
                <c:pt idx="15">
                  <c:v>6007</c:v>
                </c:pt>
                <c:pt idx="16">
                  <c:v>6290</c:v>
                </c:pt>
                <c:pt idx="17">
                  <c:v>8332</c:v>
                </c:pt>
                <c:pt idx="18">
                  <c:v>6107</c:v>
                </c:pt>
                <c:pt idx="19">
                  <c:v>6729</c:v>
                </c:pt>
              </c:numCache>
            </c:numRef>
          </c:val>
          <c:smooth val="0"/>
          <c:extLst>
            <c:ext xmlns:c16="http://schemas.microsoft.com/office/drawing/2014/chart" uri="{C3380CC4-5D6E-409C-BE32-E72D297353CC}">
              <c16:uniqueId val="{00000000-2456-45DA-A2EF-E7DA2FEC0199}"/>
            </c:ext>
          </c:extLst>
        </c:ser>
        <c:ser>
          <c:idx val="1"/>
          <c:order val="1"/>
          <c:tx>
            <c:strRef>
              <c:f>Requirement!$C$1</c:f>
              <c:strCache>
                <c:ptCount val="1"/>
                <c:pt idx="0">
                  <c:v>Voltage Regulator Sales</c:v>
                </c:pt>
              </c:strCache>
            </c:strRef>
          </c:tx>
          <c:spPr>
            <a:ln w="28575" cap="rnd">
              <a:solidFill>
                <a:schemeClr val="accent2"/>
              </a:solidFill>
              <a:round/>
            </a:ln>
            <a:effectLst/>
          </c:spPr>
          <c:marker>
            <c:symbol val="none"/>
          </c:marker>
          <c:cat>
            <c:strRef>
              <c:f>Requirement!$A$2:$A$21</c:f>
              <c:strCache>
                <c:ptCount val="20"/>
                <c:pt idx="0">
                  <c:v>Q1-2006</c:v>
                </c:pt>
                <c:pt idx="1">
                  <c:v>Q2-2006</c:v>
                </c:pt>
                <c:pt idx="2">
                  <c:v>Q3-2006</c:v>
                </c:pt>
                <c:pt idx="3">
                  <c:v>Q4-2006</c:v>
                </c:pt>
                <c:pt idx="4">
                  <c:v>Q1-2007</c:v>
                </c:pt>
                <c:pt idx="5">
                  <c:v>Q2-2007</c:v>
                </c:pt>
                <c:pt idx="6">
                  <c:v>Q3-2007</c:v>
                </c:pt>
                <c:pt idx="7">
                  <c:v>Q4-2007</c:v>
                </c:pt>
                <c:pt idx="8">
                  <c:v>Q1-2008</c:v>
                </c:pt>
                <c:pt idx="9">
                  <c:v>Q2-2008</c:v>
                </c:pt>
                <c:pt idx="10">
                  <c:v>Q3-2008</c:v>
                </c:pt>
                <c:pt idx="11">
                  <c:v>Q4-2008</c:v>
                </c:pt>
                <c:pt idx="12">
                  <c:v>Q1-2009</c:v>
                </c:pt>
                <c:pt idx="13">
                  <c:v>Q2-2009</c:v>
                </c:pt>
                <c:pt idx="14">
                  <c:v>Q3-2009</c:v>
                </c:pt>
                <c:pt idx="15">
                  <c:v>Q4-2009</c:v>
                </c:pt>
                <c:pt idx="16">
                  <c:v>Q1-2010</c:v>
                </c:pt>
                <c:pt idx="17">
                  <c:v>Q2-2010</c:v>
                </c:pt>
                <c:pt idx="18">
                  <c:v>Q3-2010</c:v>
                </c:pt>
                <c:pt idx="19">
                  <c:v>Q4-2010</c:v>
                </c:pt>
              </c:strCache>
            </c:strRef>
          </c:cat>
          <c:val>
            <c:numRef>
              <c:f>Requirement!$C$2:$C$21</c:f>
              <c:numCache>
                <c:formatCode>General</c:formatCode>
                <c:ptCount val="20"/>
                <c:pt idx="0">
                  <c:v>2399</c:v>
                </c:pt>
                <c:pt idx="1">
                  <c:v>2688</c:v>
                </c:pt>
                <c:pt idx="2">
                  <c:v>2319</c:v>
                </c:pt>
                <c:pt idx="3">
                  <c:v>2208</c:v>
                </c:pt>
                <c:pt idx="4">
                  <c:v>2455</c:v>
                </c:pt>
                <c:pt idx="5">
                  <c:v>3184</c:v>
                </c:pt>
                <c:pt idx="6">
                  <c:v>2802</c:v>
                </c:pt>
                <c:pt idx="7">
                  <c:v>2343</c:v>
                </c:pt>
                <c:pt idx="8">
                  <c:v>2675</c:v>
                </c:pt>
                <c:pt idx="9">
                  <c:v>3477</c:v>
                </c:pt>
                <c:pt idx="10">
                  <c:v>2918</c:v>
                </c:pt>
                <c:pt idx="11">
                  <c:v>2814</c:v>
                </c:pt>
                <c:pt idx="12">
                  <c:v>2874</c:v>
                </c:pt>
                <c:pt idx="13">
                  <c:v>3774</c:v>
                </c:pt>
                <c:pt idx="14">
                  <c:v>3247</c:v>
                </c:pt>
                <c:pt idx="15">
                  <c:v>3107</c:v>
                </c:pt>
                <c:pt idx="16">
                  <c:v>2776</c:v>
                </c:pt>
                <c:pt idx="17">
                  <c:v>3571</c:v>
                </c:pt>
                <c:pt idx="18">
                  <c:v>3354</c:v>
                </c:pt>
                <c:pt idx="19">
                  <c:v>3513</c:v>
                </c:pt>
              </c:numCache>
            </c:numRef>
          </c:val>
          <c:smooth val="0"/>
          <c:extLst>
            <c:ext xmlns:c16="http://schemas.microsoft.com/office/drawing/2014/chart" uri="{C3380CC4-5D6E-409C-BE32-E72D297353CC}">
              <c16:uniqueId val="{00000001-2456-45DA-A2EF-E7DA2FEC0199}"/>
            </c:ext>
          </c:extLst>
        </c:ser>
        <c:dLbls>
          <c:showLegendKey val="0"/>
          <c:showVal val="0"/>
          <c:showCatName val="0"/>
          <c:showSerName val="0"/>
          <c:showPercent val="0"/>
          <c:showBubbleSize val="0"/>
        </c:dLbls>
        <c:smooth val="0"/>
        <c:axId val="156683088"/>
        <c:axId val="156680208"/>
      </c:lineChart>
      <c:catAx>
        <c:axId val="15668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80208"/>
        <c:crosses val="autoZero"/>
        <c:auto val="1"/>
        <c:lblAlgn val="ctr"/>
        <c:lblOffset val="100"/>
        <c:noMultiLvlLbl val="0"/>
      </c:catAx>
      <c:valAx>
        <c:axId val="15668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83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Linear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'Linear trend'!$C$1</c:f>
              <c:strCache>
                <c:ptCount val="1"/>
                <c:pt idx="0">
                  <c:v>Requirement</c:v>
                </c:pt>
              </c:strCache>
            </c:strRef>
          </c:tx>
          <c:spPr>
            <a:ln w="28575" cap="rnd">
              <a:solidFill>
                <a:schemeClr val="accent1"/>
              </a:solidFill>
              <a:round/>
            </a:ln>
            <a:effectLst/>
          </c:spPr>
          <c:marker>
            <c:symbol val="none"/>
          </c:marker>
          <c:cat>
            <c:numRef>
              <c:f>'Linear trend'!$A$2:$A$61</c:f>
              <c:numCache>
                <c:formatCode>mmm\-yy</c:formatCode>
                <c:ptCount val="60"/>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pt idx="55">
                  <c:v>40391</c:v>
                </c:pt>
                <c:pt idx="56">
                  <c:v>40422</c:v>
                </c:pt>
                <c:pt idx="57">
                  <c:v>40452</c:v>
                </c:pt>
                <c:pt idx="58">
                  <c:v>40483</c:v>
                </c:pt>
                <c:pt idx="59">
                  <c:v>40513</c:v>
                </c:pt>
              </c:numCache>
            </c:numRef>
          </c:cat>
          <c:val>
            <c:numRef>
              <c:f>'Linear trend'!$C$2:$C$61</c:f>
              <c:numCache>
                <c:formatCode>General</c:formatCode>
                <c:ptCount val="60"/>
                <c:pt idx="0">
                  <c:v>779</c:v>
                </c:pt>
                <c:pt idx="1">
                  <c:v>802</c:v>
                </c:pt>
                <c:pt idx="2">
                  <c:v>818</c:v>
                </c:pt>
                <c:pt idx="3">
                  <c:v>888</c:v>
                </c:pt>
                <c:pt idx="4">
                  <c:v>898</c:v>
                </c:pt>
                <c:pt idx="5">
                  <c:v>902</c:v>
                </c:pt>
                <c:pt idx="6">
                  <c:v>916</c:v>
                </c:pt>
                <c:pt idx="7">
                  <c:v>708</c:v>
                </c:pt>
                <c:pt idx="8">
                  <c:v>695</c:v>
                </c:pt>
                <c:pt idx="9">
                  <c:v>708</c:v>
                </c:pt>
                <c:pt idx="10">
                  <c:v>716</c:v>
                </c:pt>
                <c:pt idx="11">
                  <c:v>784</c:v>
                </c:pt>
                <c:pt idx="12">
                  <c:v>845</c:v>
                </c:pt>
                <c:pt idx="13">
                  <c:v>739</c:v>
                </c:pt>
                <c:pt idx="14">
                  <c:v>871</c:v>
                </c:pt>
                <c:pt idx="15">
                  <c:v>927</c:v>
                </c:pt>
                <c:pt idx="16">
                  <c:v>1133</c:v>
                </c:pt>
                <c:pt idx="17">
                  <c:v>1124</c:v>
                </c:pt>
                <c:pt idx="18">
                  <c:v>1056</c:v>
                </c:pt>
                <c:pt idx="19">
                  <c:v>889</c:v>
                </c:pt>
                <c:pt idx="20">
                  <c:v>857</c:v>
                </c:pt>
                <c:pt idx="21">
                  <c:v>772</c:v>
                </c:pt>
                <c:pt idx="22">
                  <c:v>751</c:v>
                </c:pt>
                <c:pt idx="23">
                  <c:v>820</c:v>
                </c:pt>
                <c:pt idx="24">
                  <c:v>857</c:v>
                </c:pt>
                <c:pt idx="25">
                  <c:v>881</c:v>
                </c:pt>
                <c:pt idx="26">
                  <c:v>937</c:v>
                </c:pt>
                <c:pt idx="27">
                  <c:v>1159</c:v>
                </c:pt>
                <c:pt idx="28">
                  <c:v>1072</c:v>
                </c:pt>
                <c:pt idx="29">
                  <c:v>1246</c:v>
                </c:pt>
                <c:pt idx="30">
                  <c:v>1198</c:v>
                </c:pt>
                <c:pt idx="31">
                  <c:v>922</c:v>
                </c:pt>
                <c:pt idx="32">
                  <c:v>798</c:v>
                </c:pt>
                <c:pt idx="33">
                  <c:v>879</c:v>
                </c:pt>
                <c:pt idx="34">
                  <c:v>945</c:v>
                </c:pt>
                <c:pt idx="35">
                  <c:v>990</c:v>
                </c:pt>
                <c:pt idx="36">
                  <c:v>917</c:v>
                </c:pt>
                <c:pt idx="37">
                  <c:v>956</c:v>
                </c:pt>
                <c:pt idx="38">
                  <c:v>1001</c:v>
                </c:pt>
                <c:pt idx="39">
                  <c:v>1142</c:v>
                </c:pt>
                <c:pt idx="40">
                  <c:v>1276</c:v>
                </c:pt>
                <c:pt idx="41">
                  <c:v>1356</c:v>
                </c:pt>
                <c:pt idx="42">
                  <c:v>1288</c:v>
                </c:pt>
                <c:pt idx="43">
                  <c:v>1082</c:v>
                </c:pt>
                <c:pt idx="44">
                  <c:v>877</c:v>
                </c:pt>
                <c:pt idx="45">
                  <c:v>1009</c:v>
                </c:pt>
                <c:pt idx="46">
                  <c:v>1100</c:v>
                </c:pt>
                <c:pt idx="47">
                  <c:v>998</c:v>
                </c:pt>
                <c:pt idx="48">
                  <c:v>887</c:v>
                </c:pt>
                <c:pt idx="49">
                  <c:v>892</c:v>
                </c:pt>
                <c:pt idx="50">
                  <c:v>997</c:v>
                </c:pt>
                <c:pt idx="51">
                  <c:v>1118</c:v>
                </c:pt>
                <c:pt idx="52">
                  <c:v>1197</c:v>
                </c:pt>
                <c:pt idx="53">
                  <c:v>1256</c:v>
                </c:pt>
                <c:pt idx="54">
                  <c:v>1202</c:v>
                </c:pt>
                <c:pt idx="55">
                  <c:v>1170</c:v>
                </c:pt>
                <c:pt idx="56">
                  <c:v>982</c:v>
                </c:pt>
                <c:pt idx="57">
                  <c:v>1297</c:v>
                </c:pt>
                <c:pt idx="58">
                  <c:v>1163</c:v>
                </c:pt>
                <c:pt idx="59">
                  <c:v>1053</c:v>
                </c:pt>
              </c:numCache>
            </c:numRef>
          </c:val>
          <c:smooth val="0"/>
          <c:extLst>
            <c:ext xmlns:c16="http://schemas.microsoft.com/office/drawing/2014/chart" uri="{C3380CC4-5D6E-409C-BE32-E72D297353CC}">
              <c16:uniqueId val="{00000000-F632-4607-922D-DC69AF5A97A8}"/>
            </c:ext>
          </c:extLst>
        </c:ser>
        <c:ser>
          <c:idx val="1"/>
          <c:order val="1"/>
          <c:tx>
            <c:strRef>
              <c:f>'Linear trend'!$D$1</c:f>
              <c:strCache>
                <c:ptCount val="1"/>
                <c:pt idx="0">
                  <c:v>Forecast</c:v>
                </c:pt>
              </c:strCache>
            </c:strRef>
          </c:tx>
          <c:spPr>
            <a:ln w="28575" cap="rnd">
              <a:solidFill>
                <a:schemeClr val="accent2"/>
              </a:solidFill>
              <a:round/>
            </a:ln>
            <a:effectLst/>
          </c:spPr>
          <c:marker>
            <c:symbol val="none"/>
          </c:marker>
          <c:cat>
            <c:numRef>
              <c:f>'Linear trend'!$A$2:$A$61</c:f>
              <c:numCache>
                <c:formatCode>mmm\-yy</c:formatCode>
                <c:ptCount val="60"/>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pt idx="55">
                  <c:v>40391</c:v>
                </c:pt>
                <c:pt idx="56">
                  <c:v>40422</c:v>
                </c:pt>
                <c:pt idx="57">
                  <c:v>40452</c:v>
                </c:pt>
                <c:pt idx="58">
                  <c:v>40483</c:v>
                </c:pt>
                <c:pt idx="59">
                  <c:v>40513</c:v>
                </c:pt>
              </c:numCache>
            </c:numRef>
          </c:cat>
          <c:val>
            <c:numRef>
              <c:f>'Linear trend'!$D$2:$D$61</c:f>
              <c:numCache>
                <c:formatCode>General</c:formatCode>
                <c:ptCount val="60"/>
                <c:pt idx="0">
                  <c:v>789.58956799999999</c:v>
                </c:pt>
                <c:pt idx="1">
                  <c:v>795.87353600000006</c:v>
                </c:pt>
                <c:pt idx="2">
                  <c:v>802.15750400000002</c:v>
                </c:pt>
                <c:pt idx="3">
                  <c:v>808.44147199999998</c:v>
                </c:pt>
                <c:pt idx="4">
                  <c:v>814.72544000000005</c:v>
                </c:pt>
                <c:pt idx="5">
                  <c:v>821.00940800000001</c:v>
                </c:pt>
                <c:pt idx="6">
                  <c:v>827.29337600000008</c:v>
                </c:pt>
                <c:pt idx="7">
                  <c:v>833.57734400000004</c:v>
                </c:pt>
                <c:pt idx="8">
                  <c:v>839.861312</c:v>
                </c:pt>
                <c:pt idx="9">
                  <c:v>846.14528000000007</c:v>
                </c:pt>
                <c:pt idx="10">
                  <c:v>852.42924800000003</c:v>
                </c:pt>
                <c:pt idx="11">
                  <c:v>858.71321599999999</c:v>
                </c:pt>
                <c:pt idx="12">
                  <c:v>864.99718400000006</c:v>
                </c:pt>
                <c:pt idx="13">
                  <c:v>871.28115200000002</c:v>
                </c:pt>
                <c:pt idx="14">
                  <c:v>877.56511999999998</c:v>
                </c:pt>
                <c:pt idx="15">
                  <c:v>883.84908800000005</c:v>
                </c:pt>
                <c:pt idx="16">
                  <c:v>890.13305600000001</c:v>
                </c:pt>
                <c:pt idx="17">
                  <c:v>896.41702400000008</c:v>
                </c:pt>
                <c:pt idx="18">
                  <c:v>902.70099200000004</c:v>
                </c:pt>
                <c:pt idx="19">
                  <c:v>908.98496</c:v>
                </c:pt>
                <c:pt idx="20">
                  <c:v>915.26892799999996</c:v>
                </c:pt>
                <c:pt idx="21">
                  <c:v>921.55289600000003</c:v>
                </c:pt>
                <c:pt idx="22">
                  <c:v>927.83686399999999</c:v>
                </c:pt>
                <c:pt idx="23">
                  <c:v>934.12083200000006</c:v>
                </c:pt>
                <c:pt idx="24">
                  <c:v>940.40480000000002</c:v>
                </c:pt>
                <c:pt idx="25">
                  <c:v>946.68876799999998</c:v>
                </c:pt>
                <c:pt idx="26">
                  <c:v>952.97273600000005</c:v>
                </c:pt>
                <c:pt idx="27">
                  <c:v>959.25670400000001</c:v>
                </c:pt>
                <c:pt idx="28">
                  <c:v>965.54067200000009</c:v>
                </c:pt>
                <c:pt idx="29">
                  <c:v>971.82464000000004</c:v>
                </c:pt>
                <c:pt idx="30">
                  <c:v>978.108608</c:v>
                </c:pt>
                <c:pt idx="31">
                  <c:v>984.39257599999996</c:v>
                </c:pt>
                <c:pt idx="32">
                  <c:v>990.67654400000004</c:v>
                </c:pt>
                <c:pt idx="33">
                  <c:v>996.96051199999999</c:v>
                </c:pt>
                <c:pt idx="34">
                  <c:v>1003.2444800000001</c:v>
                </c:pt>
                <c:pt idx="35">
                  <c:v>1009.528448</c:v>
                </c:pt>
                <c:pt idx="36">
                  <c:v>1015.812416</c:v>
                </c:pt>
                <c:pt idx="37">
                  <c:v>1022.0963840000001</c:v>
                </c:pt>
                <c:pt idx="38">
                  <c:v>1028.3803520000001</c:v>
                </c:pt>
                <c:pt idx="39">
                  <c:v>1034.6643200000001</c:v>
                </c:pt>
                <c:pt idx="40">
                  <c:v>1040.948288</c:v>
                </c:pt>
                <c:pt idx="41">
                  <c:v>1047.232256</c:v>
                </c:pt>
                <c:pt idx="42">
                  <c:v>1053.516224</c:v>
                </c:pt>
                <c:pt idx="43">
                  <c:v>1059.8001920000002</c:v>
                </c:pt>
                <c:pt idx="44">
                  <c:v>1066.0841599999999</c:v>
                </c:pt>
                <c:pt idx="45">
                  <c:v>1072.3681280000001</c:v>
                </c:pt>
                <c:pt idx="46">
                  <c:v>1078.652096</c:v>
                </c:pt>
                <c:pt idx="47">
                  <c:v>1084.936064</c:v>
                </c:pt>
                <c:pt idx="48">
                  <c:v>1091.2200319999999</c:v>
                </c:pt>
                <c:pt idx="49">
                  <c:v>1097.5039999999999</c:v>
                </c:pt>
                <c:pt idx="50">
                  <c:v>1103.7879680000001</c:v>
                </c:pt>
                <c:pt idx="51">
                  <c:v>1110.0719360000001</c:v>
                </c:pt>
                <c:pt idx="52">
                  <c:v>1116.355904</c:v>
                </c:pt>
                <c:pt idx="53">
                  <c:v>1122.639872</c:v>
                </c:pt>
                <c:pt idx="54">
                  <c:v>1128.9238399999999</c:v>
                </c:pt>
                <c:pt idx="55">
                  <c:v>1135.2078080000001</c:v>
                </c:pt>
                <c:pt idx="56">
                  <c:v>1141.4917760000001</c:v>
                </c:pt>
                <c:pt idx="57">
                  <c:v>1147.775744</c:v>
                </c:pt>
                <c:pt idx="58">
                  <c:v>1154.059712</c:v>
                </c:pt>
                <c:pt idx="59">
                  <c:v>1160.3436799999999</c:v>
                </c:pt>
              </c:numCache>
            </c:numRef>
          </c:val>
          <c:smooth val="0"/>
          <c:extLst>
            <c:ext xmlns:c16="http://schemas.microsoft.com/office/drawing/2014/chart" uri="{C3380CC4-5D6E-409C-BE32-E72D297353CC}">
              <c16:uniqueId val="{00000001-F632-4607-922D-DC69AF5A97A8}"/>
            </c:ext>
          </c:extLst>
        </c:ser>
        <c:dLbls>
          <c:showLegendKey val="0"/>
          <c:showVal val="0"/>
          <c:showCatName val="0"/>
          <c:showSerName val="0"/>
          <c:showPercent val="0"/>
          <c:showBubbleSize val="0"/>
        </c:dLbls>
        <c:smooth val="0"/>
        <c:axId val="873088543"/>
        <c:axId val="873088063"/>
      </c:lineChart>
      <c:dateAx>
        <c:axId val="87308854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088063"/>
        <c:crosses val="autoZero"/>
        <c:auto val="1"/>
        <c:lblOffset val="100"/>
        <c:baseTimeUnit val="months"/>
      </c:dateAx>
      <c:valAx>
        <c:axId val="87308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088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Voltage</a:t>
            </a:r>
            <a:r>
              <a:rPr lang="en-US" baseline="0"/>
              <a:t> regulator ~transformer </a:t>
            </a:r>
            <a:r>
              <a:rPr lang="en-US"/>
              <a:t>Requirement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Data!$B$1</c:f>
              <c:strCache>
                <c:ptCount val="1"/>
                <c:pt idx="0">
                  <c:v>Requirement</c:v>
                </c:pt>
              </c:strCache>
            </c:strRef>
          </c:tx>
          <c:spPr>
            <a:ln w="28575" cap="rnd">
              <a:solidFill>
                <a:schemeClr val="accent1"/>
              </a:solidFill>
              <a:round/>
            </a:ln>
            <a:effectLst/>
          </c:spPr>
          <c:marker>
            <c:symbol val="none"/>
          </c:marker>
          <c:cat>
            <c:numRef>
              <c:f>Data!$A$2:$A$61</c:f>
              <c:numCache>
                <c:formatCode>mmm\-yy</c:formatCode>
                <c:ptCount val="60"/>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pt idx="55">
                  <c:v>40391</c:v>
                </c:pt>
                <c:pt idx="56">
                  <c:v>40422</c:v>
                </c:pt>
                <c:pt idx="57">
                  <c:v>40452</c:v>
                </c:pt>
                <c:pt idx="58">
                  <c:v>40483</c:v>
                </c:pt>
                <c:pt idx="59">
                  <c:v>40513</c:v>
                </c:pt>
              </c:numCache>
            </c:numRef>
          </c:cat>
          <c:val>
            <c:numRef>
              <c:f>Data!$B$2:$B$61</c:f>
              <c:numCache>
                <c:formatCode>General</c:formatCode>
                <c:ptCount val="60"/>
                <c:pt idx="0">
                  <c:v>779</c:v>
                </c:pt>
                <c:pt idx="1">
                  <c:v>802</c:v>
                </c:pt>
                <c:pt idx="2">
                  <c:v>818</c:v>
                </c:pt>
                <c:pt idx="3">
                  <c:v>888</c:v>
                </c:pt>
                <c:pt idx="4">
                  <c:v>898</c:v>
                </c:pt>
                <c:pt idx="5">
                  <c:v>902</c:v>
                </c:pt>
                <c:pt idx="6">
                  <c:v>916</c:v>
                </c:pt>
                <c:pt idx="7">
                  <c:v>708</c:v>
                </c:pt>
                <c:pt idx="8">
                  <c:v>695</c:v>
                </c:pt>
                <c:pt idx="9">
                  <c:v>708</c:v>
                </c:pt>
                <c:pt idx="10">
                  <c:v>716</c:v>
                </c:pt>
                <c:pt idx="11">
                  <c:v>784</c:v>
                </c:pt>
                <c:pt idx="12">
                  <c:v>845</c:v>
                </c:pt>
                <c:pt idx="13">
                  <c:v>739</c:v>
                </c:pt>
                <c:pt idx="14">
                  <c:v>871</c:v>
                </c:pt>
                <c:pt idx="15">
                  <c:v>927</c:v>
                </c:pt>
                <c:pt idx="16">
                  <c:v>1133</c:v>
                </c:pt>
                <c:pt idx="17">
                  <c:v>1124</c:v>
                </c:pt>
                <c:pt idx="18">
                  <c:v>1056</c:v>
                </c:pt>
                <c:pt idx="19">
                  <c:v>889</c:v>
                </c:pt>
                <c:pt idx="20">
                  <c:v>857</c:v>
                </c:pt>
                <c:pt idx="21">
                  <c:v>772</c:v>
                </c:pt>
                <c:pt idx="22">
                  <c:v>751</c:v>
                </c:pt>
                <c:pt idx="23">
                  <c:v>820</c:v>
                </c:pt>
                <c:pt idx="24">
                  <c:v>857</c:v>
                </c:pt>
                <c:pt idx="25">
                  <c:v>881</c:v>
                </c:pt>
                <c:pt idx="26">
                  <c:v>937</c:v>
                </c:pt>
                <c:pt idx="27">
                  <c:v>1159</c:v>
                </c:pt>
                <c:pt idx="28">
                  <c:v>1072</c:v>
                </c:pt>
                <c:pt idx="29">
                  <c:v>1246</c:v>
                </c:pt>
                <c:pt idx="30">
                  <c:v>1198</c:v>
                </c:pt>
                <c:pt idx="31">
                  <c:v>922</c:v>
                </c:pt>
                <c:pt idx="32">
                  <c:v>798</c:v>
                </c:pt>
                <c:pt idx="33">
                  <c:v>879</c:v>
                </c:pt>
                <c:pt idx="34">
                  <c:v>945</c:v>
                </c:pt>
                <c:pt idx="35">
                  <c:v>990</c:v>
                </c:pt>
                <c:pt idx="36">
                  <c:v>917</c:v>
                </c:pt>
                <c:pt idx="37">
                  <c:v>956</c:v>
                </c:pt>
                <c:pt idx="38">
                  <c:v>1001</c:v>
                </c:pt>
                <c:pt idx="39">
                  <c:v>1142</c:v>
                </c:pt>
                <c:pt idx="40">
                  <c:v>1276</c:v>
                </c:pt>
                <c:pt idx="41">
                  <c:v>1356</c:v>
                </c:pt>
                <c:pt idx="42">
                  <c:v>1288</c:v>
                </c:pt>
                <c:pt idx="43">
                  <c:v>1082</c:v>
                </c:pt>
                <c:pt idx="44">
                  <c:v>877</c:v>
                </c:pt>
                <c:pt idx="45">
                  <c:v>1009</c:v>
                </c:pt>
                <c:pt idx="46">
                  <c:v>1100</c:v>
                </c:pt>
                <c:pt idx="47">
                  <c:v>998</c:v>
                </c:pt>
                <c:pt idx="48">
                  <c:v>887</c:v>
                </c:pt>
                <c:pt idx="49">
                  <c:v>892</c:v>
                </c:pt>
                <c:pt idx="50">
                  <c:v>997</c:v>
                </c:pt>
                <c:pt idx="51">
                  <c:v>1118</c:v>
                </c:pt>
                <c:pt idx="52">
                  <c:v>1197</c:v>
                </c:pt>
                <c:pt idx="53">
                  <c:v>1256</c:v>
                </c:pt>
                <c:pt idx="54">
                  <c:v>1202</c:v>
                </c:pt>
                <c:pt idx="55">
                  <c:v>1170</c:v>
                </c:pt>
                <c:pt idx="56">
                  <c:v>982</c:v>
                </c:pt>
                <c:pt idx="57">
                  <c:v>1297</c:v>
                </c:pt>
                <c:pt idx="58">
                  <c:v>1163</c:v>
                </c:pt>
                <c:pt idx="59">
                  <c:v>1053</c:v>
                </c:pt>
              </c:numCache>
            </c:numRef>
          </c:val>
          <c:smooth val="0"/>
          <c:extLst>
            <c:ext xmlns:c16="http://schemas.microsoft.com/office/drawing/2014/chart" uri="{C3380CC4-5D6E-409C-BE32-E72D297353CC}">
              <c16:uniqueId val="{00000000-6E4D-443A-B3BB-B81A329FBAB1}"/>
            </c:ext>
          </c:extLst>
        </c:ser>
        <c:dLbls>
          <c:showLegendKey val="0"/>
          <c:showVal val="0"/>
          <c:showCatName val="0"/>
          <c:showSerName val="0"/>
          <c:showPercent val="0"/>
          <c:showBubbleSize val="0"/>
        </c:dLbls>
        <c:smooth val="0"/>
        <c:axId val="478194143"/>
        <c:axId val="478194623"/>
      </c:lineChart>
      <c:dateAx>
        <c:axId val="47819414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194623"/>
        <c:crosses val="autoZero"/>
        <c:auto val="1"/>
        <c:lblOffset val="100"/>
        <c:baseTimeUnit val="months"/>
      </c:dateAx>
      <c:valAx>
        <c:axId val="47819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19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MA_3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FINAL!$B$1</c:f>
              <c:strCache>
                <c:ptCount val="1"/>
                <c:pt idx="0">
                  <c:v>Requirement</c:v>
                </c:pt>
              </c:strCache>
            </c:strRef>
          </c:tx>
          <c:spPr>
            <a:ln w="28575" cap="rnd">
              <a:solidFill>
                <a:schemeClr val="accent1"/>
              </a:solidFill>
              <a:round/>
            </a:ln>
            <a:effectLst/>
          </c:spPr>
          <c:marker>
            <c:symbol val="none"/>
          </c:marker>
          <c:cat>
            <c:numRef>
              <c:f>FINAL!$A$2:$A$61</c:f>
              <c:numCache>
                <c:formatCode>mmm\-yy</c:formatCode>
                <c:ptCount val="60"/>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pt idx="55">
                  <c:v>40391</c:v>
                </c:pt>
                <c:pt idx="56">
                  <c:v>40422</c:v>
                </c:pt>
                <c:pt idx="57">
                  <c:v>40452</c:v>
                </c:pt>
                <c:pt idx="58">
                  <c:v>40483</c:v>
                </c:pt>
                <c:pt idx="59">
                  <c:v>40513</c:v>
                </c:pt>
              </c:numCache>
            </c:numRef>
          </c:cat>
          <c:val>
            <c:numRef>
              <c:f>FINAL!$B$2:$B$61</c:f>
              <c:numCache>
                <c:formatCode>General</c:formatCode>
                <c:ptCount val="60"/>
                <c:pt idx="0">
                  <c:v>779</c:v>
                </c:pt>
                <c:pt idx="1">
                  <c:v>802</c:v>
                </c:pt>
                <c:pt idx="2">
                  <c:v>818</c:v>
                </c:pt>
                <c:pt idx="3">
                  <c:v>888</c:v>
                </c:pt>
                <c:pt idx="4">
                  <c:v>898</c:v>
                </c:pt>
                <c:pt idx="5">
                  <c:v>902</c:v>
                </c:pt>
                <c:pt idx="6">
                  <c:v>916</c:v>
                </c:pt>
                <c:pt idx="7">
                  <c:v>708</c:v>
                </c:pt>
                <c:pt idx="8">
                  <c:v>695</c:v>
                </c:pt>
                <c:pt idx="9">
                  <c:v>708</c:v>
                </c:pt>
                <c:pt idx="10">
                  <c:v>716</c:v>
                </c:pt>
                <c:pt idx="11">
                  <c:v>784</c:v>
                </c:pt>
                <c:pt idx="12">
                  <c:v>845</c:v>
                </c:pt>
                <c:pt idx="13">
                  <c:v>739</c:v>
                </c:pt>
                <c:pt idx="14">
                  <c:v>871</c:v>
                </c:pt>
                <c:pt idx="15">
                  <c:v>927</c:v>
                </c:pt>
                <c:pt idx="16">
                  <c:v>1133</c:v>
                </c:pt>
                <c:pt idx="17">
                  <c:v>1124</c:v>
                </c:pt>
                <c:pt idx="18">
                  <c:v>1056</c:v>
                </c:pt>
                <c:pt idx="19">
                  <c:v>889</c:v>
                </c:pt>
                <c:pt idx="20">
                  <c:v>857</c:v>
                </c:pt>
                <c:pt idx="21">
                  <c:v>772</c:v>
                </c:pt>
                <c:pt idx="22">
                  <c:v>751</c:v>
                </c:pt>
                <c:pt idx="23">
                  <c:v>820</c:v>
                </c:pt>
                <c:pt idx="24">
                  <c:v>857</c:v>
                </c:pt>
                <c:pt idx="25">
                  <c:v>881</c:v>
                </c:pt>
                <c:pt idx="26">
                  <c:v>937</c:v>
                </c:pt>
                <c:pt idx="27">
                  <c:v>1159</c:v>
                </c:pt>
                <c:pt idx="28">
                  <c:v>1072</c:v>
                </c:pt>
                <c:pt idx="29">
                  <c:v>1246</c:v>
                </c:pt>
                <c:pt idx="30">
                  <c:v>1198</c:v>
                </c:pt>
                <c:pt idx="31">
                  <c:v>922</c:v>
                </c:pt>
                <c:pt idx="32">
                  <c:v>798</c:v>
                </c:pt>
                <c:pt idx="33">
                  <c:v>879</c:v>
                </c:pt>
                <c:pt idx="34">
                  <c:v>945</c:v>
                </c:pt>
                <c:pt idx="35">
                  <c:v>990</c:v>
                </c:pt>
                <c:pt idx="36">
                  <c:v>917</c:v>
                </c:pt>
                <c:pt idx="37">
                  <c:v>956</c:v>
                </c:pt>
                <c:pt idx="38">
                  <c:v>1001</c:v>
                </c:pt>
                <c:pt idx="39">
                  <c:v>1142</c:v>
                </c:pt>
                <c:pt idx="40">
                  <c:v>1276</c:v>
                </c:pt>
                <c:pt idx="41">
                  <c:v>1356</c:v>
                </c:pt>
                <c:pt idx="42">
                  <c:v>1288</c:v>
                </c:pt>
                <c:pt idx="43">
                  <c:v>1082</c:v>
                </c:pt>
                <c:pt idx="44">
                  <c:v>877</c:v>
                </c:pt>
                <c:pt idx="45">
                  <c:v>1009</c:v>
                </c:pt>
                <c:pt idx="46">
                  <c:v>1100</c:v>
                </c:pt>
                <c:pt idx="47">
                  <c:v>998</c:v>
                </c:pt>
                <c:pt idx="48">
                  <c:v>887</c:v>
                </c:pt>
                <c:pt idx="49">
                  <c:v>892</c:v>
                </c:pt>
                <c:pt idx="50">
                  <c:v>997</c:v>
                </c:pt>
                <c:pt idx="51">
                  <c:v>1118</c:v>
                </c:pt>
                <c:pt idx="52">
                  <c:v>1197</c:v>
                </c:pt>
                <c:pt idx="53">
                  <c:v>1256</c:v>
                </c:pt>
                <c:pt idx="54">
                  <c:v>1202</c:v>
                </c:pt>
                <c:pt idx="55">
                  <c:v>1170</c:v>
                </c:pt>
                <c:pt idx="56">
                  <c:v>982</c:v>
                </c:pt>
                <c:pt idx="57">
                  <c:v>1297</c:v>
                </c:pt>
                <c:pt idx="58">
                  <c:v>1163</c:v>
                </c:pt>
                <c:pt idx="59">
                  <c:v>1053</c:v>
                </c:pt>
              </c:numCache>
            </c:numRef>
          </c:val>
          <c:smooth val="0"/>
          <c:extLst>
            <c:ext xmlns:c16="http://schemas.microsoft.com/office/drawing/2014/chart" uri="{C3380CC4-5D6E-409C-BE32-E72D297353CC}">
              <c16:uniqueId val="{00000000-6F77-4C47-869F-1FE924B7A9B6}"/>
            </c:ext>
          </c:extLst>
        </c:ser>
        <c:ser>
          <c:idx val="1"/>
          <c:order val="1"/>
          <c:tx>
            <c:strRef>
              <c:f>FINAL!$C$1</c:f>
              <c:strCache>
                <c:ptCount val="1"/>
                <c:pt idx="0">
                  <c:v>MA_3</c:v>
                </c:pt>
              </c:strCache>
            </c:strRef>
          </c:tx>
          <c:spPr>
            <a:ln w="28575" cap="rnd">
              <a:solidFill>
                <a:schemeClr val="accent2"/>
              </a:solidFill>
              <a:round/>
            </a:ln>
            <a:effectLst/>
          </c:spPr>
          <c:marker>
            <c:symbol val="none"/>
          </c:marker>
          <c:cat>
            <c:numRef>
              <c:f>FINAL!$A$2:$A$61</c:f>
              <c:numCache>
                <c:formatCode>mmm\-yy</c:formatCode>
                <c:ptCount val="60"/>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pt idx="55">
                  <c:v>40391</c:v>
                </c:pt>
                <c:pt idx="56">
                  <c:v>40422</c:v>
                </c:pt>
                <c:pt idx="57">
                  <c:v>40452</c:v>
                </c:pt>
                <c:pt idx="58">
                  <c:v>40483</c:v>
                </c:pt>
                <c:pt idx="59">
                  <c:v>40513</c:v>
                </c:pt>
              </c:numCache>
            </c:numRef>
          </c:cat>
          <c:val>
            <c:numRef>
              <c:f>FINAL!$C$2:$C$61</c:f>
              <c:numCache>
                <c:formatCode>General</c:formatCode>
                <c:ptCount val="60"/>
                <c:pt idx="3">
                  <c:v>799.66666666666663</c:v>
                </c:pt>
                <c:pt idx="4">
                  <c:v>836</c:v>
                </c:pt>
                <c:pt idx="5">
                  <c:v>868</c:v>
                </c:pt>
                <c:pt idx="6">
                  <c:v>896</c:v>
                </c:pt>
                <c:pt idx="7">
                  <c:v>905.33333333333337</c:v>
                </c:pt>
                <c:pt idx="8">
                  <c:v>842</c:v>
                </c:pt>
                <c:pt idx="9">
                  <c:v>773</c:v>
                </c:pt>
                <c:pt idx="10">
                  <c:v>703.66666666666663</c:v>
                </c:pt>
                <c:pt idx="11">
                  <c:v>706.33333333333337</c:v>
                </c:pt>
                <c:pt idx="12">
                  <c:v>736</c:v>
                </c:pt>
                <c:pt idx="13">
                  <c:v>781.66666666666663</c:v>
                </c:pt>
                <c:pt idx="14">
                  <c:v>789.33333333333337</c:v>
                </c:pt>
                <c:pt idx="15">
                  <c:v>818.33333333333337</c:v>
                </c:pt>
                <c:pt idx="16">
                  <c:v>845.66666666666663</c:v>
                </c:pt>
                <c:pt idx="17">
                  <c:v>977</c:v>
                </c:pt>
                <c:pt idx="18">
                  <c:v>1061.3333333333333</c:v>
                </c:pt>
                <c:pt idx="19">
                  <c:v>1104.3333333333333</c:v>
                </c:pt>
                <c:pt idx="20">
                  <c:v>1023</c:v>
                </c:pt>
                <c:pt idx="21">
                  <c:v>934</c:v>
                </c:pt>
                <c:pt idx="22">
                  <c:v>839.33333333333337</c:v>
                </c:pt>
                <c:pt idx="23">
                  <c:v>793.33333333333337</c:v>
                </c:pt>
                <c:pt idx="24">
                  <c:v>781</c:v>
                </c:pt>
                <c:pt idx="25">
                  <c:v>809.33333333333337</c:v>
                </c:pt>
                <c:pt idx="26">
                  <c:v>852.66666666666663</c:v>
                </c:pt>
                <c:pt idx="27">
                  <c:v>891.66666666666663</c:v>
                </c:pt>
                <c:pt idx="28">
                  <c:v>992.33333333333337</c:v>
                </c:pt>
                <c:pt idx="29">
                  <c:v>1056</c:v>
                </c:pt>
                <c:pt idx="30">
                  <c:v>1159</c:v>
                </c:pt>
                <c:pt idx="31">
                  <c:v>1172</c:v>
                </c:pt>
                <c:pt idx="32">
                  <c:v>1122</c:v>
                </c:pt>
                <c:pt idx="33">
                  <c:v>972.66666666666663</c:v>
                </c:pt>
                <c:pt idx="34">
                  <c:v>866.33333333333337</c:v>
                </c:pt>
                <c:pt idx="35">
                  <c:v>874</c:v>
                </c:pt>
                <c:pt idx="36">
                  <c:v>938</c:v>
                </c:pt>
                <c:pt idx="37">
                  <c:v>950.66666666666663</c:v>
                </c:pt>
                <c:pt idx="38">
                  <c:v>954.33333333333337</c:v>
                </c:pt>
                <c:pt idx="39">
                  <c:v>958</c:v>
                </c:pt>
                <c:pt idx="40">
                  <c:v>1033</c:v>
                </c:pt>
                <c:pt idx="41">
                  <c:v>1139.6666666666667</c:v>
                </c:pt>
                <c:pt idx="42">
                  <c:v>1258</c:v>
                </c:pt>
                <c:pt idx="43">
                  <c:v>1306.6666666666667</c:v>
                </c:pt>
                <c:pt idx="44">
                  <c:v>1242</c:v>
                </c:pt>
                <c:pt idx="45">
                  <c:v>1082.3333333333333</c:v>
                </c:pt>
                <c:pt idx="46">
                  <c:v>989.33333333333337</c:v>
                </c:pt>
                <c:pt idx="47">
                  <c:v>995.33333333333337</c:v>
                </c:pt>
                <c:pt idx="48">
                  <c:v>1035.6666666666667</c:v>
                </c:pt>
                <c:pt idx="49">
                  <c:v>995</c:v>
                </c:pt>
                <c:pt idx="50">
                  <c:v>925.66666666666663</c:v>
                </c:pt>
                <c:pt idx="51">
                  <c:v>925.33333333333337</c:v>
                </c:pt>
                <c:pt idx="52">
                  <c:v>1002.3333333333334</c:v>
                </c:pt>
                <c:pt idx="53">
                  <c:v>1104</c:v>
                </c:pt>
                <c:pt idx="54">
                  <c:v>1190.3333333333333</c:v>
                </c:pt>
                <c:pt idx="55">
                  <c:v>1218.3333333333333</c:v>
                </c:pt>
                <c:pt idx="56">
                  <c:v>1209.3333333333333</c:v>
                </c:pt>
                <c:pt idx="57">
                  <c:v>1118</c:v>
                </c:pt>
                <c:pt idx="58">
                  <c:v>1149.6666666666667</c:v>
                </c:pt>
                <c:pt idx="59">
                  <c:v>1147.3333333333333</c:v>
                </c:pt>
              </c:numCache>
            </c:numRef>
          </c:val>
          <c:smooth val="0"/>
          <c:extLst>
            <c:ext xmlns:c16="http://schemas.microsoft.com/office/drawing/2014/chart" uri="{C3380CC4-5D6E-409C-BE32-E72D297353CC}">
              <c16:uniqueId val="{00000001-6F77-4C47-869F-1FE924B7A9B6}"/>
            </c:ext>
          </c:extLst>
        </c:ser>
        <c:dLbls>
          <c:showLegendKey val="0"/>
          <c:showVal val="0"/>
          <c:showCatName val="0"/>
          <c:showSerName val="0"/>
          <c:showPercent val="0"/>
          <c:showBubbleSize val="0"/>
        </c:dLbls>
        <c:smooth val="0"/>
        <c:axId val="873060831"/>
        <c:axId val="873061311"/>
      </c:lineChart>
      <c:dateAx>
        <c:axId val="87306083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061311"/>
        <c:crosses val="autoZero"/>
        <c:auto val="1"/>
        <c:lblOffset val="100"/>
        <c:baseTimeUnit val="months"/>
      </c:dateAx>
      <c:valAx>
        <c:axId val="87306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060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MA_5</a:t>
            </a:r>
            <a:r>
              <a:rPr lang="en-US" baseline="0"/>
              <a:t> forecast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FINAL!$B$1</c:f>
              <c:strCache>
                <c:ptCount val="1"/>
                <c:pt idx="0">
                  <c:v>Requirement</c:v>
                </c:pt>
              </c:strCache>
            </c:strRef>
          </c:tx>
          <c:spPr>
            <a:ln w="28575" cap="rnd">
              <a:solidFill>
                <a:schemeClr val="accent1"/>
              </a:solidFill>
              <a:round/>
            </a:ln>
            <a:effectLst/>
          </c:spPr>
          <c:marker>
            <c:symbol val="none"/>
          </c:marker>
          <c:cat>
            <c:numRef>
              <c:f>FINAL!$A$2:$A$61</c:f>
              <c:numCache>
                <c:formatCode>mmm\-yy</c:formatCode>
                <c:ptCount val="60"/>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pt idx="55">
                  <c:v>40391</c:v>
                </c:pt>
                <c:pt idx="56">
                  <c:v>40422</c:v>
                </c:pt>
                <c:pt idx="57">
                  <c:v>40452</c:v>
                </c:pt>
                <c:pt idx="58">
                  <c:v>40483</c:v>
                </c:pt>
                <c:pt idx="59">
                  <c:v>40513</c:v>
                </c:pt>
              </c:numCache>
            </c:numRef>
          </c:cat>
          <c:val>
            <c:numRef>
              <c:f>FINAL!$B$2:$B$61</c:f>
              <c:numCache>
                <c:formatCode>General</c:formatCode>
                <c:ptCount val="60"/>
                <c:pt idx="0">
                  <c:v>779</c:v>
                </c:pt>
                <c:pt idx="1">
                  <c:v>802</c:v>
                </c:pt>
                <c:pt idx="2">
                  <c:v>818</c:v>
                </c:pt>
                <c:pt idx="3">
                  <c:v>888</c:v>
                </c:pt>
                <c:pt idx="4">
                  <c:v>898</c:v>
                </c:pt>
                <c:pt idx="5">
                  <c:v>902</c:v>
                </c:pt>
                <c:pt idx="6">
                  <c:v>916</c:v>
                </c:pt>
                <c:pt idx="7">
                  <c:v>708</c:v>
                </c:pt>
                <c:pt idx="8">
                  <c:v>695</c:v>
                </c:pt>
                <c:pt idx="9">
                  <c:v>708</c:v>
                </c:pt>
                <c:pt idx="10">
                  <c:v>716</c:v>
                </c:pt>
                <c:pt idx="11">
                  <c:v>784</c:v>
                </c:pt>
                <c:pt idx="12">
                  <c:v>845</c:v>
                </c:pt>
                <c:pt idx="13">
                  <c:v>739</c:v>
                </c:pt>
                <c:pt idx="14">
                  <c:v>871</c:v>
                </c:pt>
                <c:pt idx="15">
                  <c:v>927</c:v>
                </c:pt>
                <c:pt idx="16">
                  <c:v>1133</c:v>
                </c:pt>
                <c:pt idx="17">
                  <c:v>1124</c:v>
                </c:pt>
                <c:pt idx="18">
                  <c:v>1056</c:v>
                </c:pt>
                <c:pt idx="19">
                  <c:v>889</c:v>
                </c:pt>
                <c:pt idx="20">
                  <c:v>857</c:v>
                </c:pt>
                <c:pt idx="21">
                  <c:v>772</c:v>
                </c:pt>
                <c:pt idx="22">
                  <c:v>751</c:v>
                </c:pt>
                <c:pt idx="23">
                  <c:v>820</c:v>
                </c:pt>
                <c:pt idx="24">
                  <c:v>857</c:v>
                </c:pt>
                <c:pt idx="25">
                  <c:v>881</c:v>
                </c:pt>
                <c:pt idx="26">
                  <c:v>937</c:v>
                </c:pt>
                <c:pt idx="27">
                  <c:v>1159</c:v>
                </c:pt>
                <c:pt idx="28">
                  <c:v>1072</c:v>
                </c:pt>
                <c:pt idx="29">
                  <c:v>1246</c:v>
                </c:pt>
                <c:pt idx="30">
                  <c:v>1198</c:v>
                </c:pt>
                <c:pt idx="31">
                  <c:v>922</c:v>
                </c:pt>
                <c:pt idx="32">
                  <c:v>798</c:v>
                </c:pt>
                <c:pt idx="33">
                  <c:v>879</c:v>
                </c:pt>
                <c:pt idx="34">
                  <c:v>945</c:v>
                </c:pt>
                <c:pt idx="35">
                  <c:v>990</c:v>
                </c:pt>
                <c:pt idx="36">
                  <c:v>917</c:v>
                </c:pt>
                <c:pt idx="37">
                  <c:v>956</c:v>
                </c:pt>
                <c:pt idx="38">
                  <c:v>1001</c:v>
                </c:pt>
                <c:pt idx="39">
                  <c:v>1142</c:v>
                </c:pt>
                <c:pt idx="40">
                  <c:v>1276</c:v>
                </c:pt>
                <c:pt idx="41">
                  <c:v>1356</c:v>
                </c:pt>
                <c:pt idx="42">
                  <c:v>1288</c:v>
                </c:pt>
                <c:pt idx="43">
                  <c:v>1082</c:v>
                </c:pt>
                <c:pt idx="44">
                  <c:v>877</c:v>
                </c:pt>
                <c:pt idx="45">
                  <c:v>1009</c:v>
                </c:pt>
                <c:pt idx="46">
                  <c:v>1100</c:v>
                </c:pt>
                <c:pt idx="47">
                  <c:v>998</c:v>
                </c:pt>
                <c:pt idx="48">
                  <c:v>887</c:v>
                </c:pt>
                <c:pt idx="49">
                  <c:v>892</c:v>
                </c:pt>
                <c:pt idx="50">
                  <c:v>997</c:v>
                </c:pt>
                <c:pt idx="51">
                  <c:v>1118</c:v>
                </c:pt>
                <c:pt idx="52">
                  <c:v>1197</c:v>
                </c:pt>
                <c:pt idx="53">
                  <c:v>1256</c:v>
                </c:pt>
                <c:pt idx="54">
                  <c:v>1202</c:v>
                </c:pt>
                <c:pt idx="55">
                  <c:v>1170</c:v>
                </c:pt>
                <c:pt idx="56">
                  <c:v>982</c:v>
                </c:pt>
                <c:pt idx="57">
                  <c:v>1297</c:v>
                </c:pt>
                <c:pt idx="58">
                  <c:v>1163</c:v>
                </c:pt>
                <c:pt idx="59">
                  <c:v>1053</c:v>
                </c:pt>
              </c:numCache>
            </c:numRef>
          </c:val>
          <c:smooth val="0"/>
          <c:extLst>
            <c:ext xmlns:c16="http://schemas.microsoft.com/office/drawing/2014/chart" uri="{C3380CC4-5D6E-409C-BE32-E72D297353CC}">
              <c16:uniqueId val="{00000000-4DDE-4994-8294-1DB81618FE85}"/>
            </c:ext>
          </c:extLst>
        </c:ser>
        <c:ser>
          <c:idx val="1"/>
          <c:order val="1"/>
          <c:tx>
            <c:strRef>
              <c:f>FINAL!$G$1</c:f>
              <c:strCache>
                <c:ptCount val="1"/>
                <c:pt idx="0">
                  <c:v>MA_5</c:v>
                </c:pt>
              </c:strCache>
            </c:strRef>
          </c:tx>
          <c:spPr>
            <a:ln w="28575" cap="rnd">
              <a:solidFill>
                <a:schemeClr val="accent2"/>
              </a:solidFill>
              <a:round/>
            </a:ln>
            <a:effectLst/>
          </c:spPr>
          <c:marker>
            <c:symbol val="none"/>
          </c:marker>
          <c:cat>
            <c:numRef>
              <c:f>FINAL!$A$2:$A$61</c:f>
              <c:numCache>
                <c:formatCode>mmm\-yy</c:formatCode>
                <c:ptCount val="60"/>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pt idx="55">
                  <c:v>40391</c:v>
                </c:pt>
                <c:pt idx="56">
                  <c:v>40422</c:v>
                </c:pt>
                <c:pt idx="57">
                  <c:v>40452</c:v>
                </c:pt>
                <c:pt idx="58">
                  <c:v>40483</c:v>
                </c:pt>
                <c:pt idx="59">
                  <c:v>40513</c:v>
                </c:pt>
              </c:numCache>
            </c:numRef>
          </c:cat>
          <c:val>
            <c:numRef>
              <c:f>FINAL!$G$2:$G$61</c:f>
              <c:numCache>
                <c:formatCode>General</c:formatCode>
                <c:ptCount val="60"/>
                <c:pt idx="5">
                  <c:v>837</c:v>
                </c:pt>
                <c:pt idx="6">
                  <c:v>861.6</c:v>
                </c:pt>
                <c:pt idx="7">
                  <c:v>884.4</c:v>
                </c:pt>
                <c:pt idx="8">
                  <c:v>862.4</c:v>
                </c:pt>
                <c:pt idx="9">
                  <c:v>823.8</c:v>
                </c:pt>
                <c:pt idx="10">
                  <c:v>785.8</c:v>
                </c:pt>
                <c:pt idx="11">
                  <c:v>748.6</c:v>
                </c:pt>
                <c:pt idx="12">
                  <c:v>722.2</c:v>
                </c:pt>
                <c:pt idx="13">
                  <c:v>749.6</c:v>
                </c:pt>
                <c:pt idx="14">
                  <c:v>758.4</c:v>
                </c:pt>
                <c:pt idx="15">
                  <c:v>791</c:v>
                </c:pt>
                <c:pt idx="16">
                  <c:v>833.2</c:v>
                </c:pt>
                <c:pt idx="17">
                  <c:v>903</c:v>
                </c:pt>
                <c:pt idx="18">
                  <c:v>958.8</c:v>
                </c:pt>
                <c:pt idx="19">
                  <c:v>1022.2</c:v>
                </c:pt>
                <c:pt idx="20">
                  <c:v>1025.8</c:v>
                </c:pt>
                <c:pt idx="21">
                  <c:v>1011.8</c:v>
                </c:pt>
                <c:pt idx="22">
                  <c:v>939.6</c:v>
                </c:pt>
                <c:pt idx="23">
                  <c:v>865</c:v>
                </c:pt>
                <c:pt idx="24">
                  <c:v>817.8</c:v>
                </c:pt>
                <c:pt idx="25">
                  <c:v>811.4</c:v>
                </c:pt>
                <c:pt idx="26">
                  <c:v>816.2</c:v>
                </c:pt>
                <c:pt idx="27">
                  <c:v>849.2</c:v>
                </c:pt>
                <c:pt idx="28">
                  <c:v>930.8</c:v>
                </c:pt>
                <c:pt idx="29">
                  <c:v>981.2</c:v>
                </c:pt>
                <c:pt idx="30">
                  <c:v>1059</c:v>
                </c:pt>
                <c:pt idx="31">
                  <c:v>1122.4000000000001</c:v>
                </c:pt>
                <c:pt idx="32">
                  <c:v>1119.4000000000001</c:v>
                </c:pt>
                <c:pt idx="33">
                  <c:v>1047.2</c:v>
                </c:pt>
                <c:pt idx="34">
                  <c:v>1008.6</c:v>
                </c:pt>
                <c:pt idx="35">
                  <c:v>948.4</c:v>
                </c:pt>
                <c:pt idx="36">
                  <c:v>906.8</c:v>
                </c:pt>
                <c:pt idx="37">
                  <c:v>905.8</c:v>
                </c:pt>
                <c:pt idx="38">
                  <c:v>937.4</c:v>
                </c:pt>
                <c:pt idx="39">
                  <c:v>961.8</c:v>
                </c:pt>
                <c:pt idx="40">
                  <c:v>1001.2</c:v>
                </c:pt>
                <c:pt idx="41">
                  <c:v>1058.4000000000001</c:v>
                </c:pt>
                <c:pt idx="42">
                  <c:v>1146.2</c:v>
                </c:pt>
                <c:pt idx="43">
                  <c:v>1212.5999999999999</c:v>
                </c:pt>
                <c:pt idx="44">
                  <c:v>1228.8</c:v>
                </c:pt>
                <c:pt idx="45">
                  <c:v>1175.8</c:v>
                </c:pt>
                <c:pt idx="46">
                  <c:v>1122.4000000000001</c:v>
                </c:pt>
                <c:pt idx="47">
                  <c:v>1071.2</c:v>
                </c:pt>
                <c:pt idx="48">
                  <c:v>1013.2</c:v>
                </c:pt>
                <c:pt idx="49">
                  <c:v>974.2</c:v>
                </c:pt>
                <c:pt idx="50">
                  <c:v>977.2</c:v>
                </c:pt>
                <c:pt idx="51">
                  <c:v>974.8</c:v>
                </c:pt>
                <c:pt idx="52">
                  <c:v>978.4</c:v>
                </c:pt>
                <c:pt idx="53">
                  <c:v>1018.2</c:v>
                </c:pt>
                <c:pt idx="54">
                  <c:v>1092</c:v>
                </c:pt>
                <c:pt idx="55">
                  <c:v>1154</c:v>
                </c:pt>
                <c:pt idx="56">
                  <c:v>1188.5999999999999</c:v>
                </c:pt>
                <c:pt idx="57">
                  <c:v>1161.4000000000001</c:v>
                </c:pt>
                <c:pt idx="58">
                  <c:v>1181.4000000000001</c:v>
                </c:pt>
                <c:pt idx="59">
                  <c:v>1162.8</c:v>
                </c:pt>
              </c:numCache>
            </c:numRef>
          </c:val>
          <c:smooth val="0"/>
          <c:extLst>
            <c:ext xmlns:c16="http://schemas.microsoft.com/office/drawing/2014/chart" uri="{C3380CC4-5D6E-409C-BE32-E72D297353CC}">
              <c16:uniqueId val="{00000001-4DDE-4994-8294-1DB81618FE85}"/>
            </c:ext>
          </c:extLst>
        </c:ser>
        <c:dLbls>
          <c:showLegendKey val="0"/>
          <c:showVal val="0"/>
          <c:showCatName val="0"/>
          <c:showSerName val="0"/>
          <c:showPercent val="0"/>
          <c:showBubbleSize val="0"/>
        </c:dLbls>
        <c:smooth val="0"/>
        <c:axId val="885394399"/>
        <c:axId val="885394879"/>
      </c:lineChart>
      <c:dateAx>
        <c:axId val="88539439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394879"/>
        <c:crosses val="autoZero"/>
        <c:auto val="1"/>
        <c:lblOffset val="100"/>
        <c:baseTimeUnit val="months"/>
      </c:dateAx>
      <c:valAx>
        <c:axId val="885394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394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WMA_5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WMA5_ABHISHEK!$B$1</c:f>
              <c:strCache>
                <c:ptCount val="1"/>
                <c:pt idx="0">
                  <c:v>Requirement</c:v>
                </c:pt>
              </c:strCache>
            </c:strRef>
          </c:tx>
          <c:spPr>
            <a:ln w="28575" cap="rnd">
              <a:solidFill>
                <a:schemeClr val="accent1"/>
              </a:solidFill>
              <a:round/>
            </a:ln>
            <a:effectLst/>
          </c:spPr>
          <c:marker>
            <c:symbol val="none"/>
          </c:marker>
          <c:cat>
            <c:numRef>
              <c:f>WMA5_ABHISHEK!$A$2:$A$61</c:f>
              <c:numCache>
                <c:formatCode>mmm\-yy</c:formatCode>
                <c:ptCount val="60"/>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pt idx="55">
                  <c:v>40391</c:v>
                </c:pt>
                <c:pt idx="56">
                  <c:v>40422</c:v>
                </c:pt>
                <c:pt idx="57">
                  <c:v>40452</c:v>
                </c:pt>
                <c:pt idx="58">
                  <c:v>40483</c:v>
                </c:pt>
                <c:pt idx="59">
                  <c:v>40513</c:v>
                </c:pt>
              </c:numCache>
            </c:numRef>
          </c:cat>
          <c:val>
            <c:numRef>
              <c:f>WMA5_ABHISHEK!$B$2:$B$61</c:f>
              <c:numCache>
                <c:formatCode>General</c:formatCode>
                <c:ptCount val="60"/>
                <c:pt idx="0">
                  <c:v>779</c:v>
                </c:pt>
                <c:pt idx="1">
                  <c:v>802</c:v>
                </c:pt>
                <c:pt idx="2">
                  <c:v>818</c:v>
                </c:pt>
                <c:pt idx="3">
                  <c:v>888</c:v>
                </c:pt>
                <c:pt idx="4">
                  <c:v>898</c:v>
                </c:pt>
                <c:pt idx="5">
                  <c:v>902</c:v>
                </c:pt>
                <c:pt idx="6">
                  <c:v>916</c:v>
                </c:pt>
                <c:pt idx="7">
                  <c:v>708</c:v>
                </c:pt>
                <c:pt idx="8">
                  <c:v>695</c:v>
                </c:pt>
                <c:pt idx="9">
                  <c:v>708</c:v>
                </c:pt>
                <c:pt idx="10">
                  <c:v>716</c:v>
                </c:pt>
                <c:pt idx="11">
                  <c:v>784</c:v>
                </c:pt>
                <c:pt idx="12">
                  <c:v>845</c:v>
                </c:pt>
                <c:pt idx="13">
                  <c:v>739</c:v>
                </c:pt>
                <c:pt idx="14">
                  <c:v>871</c:v>
                </c:pt>
                <c:pt idx="15">
                  <c:v>927</c:v>
                </c:pt>
                <c:pt idx="16">
                  <c:v>1133</c:v>
                </c:pt>
                <c:pt idx="17">
                  <c:v>1124</c:v>
                </c:pt>
                <c:pt idx="18">
                  <c:v>1056</c:v>
                </c:pt>
                <c:pt idx="19">
                  <c:v>889</c:v>
                </c:pt>
                <c:pt idx="20">
                  <c:v>857</c:v>
                </c:pt>
                <c:pt idx="21">
                  <c:v>772</c:v>
                </c:pt>
                <c:pt idx="22">
                  <c:v>751</c:v>
                </c:pt>
                <c:pt idx="23">
                  <c:v>820</c:v>
                </c:pt>
                <c:pt idx="24">
                  <c:v>857</c:v>
                </c:pt>
                <c:pt idx="25">
                  <c:v>881</c:v>
                </c:pt>
                <c:pt idx="26">
                  <c:v>937</c:v>
                </c:pt>
                <c:pt idx="27">
                  <c:v>1159</c:v>
                </c:pt>
                <c:pt idx="28">
                  <c:v>1072</c:v>
                </c:pt>
                <c:pt idx="29">
                  <c:v>1246</c:v>
                </c:pt>
                <c:pt idx="30">
                  <c:v>1198</c:v>
                </c:pt>
                <c:pt idx="31">
                  <c:v>922</c:v>
                </c:pt>
                <c:pt idx="32">
                  <c:v>798</c:v>
                </c:pt>
                <c:pt idx="33">
                  <c:v>879</c:v>
                </c:pt>
                <c:pt idx="34">
                  <c:v>945</c:v>
                </c:pt>
                <c:pt idx="35">
                  <c:v>990</c:v>
                </c:pt>
                <c:pt idx="36">
                  <c:v>917</c:v>
                </c:pt>
                <c:pt idx="37">
                  <c:v>956</c:v>
                </c:pt>
                <c:pt idx="38">
                  <c:v>1001</c:v>
                </c:pt>
                <c:pt idx="39">
                  <c:v>1142</c:v>
                </c:pt>
                <c:pt idx="40">
                  <c:v>1276</c:v>
                </c:pt>
                <c:pt idx="41">
                  <c:v>1356</c:v>
                </c:pt>
                <c:pt idx="42">
                  <c:v>1288</c:v>
                </c:pt>
                <c:pt idx="43">
                  <c:v>1082</c:v>
                </c:pt>
                <c:pt idx="44">
                  <c:v>877</c:v>
                </c:pt>
                <c:pt idx="45">
                  <c:v>1009</c:v>
                </c:pt>
                <c:pt idx="46">
                  <c:v>1100</c:v>
                </c:pt>
                <c:pt idx="47">
                  <c:v>998</c:v>
                </c:pt>
                <c:pt idx="48">
                  <c:v>887</c:v>
                </c:pt>
                <c:pt idx="49">
                  <c:v>892</c:v>
                </c:pt>
                <c:pt idx="50">
                  <c:v>997</c:v>
                </c:pt>
                <c:pt idx="51">
                  <c:v>1118</c:v>
                </c:pt>
                <c:pt idx="52">
                  <c:v>1197</c:v>
                </c:pt>
                <c:pt idx="53">
                  <c:v>1256</c:v>
                </c:pt>
                <c:pt idx="54">
                  <c:v>1202</c:v>
                </c:pt>
                <c:pt idx="55">
                  <c:v>1170</c:v>
                </c:pt>
                <c:pt idx="56">
                  <c:v>982</c:v>
                </c:pt>
                <c:pt idx="57">
                  <c:v>1297</c:v>
                </c:pt>
                <c:pt idx="58">
                  <c:v>1163</c:v>
                </c:pt>
                <c:pt idx="59">
                  <c:v>1053</c:v>
                </c:pt>
              </c:numCache>
            </c:numRef>
          </c:val>
          <c:smooth val="0"/>
          <c:extLst>
            <c:ext xmlns:c16="http://schemas.microsoft.com/office/drawing/2014/chart" uri="{C3380CC4-5D6E-409C-BE32-E72D297353CC}">
              <c16:uniqueId val="{00000000-4B9E-4A80-9465-2176C5429ACD}"/>
            </c:ext>
          </c:extLst>
        </c:ser>
        <c:ser>
          <c:idx val="1"/>
          <c:order val="1"/>
          <c:tx>
            <c:strRef>
              <c:f>WMA5_ABHISHEK!$C$1</c:f>
              <c:strCache>
                <c:ptCount val="1"/>
                <c:pt idx="0">
                  <c:v>5 month_WMA</c:v>
                </c:pt>
              </c:strCache>
            </c:strRef>
          </c:tx>
          <c:spPr>
            <a:ln w="28575" cap="rnd">
              <a:solidFill>
                <a:schemeClr val="accent2"/>
              </a:solidFill>
              <a:round/>
            </a:ln>
            <a:effectLst/>
          </c:spPr>
          <c:marker>
            <c:symbol val="none"/>
          </c:marker>
          <c:cat>
            <c:numRef>
              <c:f>WMA5_ABHISHEK!$A$2:$A$61</c:f>
              <c:numCache>
                <c:formatCode>mmm\-yy</c:formatCode>
                <c:ptCount val="60"/>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pt idx="55">
                  <c:v>40391</c:v>
                </c:pt>
                <c:pt idx="56">
                  <c:v>40422</c:v>
                </c:pt>
                <c:pt idx="57">
                  <c:v>40452</c:v>
                </c:pt>
                <c:pt idx="58">
                  <c:v>40483</c:v>
                </c:pt>
                <c:pt idx="59">
                  <c:v>40513</c:v>
                </c:pt>
              </c:numCache>
            </c:numRef>
          </c:cat>
          <c:val>
            <c:numRef>
              <c:f>WMA5_ABHISHEK!$C$2:$C$61</c:f>
              <c:numCache>
                <c:formatCode>General</c:formatCode>
                <c:ptCount val="60"/>
                <c:pt idx="5">
                  <c:v>885.15725150709511</c:v>
                </c:pt>
                <c:pt idx="6">
                  <c:v>891.20777437571019</c:v>
                </c:pt>
                <c:pt idx="7">
                  <c:v>905.42361888819607</c:v>
                </c:pt>
                <c:pt idx="8">
                  <c:v>727.42600612372132</c:v>
                </c:pt>
                <c:pt idx="9">
                  <c:v>716.90821801730795</c:v>
                </c:pt>
                <c:pt idx="10">
                  <c:v>728.93691771112185</c:v>
                </c:pt>
                <c:pt idx="11">
                  <c:v>737.58445124857917</c:v>
                </c:pt>
                <c:pt idx="12">
                  <c:v>775.7979085255397</c:v>
                </c:pt>
                <c:pt idx="13">
                  <c:v>828.81166156356539</c:v>
                </c:pt>
                <c:pt idx="14">
                  <c:v>735.65441005647006</c:v>
                </c:pt>
                <c:pt idx="15">
                  <c:v>854.27205028235096</c:v>
                </c:pt>
                <c:pt idx="16">
                  <c:v>911.56711735726572</c:v>
                </c:pt>
                <c:pt idx="17">
                  <c:v>1101.9183902020454</c:v>
                </c:pt>
                <c:pt idx="18">
                  <c:v>1082.4499313464846</c:v>
                </c:pt>
                <c:pt idx="19">
                  <c:v>1036.034382595064</c:v>
                </c:pt>
                <c:pt idx="20">
                  <c:v>893.10104573722992</c:v>
                </c:pt>
                <c:pt idx="21">
                  <c:v>886.78654272303936</c:v>
                </c:pt>
                <c:pt idx="22">
                  <c:v>809.98863419749955</c:v>
                </c:pt>
                <c:pt idx="23">
                  <c:v>783.9162881540833</c:v>
                </c:pt>
                <c:pt idx="24">
                  <c:v>827.44663568075975</c:v>
                </c:pt>
                <c:pt idx="25">
                  <c:v>856.99999999999989</c:v>
                </c:pt>
                <c:pt idx="26">
                  <c:v>869.23647406952421</c:v>
                </c:pt>
                <c:pt idx="27">
                  <c:v>916.92646033882113</c:v>
                </c:pt>
                <c:pt idx="28">
                  <c:v>1122.4143551336579</c:v>
                </c:pt>
                <c:pt idx="29">
                  <c:v>1048.7967149077772</c:v>
                </c:pt>
                <c:pt idx="30">
                  <c:v>1206.6083764713426</c:v>
                </c:pt>
                <c:pt idx="31">
                  <c:v>1169.8322911206039</c:v>
                </c:pt>
                <c:pt idx="32">
                  <c:v>947.57757472956644</c:v>
                </c:pt>
                <c:pt idx="33">
                  <c:v>827.57069821055359</c:v>
                </c:pt>
                <c:pt idx="34">
                  <c:v>918.60746804114297</c:v>
                </c:pt>
                <c:pt idx="35">
                  <c:v>972.30433082945274</c:v>
                </c:pt>
                <c:pt idx="36">
                  <c:v>982.6612865754829</c:v>
                </c:pt>
                <c:pt idx="37">
                  <c:v>904.15725150709522</c:v>
                </c:pt>
                <c:pt idx="38">
                  <c:v>947.68998626929681</c:v>
                </c:pt>
                <c:pt idx="39">
                  <c:v>994.95635365039766</c:v>
                </c:pt>
                <c:pt idx="40">
                  <c:v>1125.5958170510796</c:v>
                </c:pt>
                <c:pt idx="41">
                  <c:v>1237.2559100087999</c:v>
                </c:pt>
                <c:pt idx="42">
                  <c:v>1312.8310975028412</c:v>
                </c:pt>
                <c:pt idx="43">
                  <c:v>1257.0263124582884</c:v>
                </c:pt>
                <c:pt idx="44">
                  <c:v>1088.4753353745737</c:v>
                </c:pt>
                <c:pt idx="45">
                  <c:v>920.06098024091568</c:v>
                </c:pt>
                <c:pt idx="46">
                  <c:v>1046.449022916285</c:v>
                </c:pt>
                <c:pt idx="47">
                  <c:v>1120.2893841736645</c:v>
                </c:pt>
                <c:pt idx="48">
                  <c:v>1007.0654695244032</c:v>
                </c:pt>
                <c:pt idx="49">
                  <c:v>885.92077743757091</c:v>
                </c:pt>
                <c:pt idx="50">
                  <c:v>904.62690398041877</c:v>
                </c:pt>
                <c:pt idx="51">
                  <c:v>1008.1159923930181</c:v>
                </c:pt>
                <c:pt idx="52">
                  <c:v>1105.0493292508522</c:v>
                </c:pt>
                <c:pt idx="53">
                  <c:v>1163.5441005647017</c:v>
                </c:pt>
                <c:pt idx="54">
                  <c:v>1216.7162987275854</c:v>
                </c:pt>
                <c:pt idx="55">
                  <c:v>1179.8759374702061</c:v>
                </c:pt>
                <c:pt idx="56">
                  <c:v>1164.3880426753692</c:v>
                </c:pt>
                <c:pt idx="57">
                  <c:v>1005.2032850922227</c:v>
                </c:pt>
                <c:pt idx="58">
                  <c:v>1292.5751874940411</c:v>
                </c:pt>
                <c:pt idx="59">
                  <c:v>1167.2089679934729</c:v>
                </c:pt>
              </c:numCache>
            </c:numRef>
          </c:val>
          <c:smooth val="0"/>
          <c:extLst>
            <c:ext xmlns:c16="http://schemas.microsoft.com/office/drawing/2014/chart" uri="{C3380CC4-5D6E-409C-BE32-E72D297353CC}">
              <c16:uniqueId val="{00000001-4B9E-4A80-9465-2176C5429ACD}"/>
            </c:ext>
          </c:extLst>
        </c:ser>
        <c:dLbls>
          <c:showLegendKey val="0"/>
          <c:showVal val="0"/>
          <c:showCatName val="0"/>
          <c:showSerName val="0"/>
          <c:showPercent val="0"/>
          <c:showBubbleSize val="0"/>
        </c:dLbls>
        <c:smooth val="0"/>
        <c:axId val="886712879"/>
        <c:axId val="886737359"/>
      </c:lineChart>
      <c:dateAx>
        <c:axId val="88671287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737359"/>
        <c:crosses val="autoZero"/>
        <c:auto val="1"/>
        <c:lblOffset val="100"/>
        <c:baseTimeUnit val="months"/>
      </c:dateAx>
      <c:valAx>
        <c:axId val="886737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712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WMA_3 Forecast</a:t>
            </a:r>
          </a:p>
        </c:rich>
      </c:tx>
      <c:layout>
        <c:manualLayout>
          <c:xMode val="edge"/>
          <c:yMode val="edge"/>
          <c:x val="0.3704442903677805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WMA_3!$B$1</c:f>
              <c:strCache>
                <c:ptCount val="1"/>
                <c:pt idx="0">
                  <c:v>Requirement</c:v>
                </c:pt>
              </c:strCache>
            </c:strRef>
          </c:tx>
          <c:spPr>
            <a:ln w="28575" cap="rnd">
              <a:solidFill>
                <a:schemeClr val="accent1"/>
              </a:solidFill>
              <a:round/>
            </a:ln>
            <a:effectLst/>
          </c:spPr>
          <c:marker>
            <c:symbol val="none"/>
          </c:marker>
          <c:cat>
            <c:numRef>
              <c:f>WMA_3!$A$2:$A$61</c:f>
              <c:numCache>
                <c:formatCode>mmm\-yy</c:formatCode>
                <c:ptCount val="60"/>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pt idx="55">
                  <c:v>40391</c:v>
                </c:pt>
                <c:pt idx="56">
                  <c:v>40422</c:v>
                </c:pt>
                <c:pt idx="57">
                  <c:v>40452</c:v>
                </c:pt>
                <c:pt idx="58">
                  <c:v>40483</c:v>
                </c:pt>
                <c:pt idx="59">
                  <c:v>40513</c:v>
                </c:pt>
              </c:numCache>
            </c:numRef>
          </c:cat>
          <c:val>
            <c:numRef>
              <c:f>WMA_3!$B$2:$B$61</c:f>
              <c:numCache>
                <c:formatCode>General</c:formatCode>
                <c:ptCount val="60"/>
                <c:pt idx="0">
                  <c:v>779</c:v>
                </c:pt>
                <c:pt idx="1">
                  <c:v>802</c:v>
                </c:pt>
                <c:pt idx="2">
                  <c:v>818</c:v>
                </c:pt>
                <c:pt idx="3">
                  <c:v>888</c:v>
                </c:pt>
                <c:pt idx="4">
                  <c:v>898</c:v>
                </c:pt>
                <c:pt idx="5">
                  <c:v>902</c:v>
                </c:pt>
                <c:pt idx="6">
                  <c:v>916</c:v>
                </c:pt>
                <c:pt idx="7">
                  <c:v>708</c:v>
                </c:pt>
                <c:pt idx="8">
                  <c:v>695</c:v>
                </c:pt>
                <c:pt idx="9">
                  <c:v>708</c:v>
                </c:pt>
                <c:pt idx="10">
                  <c:v>716</c:v>
                </c:pt>
                <c:pt idx="11">
                  <c:v>784</c:v>
                </c:pt>
                <c:pt idx="12">
                  <c:v>845</c:v>
                </c:pt>
                <c:pt idx="13">
                  <c:v>739</c:v>
                </c:pt>
                <c:pt idx="14">
                  <c:v>871</c:v>
                </c:pt>
                <c:pt idx="15">
                  <c:v>927</c:v>
                </c:pt>
                <c:pt idx="16">
                  <c:v>1133</c:v>
                </c:pt>
                <c:pt idx="17">
                  <c:v>1124</c:v>
                </c:pt>
                <c:pt idx="18">
                  <c:v>1056</c:v>
                </c:pt>
                <c:pt idx="19">
                  <c:v>889</c:v>
                </c:pt>
                <c:pt idx="20">
                  <c:v>857</c:v>
                </c:pt>
                <c:pt idx="21">
                  <c:v>772</c:v>
                </c:pt>
                <c:pt idx="22">
                  <c:v>751</c:v>
                </c:pt>
                <c:pt idx="23">
                  <c:v>820</c:v>
                </c:pt>
                <c:pt idx="24">
                  <c:v>857</c:v>
                </c:pt>
                <c:pt idx="25">
                  <c:v>881</c:v>
                </c:pt>
                <c:pt idx="26">
                  <c:v>937</c:v>
                </c:pt>
                <c:pt idx="27">
                  <c:v>1159</c:v>
                </c:pt>
                <c:pt idx="28">
                  <c:v>1072</c:v>
                </c:pt>
                <c:pt idx="29">
                  <c:v>1246</c:v>
                </c:pt>
                <c:pt idx="30">
                  <c:v>1198</c:v>
                </c:pt>
                <c:pt idx="31">
                  <c:v>922</c:v>
                </c:pt>
                <c:pt idx="32">
                  <c:v>798</c:v>
                </c:pt>
                <c:pt idx="33">
                  <c:v>879</c:v>
                </c:pt>
                <c:pt idx="34">
                  <c:v>945</c:v>
                </c:pt>
                <c:pt idx="35">
                  <c:v>990</c:v>
                </c:pt>
                <c:pt idx="36">
                  <c:v>917</c:v>
                </c:pt>
                <c:pt idx="37">
                  <c:v>956</c:v>
                </c:pt>
                <c:pt idx="38">
                  <c:v>1001</c:v>
                </c:pt>
                <c:pt idx="39">
                  <c:v>1142</c:v>
                </c:pt>
                <c:pt idx="40">
                  <c:v>1276</c:v>
                </c:pt>
                <c:pt idx="41">
                  <c:v>1356</c:v>
                </c:pt>
                <c:pt idx="42">
                  <c:v>1288</c:v>
                </c:pt>
                <c:pt idx="43">
                  <c:v>1082</c:v>
                </c:pt>
                <c:pt idx="44">
                  <c:v>877</c:v>
                </c:pt>
                <c:pt idx="45">
                  <c:v>1009</c:v>
                </c:pt>
                <c:pt idx="46">
                  <c:v>1100</c:v>
                </c:pt>
                <c:pt idx="47">
                  <c:v>998</c:v>
                </c:pt>
                <c:pt idx="48">
                  <c:v>887</c:v>
                </c:pt>
                <c:pt idx="49">
                  <c:v>892</c:v>
                </c:pt>
                <c:pt idx="50">
                  <c:v>997</c:v>
                </c:pt>
                <c:pt idx="51">
                  <c:v>1118</c:v>
                </c:pt>
                <c:pt idx="52">
                  <c:v>1197</c:v>
                </c:pt>
                <c:pt idx="53">
                  <c:v>1256</c:v>
                </c:pt>
                <c:pt idx="54">
                  <c:v>1202</c:v>
                </c:pt>
                <c:pt idx="55">
                  <c:v>1170</c:v>
                </c:pt>
                <c:pt idx="56">
                  <c:v>982</c:v>
                </c:pt>
                <c:pt idx="57">
                  <c:v>1297</c:v>
                </c:pt>
                <c:pt idx="58">
                  <c:v>1163</c:v>
                </c:pt>
                <c:pt idx="59">
                  <c:v>1053</c:v>
                </c:pt>
              </c:numCache>
            </c:numRef>
          </c:val>
          <c:smooth val="0"/>
          <c:extLst>
            <c:ext xmlns:c16="http://schemas.microsoft.com/office/drawing/2014/chart" uri="{C3380CC4-5D6E-409C-BE32-E72D297353CC}">
              <c16:uniqueId val="{00000000-4C60-434E-9DB5-898990EB3D9E}"/>
            </c:ext>
          </c:extLst>
        </c:ser>
        <c:ser>
          <c:idx val="1"/>
          <c:order val="1"/>
          <c:tx>
            <c:strRef>
              <c:f>WMA_3!$C$1</c:f>
              <c:strCache>
                <c:ptCount val="1"/>
                <c:pt idx="0">
                  <c:v>3 month_WMA</c:v>
                </c:pt>
              </c:strCache>
            </c:strRef>
          </c:tx>
          <c:spPr>
            <a:ln w="28575" cap="rnd">
              <a:solidFill>
                <a:schemeClr val="accent2"/>
              </a:solidFill>
              <a:round/>
            </a:ln>
            <a:effectLst/>
          </c:spPr>
          <c:marker>
            <c:symbol val="none"/>
          </c:marker>
          <c:cat>
            <c:numRef>
              <c:f>WMA_3!$A$2:$A$61</c:f>
              <c:numCache>
                <c:formatCode>mmm\-yy</c:formatCode>
                <c:ptCount val="60"/>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pt idx="55">
                  <c:v>40391</c:v>
                </c:pt>
                <c:pt idx="56">
                  <c:v>40422</c:v>
                </c:pt>
                <c:pt idx="57">
                  <c:v>40452</c:v>
                </c:pt>
                <c:pt idx="58">
                  <c:v>40483</c:v>
                </c:pt>
                <c:pt idx="59">
                  <c:v>40513</c:v>
                </c:pt>
              </c:numCache>
            </c:numRef>
          </c:cat>
          <c:val>
            <c:numRef>
              <c:f>WMA_3!$C$2:$C$61</c:f>
              <c:numCache>
                <c:formatCode>General</c:formatCode>
                <c:ptCount val="60"/>
                <c:pt idx="3">
                  <c:v>815.44028034094583</c:v>
                </c:pt>
                <c:pt idx="4">
                  <c:v>884.75362483808021</c:v>
                </c:pt>
                <c:pt idx="5">
                  <c:v>894.79169602067691</c:v>
                </c:pt>
                <c:pt idx="6">
                  <c:v>899.48805461140432</c:v>
                </c:pt>
                <c:pt idx="7">
                  <c:v>913.40855531327657</c:v>
                </c:pt>
                <c:pt idx="8">
                  <c:v>708.22366565296306</c:v>
                </c:pt>
                <c:pt idx="9">
                  <c:v>695.54686695356804</c:v>
                </c:pt>
                <c:pt idx="10">
                  <c:v>706.14600460215127</c:v>
                </c:pt>
                <c:pt idx="11">
                  <c:v>713.90015404765688</c:v>
                </c:pt>
                <c:pt idx="12">
                  <c:v>781.13305907556298</c:v>
                </c:pt>
                <c:pt idx="13">
                  <c:v>841.40571375253307</c:v>
                </c:pt>
                <c:pt idx="14">
                  <c:v>737.54675852460025</c:v>
                </c:pt>
                <c:pt idx="15">
                  <c:v>868.44071725945435</c:v>
                </c:pt>
                <c:pt idx="16">
                  <c:v>922.55911948231142</c:v>
                </c:pt>
                <c:pt idx="17">
                  <c:v>1127.2271702580283</c:v>
                </c:pt>
                <c:pt idx="18">
                  <c:v>1118.9468615440887</c:v>
                </c:pt>
                <c:pt idx="19">
                  <c:v>1054.0593573931301</c:v>
                </c:pt>
                <c:pt idx="20">
                  <c:v>889.18878556809284</c:v>
                </c:pt>
                <c:pt idx="21">
                  <c:v>856.88703662062028</c:v>
                </c:pt>
                <c:pt idx="22">
                  <c:v>771.23143418414031</c:v>
                </c:pt>
                <c:pt idx="23">
                  <c:v>750.16862004955988</c:v>
                </c:pt>
                <c:pt idx="24">
                  <c:v>817.33865672840182</c:v>
                </c:pt>
                <c:pt idx="25">
                  <c:v>853.62061074176688</c:v>
                </c:pt>
                <c:pt idx="26">
                  <c:v>878.03969512718879</c:v>
                </c:pt>
                <c:pt idx="27">
                  <c:v>933.68956915554111</c:v>
                </c:pt>
                <c:pt idx="28">
                  <c:v>1152.9877321925442</c:v>
                </c:pt>
                <c:pt idx="29">
                  <c:v>1067.7470254664192</c:v>
                </c:pt>
                <c:pt idx="30">
                  <c:v>1241.8054429958399</c:v>
                </c:pt>
                <c:pt idx="31">
                  <c:v>1193.5134634703127</c:v>
                </c:pt>
                <c:pt idx="32">
                  <c:v>923.05552430940509</c:v>
                </c:pt>
                <c:pt idx="33">
                  <c:v>800.1941644392374</c:v>
                </c:pt>
                <c:pt idx="34">
                  <c:v>877.15873007904781</c:v>
                </c:pt>
                <c:pt idx="35">
                  <c:v>940.95107732095732</c:v>
                </c:pt>
                <c:pt idx="36">
                  <c:v>986.21878398005117</c:v>
                </c:pt>
                <c:pt idx="37">
                  <c:v>914.89857795579826</c:v>
                </c:pt>
                <c:pt idx="38">
                  <c:v>953.86070864893509</c:v>
                </c:pt>
                <c:pt idx="39">
                  <c:v>997.47913797903414</c:v>
                </c:pt>
                <c:pt idx="40">
                  <c:v>1137.0175315913718</c:v>
                </c:pt>
                <c:pt idx="41">
                  <c:v>1269.7134803762733</c:v>
                </c:pt>
                <c:pt idx="42">
                  <c:v>1350.1572745466374</c:v>
                </c:pt>
                <c:pt idx="43">
                  <c:v>1284.4986796964081</c:v>
                </c:pt>
                <c:pt idx="44">
                  <c:v>1082.1010626463208</c:v>
                </c:pt>
                <c:pt idx="45">
                  <c:v>879.10509759489787</c:v>
                </c:pt>
                <c:pt idx="46">
                  <c:v>1007.1395949866246</c:v>
                </c:pt>
                <c:pt idx="47">
                  <c:v>1094.7312594265297</c:v>
                </c:pt>
                <c:pt idx="48">
                  <c:v>995.50440523105192</c:v>
                </c:pt>
                <c:pt idx="49">
                  <c:v>886.95841179622869</c:v>
                </c:pt>
                <c:pt idx="50">
                  <c:v>890.79939215253069</c:v>
                </c:pt>
                <c:pt idx="51">
                  <c:v>993.21116311012349</c:v>
                </c:pt>
                <c:pt idx="52">
                  <c:v>1112.6519951711773</c:v>
                </c:pt>
                <c:pt idx="53">
                  <c:v>1191.7235722225189</c:v>
                </c:pt>
                <c:pt idx="54">
                  <c:v>1251.2330673748477</c:v>
                </c:pt>
                <c:pt idx="55">
                  <c:v>1198.7988496785383</c:v>
                </c:pt>
                <c:pt idx="56">
                  <c:v>1167.8572190478342</c:v>
                </c:pt>
                <c:pt idx="57">
                  <c:v>981.78460837862633</c:v>
                </c:pt>
                <c:pt idx="58">
                  <c:v>1292.2435087580766</c:v>
                </c:pt>
                <c:pt idx="59">
                  <c:v>1158.0160881676798</c:v>
                </c:pt>
              </c:numCache>
            </c:numRef>
          </c:val>
          <c:smooth val="0"/>
          <c:extLst>
            <c:ext xmlns:c16="http://schemas.microsoft.com/office/drawing/2014/chart" uri="{C3380CC4-5D6E-409C-BE32-E72D297353CC}">
              <c16:uniqueId val="{00000001-4C60-434E-9DB5-898990EB3D9E}"/>
            </c:ext>
          </c:extLst>
        </c:ser>
        <c:dLbls>
          <c:showLegendKey val="0"/>
          <c:showVal val="0"/>
          <c:showCatName val="0"/>
          <c:showSerName val="0"/>
          <c:showPercent val="0"/>
          <c:showBubbleSize val="0"/>
        </c:dLbls>
        <c:smooth val="0"/>
        <c:axId val="737328511"/>
        <c:axId val="737325151"/>
      </c:lineChart>
      <c:dateAx>
        <c:axId val="73732851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325151"/>
        <c:crosses val="autoZero"/>
        <c:auto val="1"/>
        <c:lblOffset val="100"/>
        <c:baseTimeUnit val="months"/>
      </c:dateAx>
      <c:valAx>
        <c:axId val="73732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328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Sheet8!$B$1</c:f>
              <c:strCache>
                <c:ptCount val="1"/>
                <c:pt idx="0">
                  <c:v>Requirement</c:v>
                </c:pt>
              </c:strCache>
            </c:strRef>
          </c:tx>
          <c:spPr>
            <a:ln w="28575" cap="rnd">
              <a:solidFill>
                <a:schemeClr val="accent1"/>
              </a:solidFill>
              <a:round/>
            </a:ln>
            <a:effectLst/>
          </c:spPr>
          <c:marker>
            <c:symbol val="none"/>
          </c:marker>
          <c:val>
            <c:numRef>
              <c:f>Sheet8!$B$2:$B$85</c:f>
              <c:numCache>
                <c:formatCode>General</c:formatCode>
                <c:ptCount val="84"/>
                <c:pt idx="0">
                  <c:v>779</c:v>
                </c:pt>
                <c:pt idx="1">
                  <c:v>802</c:v>
                </c:pt>
                <c:pt idx="2">
                  <c:v>818</c:v>
                </c:pt>
                <c:pt idx="3">
                  <c:v>888</c:v>
                </c:pt>
                <c:pt idx="4">
                  <c:v>898</c:v>
                </c:pt>
                <c:pt idx="5">
                  <c:v>902</c:v>
                </c:pt>
                <c:pt idx="6">
                  <c:v>916</c:v>
                </c:pt>
                <c:pt idx="7">
                  <c:v>708</c:v>
                </c:pt>
                <c:pt idx="8">
                  <c:v>695</c:v>
                </c:pt>
                <c:pt idx="9">
                  <c:v>708</c:v>
                </c:pt>
                <c:pt idx="10">
                  <c:v>716</c:v>
                </c:pt>
                <c:pt idx="11">
                  <c:v>784</c:v>
                </c:pt>
                <c:pt idx="12">
                  <c:v>845</c:v>
                </c:pt>
                <c:pt idx="13">
                  <c:v>739</c:v>
                </c:pt>
                <c:pt idx="14">
                  <c:v>871</c:v>
                </c:pt>
                <c:pt idx="15">
                  <c:v>927</c:v>
                </c:pt>
                <c:pt idx="16">
                  <c:v>1133</c:v>
                </c:pt>
                <c:pt idx="17">
                  <c:v>1124</c:v>
                </c:pt>
                <c:pt idx="18">
                  <c:v>1056</c:v>
                </c:pt>
                <c:pt idx="19">
                  <c:v>889</c:v>
                </c:pt>
                <c:pt idx="20">
                  <c:v>857</c:v>
                </c:pt>
                <c:pt idx="21">
                  <c:v>772</c:v>
                </c:pt>
                <c:pt idx="22">
                  <c:v>751</c:v>
                </c:pt>
                <c:pt idx="23">
                  <c:v>820</c:v>
                </c:pt>
                <c:pt idx="24">
                  <c:v>857</c:v>
                </c:pt>
                <c:pt idx="25">
                  <c:v>881</c:v>
                </c:pt>
                <c:pt idx="26">
                  <c:v>937</c:v>
                </c:pt>
                <c:pt idx="27">
                  <c:v>1159</c:v>
                </c:pt>
                <c:pt idx="28">
                  <c:v>1072</c:v>
                </c:pt>
                <c:pt idx="29">
                  <c:v>1246</c:v>
                </c:pt>
                <c:pt idx="30">
                  <c:v>1198</c:v>
                </c:pt>
                <c:pt idx="31">
                  <c:v>922</c:v>
                </c:pt>
                <c:pt idx="32">
                  <c:v>798</c:v>
                </c:pt>
                <c:pt idx="33">
                  <c:v>879</c:v>
                </c:pt>
                <c:pt idx="34">
                  <c:v>945</c:v>
                </c:pt>
                <c:pt idx="35">
                  <c:v>990</c:v>
                </c:pt>
                <c:pt idx="36">
                  <c:v>917</c:v>
                </c:pt>
                <c:pt idx="37">
                  <c:v>956</c:v>
                </c:pt>
                <c:pt idx="38">
                  <c:v>1001</c:v>
                </c:pt>
                <c:pt idx="39">
                  <c:v>1142</c:v>
                </c:pt>
                <c:pt idx="40">
                  <c:v>1276</c:v>
                </c:pt>
                <c:pt idx="41">
                  <c:v>1356</c:v>
                </c:pt>
                <c:pt idx="42">
                  <c:v>1288</c:v>
                </c:pt>
                <c:pt idx="43">
                  <c:v>1082</c:v>
                </c:pt>
                <c:pt idx="44">
                  <c:v>877</c:v>
                </c:pt>
                <c:pt idx="45">
                  <c:v>1009</c:v>
                </c:pt>
                <c:pt idx="46">
                  <c:v>1100</c:v>
                </c:pt>
                <c:pt idx="47">
                  <c:v>998</c:v>
                </c:pt>
                <c:pt idx="48">
                  <c:v>887</c:v>
                </c:pt>
                <c:pt idx="49">
                  <c:v>892</c:v>
                </c:pt>
                <c:pt idx="50">
                  <c:v>997</c:v>
                </c:pt>
                <c:pt idx="51">
                  <c:v>1118</c:v>
                </c:pt>
                <c:pt idx="52">
                  <c:v>1197</c:v>
                </c:pt>
                <c:pt idx="53">
                  <c:v>1256</c:v>
                </c:pt>
                <c:pt idx="54">
                  <c:v>1202</c:v>
                </c:pt>
                <c:pt idx="55">
                  <c:v>1170</c:v>
                </c:pt>
                <c:pt idx="56">
                  <c:v>982</c:v>
                </c:pt>
                <c:pt idx="57">
                  <c:v>1297</c:v>
                </c:pt>
                <c:pt idx="58">
                  <c:v>1163</c:v>
                </c:pt>
                <c:pt idx="59">
                  <c:v>1053</c:v>
                </c:pt>
              </c:numCache>
            </c:numRef>
          </c:val>
          <c:smooth val="0"/>
          <c:extLst>
            <c:ext xmlns:c16="http://schemas.microsoft.com/office/drawing/2014/chart" uri="{C3380CC4-5D6E-409C-BE32-E72D297353CC}">
              <c16:uniqueId val="{00000000-DDAD-444C-BFB2-F0926BF23561}"/>
            </c:ext>
          </c:extLst>
        </c:ser>
        <c:ser>
          <c:idx val="1"/>
          <c:order val="1"/>
          <c:tx>
            <c:strRef>
              <c:f>Sheet8!$C$1</c:f>
              <c:strCache>
                <c:ptCount val="1"/>
                <c:pt idx="0">
                  <c:v>Forecast(Requirement)</c:v>
                </c:pt>
              </c:strCache>
            </c:strRef>
          </c:tx>
          <c:spPr>
            <a:ln w="25400" cap="rnd">
              <a:solidFill>
                <a:schemeClr val="accent2"/>
              </a:solidFill>
              <a:round/>
            </a:ln>
            <a:effectLst/>
          </c:spPr>
          <c:marker>
            <c:symbol val="none"/>
          </c:marker>
          <c:cat>
            <c:numRef>
              <c:f>Sheet8!$A$2:$A$85</c:f>
              <c:numCache>
                <c:formatCode>mmm\-yy</c:formatCode>
                <c:ptCount val="84"/>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pt idx="55">
                  <c:v>40391</c:v>
                </c:pt>
                <c:pt idx="56">
                  <c:v>40422</c:v>
                </c:pt>
                <c:pt idx="57">
                  <c:v>40452</c:v>
                </c:pt>
                <c:pt idx="58">
                  <c:v>40483</c:v>
                </c:pt>
                <c:pt idx="59">
                  <c:v>40513</c:v>
                </c:pt>
                <c:pt idx="60">
                  <c:v>40544</c:v>
                </c:pt>
                <c:pt idx="61">
                  <c:v>40575</c:v>
                </c:pt>
                <c:pt idx="62">
                  <c:v>40603</c:v>
                </c:pt>
                <c:pt idx="63">
                  <c:v>40634</c:v>
                </c:pt>
                <c:pt idx="64">
                  <c:v>40664</c:v>
                </c:pt>
                <c:pt idx="65">
                  <c:v>40695</c:v>
                </c:pt>
                <c:pt idx="66">
                  <c:v>40725</c:v>
                </c:pt>
                <c:pt idx="67">
                  <c:v>40756</c:v>
                </c:pt>
                <c:pt idx="68">
                  <c:v>40787</c:v>
                </c:pt>
                <c:pt idx="69">
                  <c:v>40817</c:v>
                </c:pt>
                <c:pt idx="70">
                  <c:v>40848</c:v>
                </c:pt>
                <c:pt idx="71">
                  <c:v>40878</c:v>
                </c:pt>
                <c:pt idx="72">
                  <c:v>40909</c:v>
                </c:pt>
                <c:pt idx="73">
                  <c:v>40940</c:v>
                </c:pt>
                <c:pt idx="74">
                  <c:v>40969</c:v>
                </c:pt>
                <c:pt idx="75">
                  <c:v>41000</c:v>
                </c:pt>
                <c:pt idx="76">
                  <c:v>41030</c:v>
                </c:pt>
                <c:pt idx="77">
                  <c:v>41061</c:v>
                </c:pt>
                <c:pt idx="78">
                  <c:v>41091</c:v>
                </c:pt>
                <c:pt idx="79">
                  <c:v>41122</c:v>
                </c:pt>
                <c:pt idx="80">
                  <c:v>41153</c:v>
                </c:pt>
                <c:pt idx="81">
                  <c:v>41183</c:v>
                </c:pt>
                <c:pt idx="82">
                  <c:v>41214</c:v>
                </c:pt>
                <c:pt idx="83">
                  <c:v>41244</c:v>
                </c:pt>
              </c:numCache>
            </c:numRef>
          </c:cat>
          <c:val>
            <c:numRef>
              <c:f>Sheet8!$C$2:$C$85</c:f>
              <c:numCache>
                <c:formatCode>General</c:formatCode>
                <c:ptCount val="84"/>
                <c:pt idx="59">
                  <c:v>1053</c:v>
                </c:pt>
                <c:pt idx="60">
                  <c:v>1119.5421632428374</c:v>
                </c:pt>
                <c:pt idx="61">
                  <c:v>1102.6115427298525</c:v>
                </c:pt>
                <c:pt idx="62">
                  <c:v>1182.3875869880696</c:v>
                </c:pt>
                <c:pt idx="63">
                  <c:v>1316.9417232162129</c:v>
                </c:pt>
                <c:pt idx="64">
                  <c:v>1396.591637453876</c:v>
                </c:pt>
                <c:pt idx="65">
                  <c:v>1408.2060661116784</c:v>
                </c:pt>
                <c:pt idx="66">
                  <c:v>1378.0303962348405</c:v>
                </c:pt>
                <c:pt idx="67">
                  <c:v>1163.3599165305279</c:v>
                </c:pt>
                <c:pt idx="68">
                  <c:v>1108.828493504069</c:v>
                </c:pt>
                <c:pt idx="69">
                  <c:v>1112.5116960485966</c:v>
                </c:pt>
                <c:pt idx="70">
                  <c:v>1130.3257730462917</c:v>
                </c:pt>
                <c:pt idx="71">
                  <c:v>1188.9098947079608</c:v>
                </c:pt>
                <c:pt idx="72">
                  <c:v>1196.4166856797951</c:v>
                </c:pt>
                <c:pt idx="73">
                  <c:v>1179.4860651668102</c:v>
                </c:pt>
                <c:pt idx="74">
                  <c:v>1259.2621094250273</c:v>
                </c:pt>
                <c:pt idx="75">
                  <c:v>1393.8162456531707</c:v>
                </c:pt>
                <c:pt idx="76">
                  <c:v>1473.4661598908338</c:v>
                </c:pt>
                <c:pt idx="77">
                  <c:v>1485.0805885486361</c:v>
                </c:pt>
                <c:pt idx="78">
                  <c:v>1454.9049186717982</c:v>
                </c:pt>
                <c:pt idx="79">
                  <c:v>1240.2344389674856</c:v>
                </c:pt>
                <c:pt idx="80">
                  <c:v>1185.7030159410267</c:v>
                </c:pt>
                <c:pt idx="81">
                  <c:v>1189.3862184855543</c:v>
                </c:pt>
                <c:pt idx="82">
                  <c:v>1207.2002954832494</c:v>
                </c:pt>
                <c:pt idx="83">
                  <c:v>1265.7844171449185</c:v>
                </c:pt>
              </c:numCache>
            </c:numRef>
          </c:val>
          <c:smooth val="0"/>
          <c:extLst>
            <c:ext xmlns:c16="http://schemas.microsoft.com/office/drawing/2014/chart" uri="{C3380CC4-5D6E-409C-BE32-E72D297353CC}">
              <c16:uniqueId val="{00000001-DDAD-444C-BFB2-F0926BF23561}"/>
            </c:ext>
          </c:extLst>
        </c:ser>
        <c:ser>
          <c:idx val="2"/>
          <c:order val="2"/>
          <c:tx>
            <c:strRef>
              <c:f>Sheet8!$D$1</c:f>
              <c:strCache>
                <c:ptCount val="1"/>
                <c:pt idx="0">
                  <c:v>Lower Confidence Bound(Requirement)</c:v>
                </c:pt>
              </c:strCache>
            </c:strRef>
          </c:tx>
          <c:spPr>
            <a:ln w="12700" cap="rnd">
              <a:solidFill>
                <a:srgbClr val="E97132"/>
              </a:solidFill>
              <a:prstDash val="solid"/>
              <a:round/>
            </a:ln>
            <a:effectLst/>
          </c:spPr>
          <c:marker>
            <c:symbol val="none"/>
          </c:marker>
          <c:cat>
            <c:numRef>
              <c:f>Sheet8!$A$2:$A$85</c:f>
              <c:numCache>
                <c:formatCode>mmm\-yy</c:formatCode>
                <c:ptCount val="84"/>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pt idx="55">
                  <c:v>40391</c:v>
                </c:pt>
                <c:pt idx="56">
                  <c:v>40422</c:v>
                </c:pt>
                <c:pt idx="57">
                  <c:v>40452</c:v>
                </c:pt>
                <c:pt idx="58">
                  <c:v>40483</c:v>
                </c:pt>
                <c:pt idx="59">
                  <c:v>40513</c:v>
                </c:pt>
                <c:pt idx="60">
                  <c:v>40544</c:v>
                </c:pt>
                <c:pt idx="61">
                  <c:v>40575</c:v>
                </c:pt>
                <c:pt idx="62">
                  <c:v>40603</c:v>
                </c:pt>
                <c:pt idx="63">
                  <c:v>40634</c:v>
                </c:pt>
                <c:pt idx="64">
                  <c:v>40664</c:v>
                </c:pt>
                <c:pt idx="65">
                  <c:v>40695</c:v>
                </c:pt>
                <c:pt idx="66">
                  <c:v>40725</c:v>
                </c:pt>
                <c:pt idx="67">
                  <c:v>40756</c:v>
                </c:pt>
                <c:pt idx="68">
                  <c:v>40787</c:v>
                </c:pt>
                <c:pt idx="69">
                  <c:v>40817</c:v>
                </c:pt>
                <c:pt idx="70">
                  <c:v>40848</c:v>
                </c:pt>
                <c:pt idx="71">
                  <c:v>40878</c:v>
                </c:pt>
                <c:pt idx="72">
                  <c:v>40909</c:v>
                </c:pt>
                <c:pt idx="73">
                  <c:v>40940</c:v>
                </c:pt>
                <c:pt idx="74">
                  <c:v>40969</c:v>
                </c:pt>
                <c:pt idx="75">
                  <c:v>41000</c:v>
                </c:pt>
                <c:pt idx="76">
                  <c:v>41030</c:v>
                </c:pt>
                <c:pt idx="77">
                  <c:v>41061</c:v>
                </c:pt>
                <c:pt idx="78">
                  <c:v>41091</c:v>
                </c:pt>
                <c:pt idx="79">
                  <c:v>41122</c:v>
                </c:pt>
                <c:pt idx="80">
                  <c:v>41153</c:v>
                </c:pt>
                <c:pt idx="81">
                  <c:v>41183</c:v>
                </c:pt>
                <c:pt idx="82">
                  <c:v>41214</c:v>
                </c:pt>
                <c:pt idx="83">
                  <c:v>41244</c:v>
                </c:pt>
              </c:numCache>
            </c:numRef>
          </c:cat>
          <c:val>
            <c:numRef>
              <c:f>Sheet8!$D$2:$D$85</c:f>
              <c:numCache>
                <c:formatCode>General</c:formatCode>
                <c:ptCount val="84"/>
                <c:pt idx="59" formatCode="0.00">
                  <c:v>1053</c:v>
                </c:pt>
                <c:pt idx="60" formatCode="0.00">
                  <c:v>961.86944962281416</c:v>
                </c:pt>
                <c:pt idx="61" formatCode="0.00">
                  <c:v>943.67236378852692</c:v>
                </c:pt>
                <c:pt idx="62" formatCode="0.00">
                  <c:v>1022.1721693174792</c:v>
                </c:pt>
                <c:pt idx="63" formatCode="0.00">
                  <c:v>1155.4403711719401</c:v>
                </c:pt>
                <c:pt idx="64" formatCode="0.00">
                  <c:v>1233.7947324396489</c:v>
                </c:pt>
                <c:pt idx="65" formatCode="0.00">
                  <c:v>1244.1040658466595</c:v>
                </c:pt>
                <c:pt idx="66" formatCode="0.00">
                  <c:v>1212.6138340054058</c:v>
                </c:pt>
                <c:pt idx="67" formatCode="0.00">
                  <c:v>996.61940042825313</c:v>
                </c:pt>
                <c:pt idx="68" formatCode="0.00">
                  <c:v>940.75470565154546</c:v>
                </c:pt>
                <c:pt idx="69" formatCode="0.00">
                  <c:v>943.09539181461776</c:v>
                </c:pt>
                <c:pt idx="70" formatCode="0.00">
                  <c:v>959.55778025186555</c:v>
                </c:pt>
                <c:pt idx="71" formatCode="0.00">
                  <c:v>1016.7811128245244</c:v>
                </c:pt>
                <c:pt idx="72" formatCode="0.00">
                  <c:v>1022.8982404348458</c:v>
                </c:pt>
                <c:pt idx="73" formatCode="0.00">
                  <c:v>1004.5889979307547</c:v>
                </c:pt>
                <c:pt idx="74" formatCode="0.00">
                  <c:v>1082.9775282889245</c:v>
                </c:pt>
                <c:pt idx="75" formatCode="0.00">
                  <c:v>1216.1353271017756</c:v>
                </c:pt>
                <c:pt idx="76" formatCode="0.00">
                  <c:v>1294.3801479804915</c:v>
                </c:pt>
                <c:pt idx="77" formatCode="0.00">
                  <c:v>1304.5807940840668</c:v>
                </c:pt>
                <c:pt idx="78" formatCode="0.00">
                  <c:v>1272.9827183826681</c:v>
                </c:pt>
                <c:pt idx="79" formatCode="0.00">
                  <c:v>1056.8812746855997</c:v>
                </c:pt>
                <c:pt idx="80" formatCode="0.00">
                  <c:v>1000.9103937789215</c:v>
                </c:pt>
                <c:pt idx="81" formatCode="0.00">
                  <c:v>1003.1457080172174</c:v>
                </c:pt>
                <c:pt idx="82" formatCode="0.00">
                  <c:v>1019.5035289276432</c:v>
                </c:pt>
                <c:pt idx="83" formatCode="0.00">
                  <c:v>1076.623088552933</c:v>
                </c:pt>
              </c:numCache>
            </c:numRef>
          </c:val>
          <c:smooth val="0"/>
          <c:extLst>
            <c:ext xmlns:c16="http://schemas.microsoft.com/office/drawing/2014/chart" uri="{C3380CC4-5D6E-409C-BE32-E72D297353CC}">
              <c16:uniqueId val="{00000002-DDAD-444C-BFB2-F0926BF23561}"/>
            </c:ext>
          </c:extLst>
        </c:ser>
        <c:ser>
          <c:idx val="3"/>
          <c:order val="3"/>
          <c:tx>
            <c:strRef>
              <c:f>Sheet8!$E$1</c:f>
              <c:strCache>
                <c:ptCount val="1"/>
                <c:pt idx="0">
                  <c:v>Upper Confidence Bound(Requirement)</c:v>
                </c:pt>
              </c:strCache>
            </c:strRef>
          </c:tx>
          <c:spPr>
            <a:ln w="12700" cap="rnd">
              <a:solidFill>
                <a:srgbClr val="E97132"/>
              </a:solidFill>
              <a:prstDash val="solid"/>
              <a:round/>
            </a:ln>
            <a:effectLst/>
          </c:spPr>
          <c:marker>
            <c:symbol val="none"/>
          </c:marker>
          <c:cat>
            <c:numRef>
              <c:f>Sheet8!$A$2:$A$85</c:f>
              <c:numCache>
                <c:formatCode>mmm\-yy</c:formatCode>
                <c:ptCount val="84"/>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pt idx="55">
                  <c:v>40391</c:v>
                </c:pt>
                <c:pt idx="56">
                  <c:v>40422</c:v>
                </c:pt>
                <c:pt idx="57">
                  <c:v>40452</c:v>
                </c:pt>
                <c:pt idx="58">
                  <c:v>40483</c:v>
                </c:pt>
                <c:pt idx="59">
                  <c:v>40513</c:v>
                </c:pt>
                <c:pt idx="60">
                  <c:v>40544</c:v>
                </c:pt>
                <c:pt idx="61">
                  <c:v>40575</c:v>
                </c:pt>
                <c:pt idx="62">
                  <c:v>40603</c:v>
                </c:pt>
                <c:pt idx="63">
                  <c:v>40634</c:v>
                </c:pt>
                <c:pt idx="64">
                  <c:v>40664</c:v>
                </c:pt>
                <c:pt idx="65">
                  <c:v>40695</c:v>
                </c:pt>
                <c:pt idx="66">
                  <c:v>40725</c:v>
                </c:pt>
                <c:pt idx="67">
                  <c:v>40756</c:v>
                </c:pt>
                <c:pt idx="68">
                  <c:v>40787</c:v>
                </c:pt>
                <c:pt idx="69">
                  <c:v>40817</c:v>
                </c:pt>
                <c:pt idx="70">
                  <c:v>40848</c:v>
                </c:pt>
                <c:pt idx="71">
                  <c:v>40878</c:v>
                </c:pt>
                <c:pt idx="72">
                  <c:v>40909</c:v>
                </c:pt>
                <c:pt idx="73">
                  <c:v>40940</c:v>
                </c:pt>
                <c:pt idx="74">
                  <c:v>40969</c:v>
                </c:pt>
                <c:pt idx="75">
                  <c:v>41000</c:v>
                </c:pt>
                <c:pt idx="76">
                  <c:v>41030</c:v>
                </c:pt>
                <c:pt idx="77">
                  <c:v>41061</c:v>
                </c:pt>
                <c:pt idx="78">
                  <c:v>41091</c:v>
                </c:pt>
                <c:pt idx="79">
                  <c:v>41122</c:v>
                </c:pt>
                <c:pt idx="80">
                  <c:v>41153</c:v>
                </c:pt>
                <c:pt idx="81">
                  <c:v>41183</c:v>
                </c:pt>
                <c:pt idx="82">
                  <c:v>41214</c:v>
                </c:pt>
                <c:pt idx="83">
                  <c:v>41244</c:v>
                </c:pt>
              </c:numCache>
            </c:numRef>
          </c:cat>
          <c:val>
            <c:numRef>
              <c:f>Sheet8!$E$2:$E$85</c:f>
              <c:numCache>
                <c:formatCode>General</c:formatCode>
                <c:ptCount val="84"/>
                <c:pt idx="59" formatCode="0.00">
                  <c:v>1053</c:v>
                </c:pt>
                <c:pt idx="60" formatCode="0.00">
                  <c:v>1277.2148768628606</c:v>
                </c:pt>
                <c:pt idx="61" formatCode="0.00">
                  <c:v>1261.5507216711781</c:v>
                </c:pt>
                <c:pt idx="62" formatCode="0.00">
                  <c:v>1342.60300465866</c:v>
                </c:pt>
                <c:pt idx="63" formatCode="0.00">
                  <c:v>1478.4430752604858</c:v>
                </c:pt>
                <c:pt idx="64" formatCode="0.00">
                  <c:v>1559.3885424681032</c:v>
                </c:pt>
                <c:pt idx="65" formatCode="0.00">
                  <c:v>1572.3080663766973</c:v>
                </c:pt>
                <c:pt idx="66" formatCode="0.00">
                  <c:v>1543.4469584642752</c:v>
                </c:pt>
                <c:pt idx="67" formatCode="0.00">
                  <c:v>1330.1004326328027</c:v>
                </c:pt>
                <c:pt idx="68" formatCode="0.00">
                  <c:v>1276.9022813565925</c:v>
                </c:pt>
                <c:pt idx="69" formatCode="0.00">
                  <c:v>1281.9280002825753</c:v>
                </c:pt>
                <c:pt idx="70" formatCode="0.00">
                  <c:v>1301.0937658407179</c:v>
                </c:pt>
                <c:pt idx="71" formatCode="0.00">
                  <c:v>1361.0386765913972</c:v>
                </c:pt>
                <c:pt idx="72" formatCode="0.00">
                  <c:v>1369.9351309247445</c:v>
                </c:pt>
                <c:pt idx="73" formatCode="0.00">
                  <c:v>1354.3831324028658</c:v>
                </c:pt>
                <c:pt idx="74" formatCode="0.00">
                  <c:v>1435.5466905611302</c:v>
                </c:pt>
                <c:pt idx="75" formatCode="0.00">
                  <c:v>1571.4971642045657</c:v>
                </c:pt>
                <c:pt idx="76" formatCode="0.00">
                  <c:v>1652.552171801176</c:v>
                </c:pt>
                <c:pt idx="77" formatCode="0.00">
                  <c:v>1665.5803830132054</c:v>
                </c:pt>
                <c:pt idx="78" formatCode="0.00">
                  <c:v>1636.8271189609284</c:v>
                </c:pt>
                <c:pt idx="79" formatCode="0.00">
                  <c:v>1423.5876032493716</c:v>
                </c:pt>
                <c:pt idx="80" formatCode="0.00">
                  <c:v>1370.4956381031318</c:v>
                </c:pt>
                <c:pt idx="81" formatCode="0.00">
                  <c:v>1375.6267289538912</c:v>
                </c:pt>
                <c:pt idx="82" formatCode="0.00">
                  <c:v>1394.8970620388557</c:v>
                </c:pt>
                <c:pt idx="83" formatCode="0.00">
                  <c:v>1454.945745736904</c:v>
                </c:pt>
              </c:numCache>
            </c:numRef>
          </c:val>
          <c:smooth val="0"/>
          <c:extLst>
            <c:ext xmlns:c16="http://schemas.microsoft.com/office/drawing/2014/chart" uri="{C3380CC4-5D6E-409C-BE32-E72D297353CC}">
              <c16:uniqueId val="{00000003-DDAD-444C-BFB2-F0926BF23561}"/>
            </c:ext>
          </c:extLst>
        </c:ser>
        <c:dLbls>
          <c:showLegendKey val="0"/>
          <c:showVal val="0"/>
          <c:showCatName val="0"/>
          <c:showSerName val="0"/>
          <c:showPercent val="0"/>
          <c:showBubbleSize val="0"/>
        </c:dLbls>
        <c:smooth val="0"/>
        <c:axId val="933291775"/>
        <c:axId val="933292255"/>
      </c:lineChart>
      <c:catAx>
        <c:axId val="933291775"/>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292255"/>
        <c:crosses val="autoZero"/>
        <c:auto val="1"/>
        <c:lblAlgn val="ctr"/>
        <c:lblOffset val="100"/>
        <c:noMultiLvlLbl val="0"/>
      </c:catAx>
      <c:valAx>
        <c:axId val="93329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291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Simple exponential smoothing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SES!$B$1</c:f>
              <c:strCache>
                <c:ptCount val="1"/>
                <c:pt idx="0">
                  <c:v>Requirement</c:v>
                </c:pt>
              </c:strCache>
            </c:strRef>
          </c:tx>
          <c:spPr>
            <a:ln w="28575" cap="rnd">
              <a:solidFill>
                <a:schemeClr val="accent1"/>
              </a:solidFill>
              <a:round/>
            </a:ln>
            <a:effectLst/>
          </c:spPr>
          <c:marker>
            <c:symbol val="none"/>
          </c:marker>
          <c:cat>
            <c:numRef>
              <c:f>SES!$A$2:$A$61</c:f>
              <c:numCache>
                <c:formatCode>mmm\-yy</c:formatCode>
                <c:ptCount val="60"/>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pt idx="55">
                  <c:v>40391</c:v>
                </c:pt>
                <c:pt idx="56">
                  <c:v>40422</c:v>
                </c:pt>
                <c:pt idx="57">
                  <c:v>40452</c:v>
                </c:pt>
                <c:pt idx="58">
                  <c:v>40483</c:v>
                </c:pt>
                <c:pt idx="59">
                  <c:v>40513</c:v>
                </c:pt>
              </c:numCache>
            </c:numRef>
          </c:cat>
          <c:val>
            <c:numRef>
              <c:f>SES!$B$2:$B$61</c:f>
              <c:numCache>
                <c:formatCode>General</c:formatCode>
                <c:ptCount val="60"/>
                <c:pt idx="0">
                  <c:v>779</c:v>
                </c:pt>
                <c:pt idx="1">
                  <c:v>802</c:v>
                </c:pt>
                <c:pt idx="2">
                  <c:v>818</c:v>
                </c:pt>
                <c:pt idx="3">
                  <c:v>888</c:v>
                </c:pt>
                <c:pt idx="4">
                  <c:v>898</c:v>
                </c:pt>
                <c:pt idx="5">
                  <c:v>902</c:v>
                </c:pt>
                <c:pt idx="6">
                  <c:v>916</c:v>
                </c:pt>
                <c:pt idx="7">
                  <c:v>708</c:v>
                </c:pt>
                <c:pt idx="8">
                  <c:v>695</c:v>
                </c:pt>
                <c:pt idx="9">
                  <c:v>708</c:v>
                </c:pt>
                <c:pt idx="10">
                  <c:v>716</c:v>
                </c:pt>
                <c:pt idx="11">
                  <c:v>784</c:v>
                </c:pt>
                <c:pt idx="12">
                  <c:v>845</c:v>
                </c:pt>
                <c:pt idx="13">
                  <c:v>739</c:v>
                </c:pt>
                <c:pt idx="14">
                  <c:v>871</c:v>
                </c:pt>
                <c:pt idx="15">
                  <c:v>927</c:v>
                </c:pt>
                <c:pt idx="16">
                  <c:v>1133</c:v>
                </c:pt>
                <c:pt idx="17">
                  <c:v>1124</c:v>
                </c:pt>
                <c:pt idx="18">
                  <c:v>1056</c:v>
                </c:pt>
                <c:pt idx="19">
                  <c:v>889</c:v>
                </c:pt>
                <c:pt idx="20">
                  <c:v>857</c:v>
                </c:pt>
                <c:pt idx="21">
                  <c:v>772</c:v>
                </c:pt>
                <c:pt idx="22">
                  <c:v>751</c:v>
                </c:pt>
                <c:pt idx="23">
                  <c:v>820</c:v>
                </c:pt>
                <c:pt idx="24">
                  <c:v>857</c:v>
                </c:pt>
                <c:pt idx="25">
                  <c:v>881</c:v>
                </c:pt>
                <c:pt idx="26">
                  <c:v>937</c:v>
                </c:pt>
                <c:pt idx="27">
                  <c:v>1159</c:v>
                </c:pt>
                <c:pt idx="28">
                  <c:v>1072</c:v>
                </c:pt>
                <c:pt idx="29">
                  <c:v>1246</c:v>
                </c:pt>
                <c:pt idx="30">
                  <c:v>1198</c:v>
                </c:pt>
                <c:pt idx="31">
                  <c:v>922</c:v>
                </c:pt>
                <c:pt idx="32">
                  <c:v>798</c:v>
                </c:pt>
                <c:pt idx="33">
                  <c:v>879</c:v>
                </c:pt>
                <c:pt idx="34">
                  <c:v>945</c:v>
                </c:pt>
                <c:pt idx="35">
                  <c:v>990</c:v>
                </c:pt>
                <c:pt idx="36">
                  <c:v>917</c:v>
                </c:pt>
                <c:pt idx="37">
                  <c:v>956</c:v>
                </c:pt>
                <c:pt idx="38">
                  <c:v>1001</c:v>
                </c:pt>
                <c:pt idx="39">
                  <c:v>1142</c:v>
                </c:pt>
                <c:pt idx="40">
                  <c:v>1276</c:v>
                </c:pt>
                <c:pt idx="41">
                  <c:v>1356</c:v>
                </c:pt>
                <c:pt idx="42">
                  <c:v>1288</c:v>
                </c:pt>
                <c:pt idx="43">
                  <c:v>1082</c:v>
                </c:pt>
                <c:pt idx="44">
                  <c:v>877</c:v>
                </c:pt>
                <c:pt idx="45">
                  <c:v>1009</c:v>
                </c:pt>
                <c:pt idx="46">
                  <c:v>1100</c:v>
                </c:pt>
                <c:pt idx="47">
                  <c:v>998</c:v>
                </c:pt>
                <c:pt idx="48">
                  <c:v>887</c:v>
                </c:pt>
                <c:pt idx="49">
                  <c:v>892</c:v>
                </c:pt>
                <c:pt idx="50">
                  <c:v>997</c:v>
                </c:pt>
                <c:pt idx="51">
                  <c:v>1118</c:v>
                </c:pt>
                <c:pt idx="52">
                  <c:v>1197</c:v>
                </c:pt>
                <c:pt idx="53">
                  <c:v>1256</c:v>
                </c:pt>
                <c:pt idx="54">
                  <c:v>1202</c:v>
                </c:pt>
                <c:pt idx="55">
                  <c:v>1170</c:v>
                </c:pt>
                <c:pt idx="56">
                  <c:v>982</c:v>
                </c:pt>
                <c:pt idx="57">
                  <c:v>1297</c:v>
                </c:pt>
                <c:pt idx="58">
                  <c:v>1163</c:v>
                </c:pt>
                <c:pt idx="59">
                  <c:v>1053</c:v>
                </c:pt>
              </c:numCache>
            </c:numRef>
          </c:val>
          <c:smooth val="0"/>
          <c:extLst>
            <c:ext xmlns:c16="http://schemas.microsoft.com/office/drawing/2014/chart" uri="{C3380CC4-5D6E-409C-BE32-E72D297353CC}">
              <c16:uniqueId val="{00000000-6E42-4844-8287-D3DB6D54360B}"/>
            </c:ext>
          </c:extLst>
        </c:ser>
        <c:ser>
          <c:idx val="1"/>
          <c:order val="1"/>
          <c:tx>
            <c:strRef>
              <c:f>SES!$C$1</c:f>
              <c:strCache>
                <c:ptCount val="1"/>
                <c:pt idx="0">
                  <c:v>Forecast</c:v>
                </c:pt>
              </c:strCache>
            </c:strRef>
          </c:tx>
          <c:spPr>
            <a:ln w="28575" cap="rnd">
              <a:solidFill>
                <a:schemeClr val="accent2"/>
              </a:solidFill>
              <a:round/>
            </a:ln>
            <a:effectLst/>
          </c:spPr>
          <c:marker>
            <c:symbol val="none"/>
          </c:marker>
          <c:cat>
            <c:numRef>
              <c:f>SES!$A$2:$A$61</c:f>
              <c:numCache>
                <c:formatCode>mmm\-yy</c:formatCode>
                <c:ptCount val="60"/>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pt idx="55">
                  <c:v>40391</c:v>
                </c:pt>
                <c:pt idx="56">
                  <c:v>40422</c:v>
                </c:pt>
                <c:pt idx="57">
                  <c:v>40452</c:v>
                </c:pt>
                <c:pt idx="58">
                  <c:v>40483</c:v>
                </c:pt>
                <c:pt idx="59">
                  <c:v>40513</c:v>
                </c:pt>
              </c:numCache>
            </c:numRef>
          </c:cat>
          <c:val>
            <c:numRef>
              <c:f>SES!$C$2:$C$61</c:f>
              <c:numCache>
                <c:formatCode>General</c:formatCode>
                <c:ptCount val="60"/>
                <c:pt idx="1">
                  <c:v>779</c:v>
                </c:pt>
                <c:pt idx="2">
                  <c:v>802</c:v>
                </c:pt>
                <c:pt idx="3">
                  <c:v>818</c:v>
                </c:pt>
                <c:pt idx="4">
                  <c:v>888</c:v>
                </c:pt>
                <c:pt idx="5">
                  <c:v>898</c:v>
                </c:pt>
                <c:pt idx="6">
                  <c:v>902</c:v>
                </c:pt>
                <c:pt idx="7">
                  <c:v>916</c:v>
                </c:pt>
                <c:pt idx="8">
                  <c:v>708</c:v>
                </c:pt>
                <c:pt idx="9">
                  <c:v>695</c:v>
                </c:pt>
                <c:pt idx="10">
                  <c:v>708</c:v>
                </c:pt>
                <c:pt idx="11">
                  <c:v>716</c:v>
                </c:pt>
                <c:pt idx="12">
                  <c:v>784</c:v>
                </c:pt>
                <c:pt idx="13">
                  <c:v>845</c:v>
                </c:pt>
                <c:pt idx="14">
                  <c:v>739</c:v>
                </c:pt>
                <c:pt idx="15">
                  <c:v>871</c:v>
                </c:pt>
                <c:pt idx="16">
                  <c:v>927</c:v>
                </c:pt>
                <c:pt idx="17">
                  <c:v>1133</c:v>
                </c:pt>
                <c:pt idx="18">
                  <c:v>1124</c:v>
                </c:pt>
                <c:pt idx="19">
                  <c:v>1056</c:v>
                </c:pt>
                <c:pt idx="20">
                  <c:v>889</c:v>
                </c:pt>
                <c:pt idx="21">
                  <c:v>857</c:v>
                </c:pt>
                <c:pt idx="22">
                  <c:v>772</c:v>
                </c:pt>
                <c:pt idx="23">
                  <c:v>751</c:v>
                </c:pt>
                <c:pt idx="24">
                  <c:v>820</c:v>
                </c:pt>
                <c:pt idx="25">
                  <c:v>857</c:v>
                </c:pt>
                <c:pt idx="26">
                  <c:v>881</c:v>
                </c:pt>
                <c:pt idx="27">
                  <c:v>937</c:v>
                </c:pt>
                <c:pt idx="28">
                  <c:v>1159</c:v>
                </c:pt>
                <c:pt idx="29">
                  <c:v>1072</c:v>
                </c:pt>
                <c:pt idx="30">
                  <c:v>1246</c:v>
                </c:pt>
                <c:pt idx="31">
                  <c:v>1198</c:v>
                </c:pt>
                <c:pt idx="32">
                  <c:v>922</c:v>
                </c:pt>
                <c:pt idx="33">
                  <c:v>798</c:v>
                </c:pt>
                <c:pt idx="34">
                  <c:v>879</c:v>
                </c:pt>
                <c:pt idx="35">
                  <c:v>945</c:v>
                </c:pt>
                <c:pt idx="36">
                  <c:v>990</c:v>
                </c:pt>
                <c:pt idx="37">
                  <c:v>917</c:v>
                </c:pt>
                <c:pt idx="38">
                  <c:v>956</c:v>
                </c:pt>
                <c:pt idx="39">
                  <c:v>1001</c:v>
                </c:pt>
                <c:pt idx="40">
                  <c:v>1142</c:v>
                </c:pt>
                <c:pt idx="41">
                  <c:v>1276</c:v>
                </c:pt>
                <c:pt idx="42">
                  <c:v>1356</c:v>
                </c:pt>
                <c:pt idx="43">
                  <c:v>1288</c:v>
                </c:pt>
                <c:pt idx="44">
                  <c:v>1082</c:v>
                </c:pt>
                <c:pt idx="45">
                  <c:v>877</c:v>
                </c:pt>
                <c:pt idx="46">
                  <c:v>1009</c:v>
                </c:pt>
                <c:pt idx="47">
                  <c:v>1100</c:v>
                </c:pt>
                <c:pt idx="48">
                  <c:v>998</c:v>
                </c:pt>
                <c:pt idx="49">
                  <c:v>887</c:v>
                </c:pt>
                <c:pt idx="50">
                  <c:v>892</c:v>
                </c:pt>
                <c:pt idx="51">
                  <c:v>997</c:v>
                </c:pt>
                <c:pt idx="52">
                  <c:v>1118</c:v>
                </c:pt>
                <c:pt idx="53">
                  <c:v>1197</c:v>
                </c:pt>
                <c:pt idx="54">
                  <c:v>1256</c:v>
                </c:pt>
                <c:pt idx="55">
                  <c:v>1202</c:v>
                </c:pt>
                <c:pt idx="56">
                  <c:v>1170</c:v>
                </c:pt>
                <c:pt idx="57">
                  <c:v>982</c:v>
                </c:pt>
                <c:pt idx="58">
                  <c:v>1297</c:v>
                </c:pt>
                <c:pt idx="59">
                  <c:v>1163</c:v>
                </c:pt>
              </c:numCache>
            </c:numRef>
          </c:val>
          <c:smooth val="0"/>
          <c:extLst>
            <c:ext xmlns:c16="http://schemas.microsoft.com/office/drawing/2014/chart" uri="{C3380CC4-5D6E-409C-BE32-E72D297353CC}">
              <c16:uniqueId val="{00000001-6E42-4844-8287-D3DB6D54360B}"/>
            </c:ext>
          </c:extLst>
        </c:ser>
        <c:dLbls>
          <c:showLegendKey val="0"/>
          <c:showVal val="0"/>
          <c:showCatName val="0"/>
          <c:showSerName val="0"/>
          <c:showPercent val="0"/>
          <c:showBubbleSize val="0"/>
        </c:dLbls>
        <c:smooth val="0"/>
        <c:axId val="886172351"/>
        <c:axId val="886173791"/>
      </c:lineChart>
      <c:dateAx>
        <c:axId val="88617235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173791"/>
        <c:crosses val="autoZero"/>
        <c:auto val="1"/>
        <c:lblOffset val="100"/>
        <c:baseTimeUnit val="months"/>
      </c:dateAx>
      <c:valAx>
        <c:axId val="88617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172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Holt</a:t>
            </a:r>
            <a:r>
              <a:rPr lang="en-US" baseline="0"/>
              <a:t> winter's forecasting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'Holt winters'!$B$1</c:f>
              <c:strCache>
                <c:ptCount val="1"/>
                <c:pt idx="0">
                  <c:v>Requirement</c:v>
                </c:pt>
              </c:strCache>
            </c:strRef>
          </c:tx>
          <c:spPr>
            <a:ln w="28575" cap="rnd">
              <a:solidFill>
                <a:schemeClr val="accent1"/>
              </a:solidFill>
              <a:round/>
            </a:ln>
            <a:effectLst/>
          </c:spPr>
          <c:marker>
            <c:symbol val="none"/>
          </c:marker>
          <c:cat>
            <c:numRef>
              <c:f>'Holt winters'!$A$2:$A$61</c:f>
              <c:numCache>
                <c:formatCode>mmm\-yy</c:formatCode>
                <c:ptCount val="60"/>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pt idx="55">
                  <c:v>40391</c:v>
                </c:pt>
                <c:pt idx="56">
                  <c:v>40422</c:v>
                </c:pt>
                <c:pt idx="57">
                  <c:v>40452</c:v>
                </c:pt>
                <c:pt idx="58">
                  <c:v>40483</c:v>
                </c:pt>
                <c:pt idx="59">
                  <c:v>40513</c:v>
                </c:pt>
              </c:numCache>
            </c:numRef>
          </c:cat>
          <c:val>
            <c:numRef>
              <c:f>'Holt winters'!$B$2:$B$61</c:f>
              <c:numCache>
                <c:formatCode>General</c:formatCode>
                <c:ptCount val="60"/>
                <c:pt idx="0">
                  <c:v>779</c:v>
                </c:pt>
                <c:pt idx="1">
                  <c:v>802</c:v>
                </c:pt>
                <c:pt idx="2">
                  <c:v>818</c:v>
                </c:pt>
                <c:pt idx="3">
                  <c:v>888</c:v>
                </c:pt>
                <c:pt idx="4">
                  <c:v>898</c:v>
                </c:pt>
                <c:pt idx="5">
                  <c:v>902</c:v>
                </c:pt>
                <c:pt idx="6">
                  <c:v>916</c:v>
                </c:pt>
                <c:pt idx="7">
                  <c:v>708</c:v>
                </c:pt>
                <c:pt idx="8">
                  <c:v>695</c:v>
                </c:pt>
                <c:pt idx="9">
                  <c:v>708</c:v>
                </c:pt>
                <c:pt idx="10">
                  <c:v>716</c:v>
                </c:pt>
                <c:pt idx="11">
                  <c:v>784</c:v>
                </c:pt>
                <c:pt idx="12">
                  <c:v>845</c:v>
                </c:pt>
                <c:pt idx="13">
                  <c:v>739</c:v>
                </c:pt>
                <c:pt idx="14">
                  <c:v>871</c:v>
                </c:pt>
                <c:pt idx="15">
                  <c:v>927</c:v>
                </c:pt>
                <c:pt idx="16">
                  <c:v>1133</c:v>
                </c:pt>
                <c:pt idx="17">
                  <c:v>1124</c:v>
                </c:pt>
                <c:pt idx="18">
                  <c:v>1056</c:v>
                </c:pt>
                <c:pt idx="19">
                  <c:v>889</c:v>
                </c:pt>
                <c:pt idx="20">
                  <c:v>857</c:v>
                </c:pt>
                <c:pt idx="21">
                  <c:v>772</c:v>
                </c:pt>
                <c:pt idx="22">
                  <c:v>751</c:v>
                </c:pt>
                <c:pt idx="23">
                  <c:v>820</c:v>
                </c:pt>
                <c:pt idx="24">
                  <c:v>857</c:v>
                </c:pt>
                <c:pt idx="25">
                  <c:v>881</c:v>
                </c:pt>
                <c:pt idx="26">
                  <c:v>937</c:v>
                </c:pt>
                <c:pt idx="27">
                  <c:v>1159</c:v>
                </c:pt>
                <c:pt idx="28">
                  <c:v>1072</c:v>
                </c:pt>
                <c:pt idx="29">
                  <c:v>1246</c:v>
                </c:pt>
                <c:pt idx="30">
                  <c:v>1198</c:v>
                </c:pt>
                <c:pt idx="31">
                  <c:v>922</c:v>
                </c:pt>
                <c:pt idx="32">
                  <c:v>798</c:v>
                </c:pt>
                <c:pt idx="33">
                  <c:v>879</c:v>
                </c:pt>
                <c:pt idx="34">
                  <c:v>945</c:v>
                </c:pt>
                <c:pt idx="35">
                  <c:v>990</c:v>
                </c:pt>
                <c:pt idx="36">
                  <c:v>917</c:v>
                </c:pt>
                <c:pt idx="37">
                  <c:v>956</c:v>
                </c:pt>
                <c:pt idx="38">
                  <c:v>1001</c:v>
                </c:pt>
                <c:pt idx="39">
                  <c:v>1142</c:v>
                </c:pt>
                <c:pt idx="40">
                  <c:v>1276</c:v>
                </c:pt>
                <c:pt idx="41">
                  <c:v>1356</c:v>
                </c:pt>
                <c:pt idx="42">
                  <c:v>1288</c:v>
                </c:pt>
                <c:pt idx="43">
                  <c:v>1082</c:v>
                </c:pt>
                <c:pt idx="44">
                  <c:v>877</c:v>
                </c:pt>
                <c:pt idx="45">
                  <c:v>1009</c:v>
                </c:pt>
                <c:pt idx="46">
                  <c:v>1100</c:v>
                </c:pt>
                <c:pt idx="47">
                  <c:v>998</c:v>
                </c:pt>
                <c:pt idx="48">
                  <c:v>887</c:v>
                </c:pt>
                <c:pt idx="49">
                  <c:v>892</c:v>
                </c:pt>
                <c:pt idx="50">
                  <c:v>997</c:v>
                </c:pt>
                <c:pt idx="51">
                  <c:v>1118</c:v>
                </c:pt>
                <c:pt idx="52">
                  <c:v>1197</c:v>
                </c:pt>
                <c:pt idx="53">
                  <c:v>1256</c:v>
                </c:pt>
                <c:pt idx="54">
                  <c:v>1202</c:v>
                </c:pt>
                <c:pt idx="55">
                  <c:v>1170</c:v>
                </c:pt>
                <c:pt idx="56">
                  <c:v>982</c:v>
                </c:pt>
                <c:pt idx="57">
                  <c:v>1297</c:v>
                </c:pt>
                <c:pt idx="58">
                  <c:v>1163</c:v>
                </c:pt>
                <c:pt idx="59">
                  <c:v>1053</c:v>
                </c:pt>
              </c:numCache>
            </c:numRef>
          </c:val>
          <c:smooth val="0"/>
          <c:extLst>
            <c:ext xmlns:c16="http://schemas.microsoft.com/office/drawing/2014/chart" uri="{C3380CC4-5D6E-409C-BE32-E72D297353CC}">
              <c16:uniqueId val="{00000000-4798-48EA-A444-F246E090C806}"/>
            </c:ext>
          </c:extLst>
        </c:ser>
        <c:ser>
          <c:idx val="1"/>
          <c:order val="1"/>
          <c:tx>
            <c:strRef>
              <c:f>'Holt winters'!$F$1</c:f>
              <c:strCache>
                <c:ptCount val="1"/>
                <c:pt idx="0">
                  <c:v>Forecast</c:v>
                </c:pt>
              </c:strCache>
            </c:strRef>
          </c:tx>
          <c:spPr>
            <a:ln w="28575" cap="rnd">
              <a:solidFill>
                <a:schemeClr val="accent2"/>
              </a:solidFill>
              <a:round/>
            </a:ln>
            <a:effectLst/>
          </c:spPr>
          <c:marker>
            <c:symbol val="none"/>
          </c:marker>
          <c:cat>
            <c:numRef>
              <c:f>'Holt winters'!$A$2:$A$61</c:f>
              <c:numCache>
                <c:formatCode>mmm\-yy</c:formatCode>
                <c:ptCount val="60"/>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pt idx="55">
                  <c:v>40391</c:v>
                </c:pt>
                <c:pt idx="56">
                  <c:v>40422</c:v>
                </c:pt>
                <c:pt idx="57">
                  <c:v>40452</c:v>
                </c:pt>
                <c:pt idx="58">
                  <c:v>40483</c:v>
                </c:pt>
                <c:pt idx="59">
                  <c:v>40513</c:v>
                </c:pt>
              </c:numCache>
            </c:numRef>
          </c:cat>
          <c:val>
            <c:numRef>
              <c:f>'Holt winters'!$F$2:$F$61</c:f>
              <c:numCache>
                <c:formatCode>General</c:formatCode>
                <c:ptCount val="60"/>
                <c:pt idx="13">
                  <c:v>837.54924410401134</c:v>
                </c:pt>
                <c:pt idx="14">
                  <c:v>817.06517493364242</c:v>
                </c:pt>
                <c:pt idx="15">
                  <c:v>857.61803620891135</c:v>
                </c:pt>
                <c:pt idx="16">
                  <c:v>843.07599457582353</c:v>
                </c:pt>
                <c:pt idx="17">
                  <c:v>842.41999287325518</c:v>
                </c:pt>
                <c:pt idx="18">
                  <c:v>862.63811695050913</c:v>
                </c:pt>
                <c:pt idx="19">
                  <c:v>675.34228712732124</c:v>
                </c:pt>
                <c:pt idx="20">
                  <c:v>683.79673742612681</c:v>
                </c:pt>
                <c:pt idx="21">
                  <c:v>721.16404155227883</c:v>
                </c:pt>
                <c:pt idx="22">
                  <c:v>747.88905253294126</c:v>
                </c:pt>
                <c:pt idx="23">
                  <c:v>835.3181263250973</c:v>
                </c:pt>
                <c:pt idx="24">
                  <c:v>944.11100645344743</c:v>
                </c:pt>
                <c:pt idx="25">
                  <c:v>972.45830413351678</c:v>
                </c:pt>
                <c:pt idx="26">
                  <c:v>1001.4205989099576</c:v>
                </c:pt>
                <c:pt idx="27">
                  <c:v>1085.5673259257139</c:v>
                </c:pt>
                <c:pt idx="28">
                  <c:v>1116.2625760372414</c:v>
                </c:pt>
                <c:pt idx="29">
                  <c:v>1098.3100651936152</c:v>
                </c:pt>
                <c:pt idx="30">
                  <c:v>1216.858528473374</c:v>
                </c:pt>
                <c:pt idx="31">
                  <c:v>882.56408791445631</c:v>
                </c:pt>
                <c:pt idx="32">
                  <c:v>868.86258391655122</c:v>
                </c:pt>
                <c:pt idx="33">
                  <c:v>875.40991972944323</c:v>
                </c:pt>
                <c:pt idx="34">
                  <c:v>892.96339974229579</c:v>
                </c:pt>
                <c:pt idx="35">
                  <c:v>996.88581750959725</c:v>
                </c:pt>
                <c:pt idx="36">
                  <c:v>1121.8005092278977</c:v>
                </c:pt>
                <c:pt idx="37">
                  <c:v>1133.6295632909298</c:v>
                </c:pt>
                <c:pt idx="38">
                  <c:v>1146.4533814524493</c:v>
                </c:pt>
                <c:pt idx="39">
                  <c:v>1215.3933496691006</c:v>
                </c:pt>
                <c:pt idx="40">
                  <c:v>1209.3442217818301</c:v>
                </c:pt>
                <c:pt idx="41">
                  <c:v>1184.1635964569796</c:v>
                </c:pt>
                <c:pt idx="42">
                  <c:v>1295.3533736655872</c:v>
                </c:pt>
                <c:pt idx="43">
                  <c:v>928.97226851493679</c:v>
                </c:pt>
                <c:pt idx="44">
                  <c:v>920.34881163884825</c:v>
                </c:pt>
                <c:pt idx="45">
                  <c:v>924.38503894655616</c:v>
                </c:pt>
                <c:pt idx="46">
                  <c:v>948.2738527161199</c:v>
                </c:pt>
                <c:pt idx="47">
                  <c:v>1070.7145641873465</c:v>
                </c:pt>
                <c:pt idx="48">
                  <c:v>1196.7909666663465</c:v>
                </c:pt>
                <c:pt idx="49">
                  <c:v>1210.4323111581066</c:v>
                </c:pt>
                <c:pt idx="50">
                  <c:v>1141.8434717581501</c:v>
                </c:pt>
                <c:pt idx="51">
                  <c:v>1215.5024452136754</c:v>
                </c:pt>
                <c:pt idx="52">
                  <c:v>1182.3644308830183</c:v>
                </c:pt>
                <c:pt idx="53">
                  <c:v>1182.7164353443231</c:v>
                </c:pt>
                <c:pt idx="54">
                  <c:v>1261.522397769359</c:v>
                </c:pt>
                <c:pt idx="55">
                  <c:v>875.60080998883859</c:v>
                </c:pt>
                <c:pt idx="56">
                  <c:v>876.91350987684564</c:v>
                </c:pt>
                <c:pt idx="57">
                  <c:v>890.84307138700046</c:v>
                </c:pt>
                <c:pt idx="58">
                  <c:v>957.694476807152</c:v>
                </c:pt>
                <c:pt idx="59">
                  <c:v>1099.1386815052772</c:v>
                </c:pt>
              </c:numCache>
            </c:numRef>
          </c:val>
          <c:smooth val="0"/>
          <c:extLst>
            <c:ext xmlns:c16="http://schemas.microsoft.com/office/drawing/2014/chart" uri="{C3380CC4-5D6E-409C-BE32-E72D297353CC}">
              <c16:uniqueId val="{00000001-4798-48EA-A444-F246E090C806}"/>
            </c:ext>
          </c:extLst>
        </c:ser>
        <c:dLbls>
          <c:showLegendKey val="0"/>
          <c:showVal val="0"/>
          <c:showCatName val="0"/>
          <c:showSerName val="0"/>
          <c:showPercent val="0"/>
          <c:showBubbleSize val="0"/>
        </c:dLbls>
        <c:smooth val="0"/>
        <c:axId val="870442799"/>
        <c:axId val="870440879"/>
      </c:lineChart>
      <c:dateAx>
        <c:axId val="87044279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440879"/>
        <c:crosses val="autoZero"/>
        <c:auto val="1"/>
        <c:lblOffset val="100"/>
        <c:baseTimeUnit val="months"/>
      </c:dateAx>
      <c:valAx>
        <c:axId val="8704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442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434974</xdr:colOff>
      <xdr:row>0</xdr:row>
      <xdr:rowOff>63500</xdr:rowOff>
    </xdr:from>
    <xdr:to>
      <xdr:col>11</xdr:col>
      <xdr:colOff>349249</xdr:colOff>
      <xdr:row>15</xdr:row>
      <xdr:rowOff>158750</xdr:rowOff>
    </xdr:to>
    <xdr:graphicFrame macro="">
      <xdr:nvGraphicFramePr>
        <xdr:cNvPr id="2" name="Chart 1">
          <a:extLst>
            <a:ext uri="{FF2B5EF4-FFF2-40B4-BE49-F238E27FC236}">
              <a16:creationId xmlns:a16="http://schemas.microsoft.com/office/drawing/2014/main" id="{AC14F92B-6B9D-ACD4-69FB-74CC82923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100540</xdr:colOff>
      <xdr:row>5</xdr:row>
      <xdr:rowOff>137584</xdr:rowOff>
    </xdr:from>
    <xdr:to>
      <xdr:col>11</xdr:col>
      <xdr:colOff>484714</xdr:colOff>
      <xdr:row>20</xdr:row>
      <xdr:rowOff>137584</xdr:rowOff>
    </xdr:to>
    <xdr:graphicFrame macro="">
      <xdr:nvGraphicFramePr>
        <xdr:cNvPr id="2" name="Chart 1">
          <a:extLst>
            <a:ext uri="{FF2B5EF4-FFF2-40B4-BE49-F238E27FC236}">
              <a16:creationId xmlns:a16="http://schemas.microsoft.com/office/drawing/2014/main" id="{62FDCDE3-1153-555E-0CF8-B01BE87BE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474389</xdr:colOff>
      <xdr:row>1</xdr:row>
      <xdr:rowOff>33720</xdr:rowOff>
    </xdr:from>
    <xdr:to>
      <xdr:col>18</xdr:col>
      <xdr:colOff>166086</xdr:colOff>
      <xdr:row>16</xdr:row>
      <xdr:rowOff>14671</xdr:rowOff>
    </xdr:to>
    <xdr:graphicFrame macro="">
      <xdr:nvGraphicFramePr>
        <xdr:cNvPr id="2" name="Chart 1">
          <a:extLst>
            <a:ext uri="{FF2B5EF4-FFF2-40B4-BE49-F238E27FC236}">
              <a16:creationId xmlns:a16="http://schemas.microsoft.com/office/drawing/2014/main" id="{5C8B638F-A97A-D1D8-67DC-18ECCD0E9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430388</xdr:colOff>
      <xdr:row>16</xdr:row>
      <xdr:rowOff>66737</xdr:rowOff>
    </xdr:from>
    <xdr:to>
      <xdr:col>18</xdr:col>
      <xdr:colOff>93302</xdr:colOff>
      <xdr:row>31</xdr:row>
      <xdr:rowOff>27857</xdr:rowOff>
    </xdr:to>
    <xdr:graphicFrame macro="">
      <xdr:nvGraphicFramePr>
        <xdr:cNvPr id="5" name="Chart 4">
          <a:extLst>
            <a:ext uri="{FF2B5EF4-FFF2-40B4-BE49-F238E27FC236}">
              <a16:creationId xmlns:a16="http://schemas.microsoft.com/office/drawing/2014/main" id="{2A85AB86-77F7-609A-EC6A-31B7505F0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593725</xdr:colOff>
      <xdr:row>8</xdr:row>
      <xdr:rowOff>57150</xdr:rowOff>
    </xdr:from>
    <xdr:to>
      <xdr:col>16</xdr:col>
      <xdr:colOff>60325</xdr:colOff>
      <xdr:row>23</xdr:row>
      <xdr:rowOff>38100</xdr:rowOff>
    </xdr:to>
    <xdr:graphicFrame macro="">
      <xdr:nvGraphicFramePr>
        <xdr:cNvPr id="2" name="Chart 1">
          <a:extLst>
            <a:ext uri="{FF2B5EF4-FFF2-40B4-BE49-F238E27FC236}">
              <a16:creationId xmlns:a16="http://schemas.microsoft.com/office/drawing/2014/main" id="{2230975E-4B4E-A7BD-5B47-D79C2BCEA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472484</xdr:colOff>
      <xdr:row>7</xdr:row>
      <xdr:rowOff>11062</xdr:rowOff>
    </xdr:from>
    <xdr:to>
      <xdr:col>14</xdr:col>
      <xdr:colOff>44818</xdr:colOff>
      <xdr:row>21</xdr:row>
      <xdr:rowOff>177517</xdr:rowOff>
    </xdr:to>
    <xdr:graphicFrame macro="">
      <xdr:nvGraphicFramePr>
        <xdr:cNvPr id="2" name="Chart 1">
          <a:extLst>
            <a:ext uri="{FF2B5EF4-FFF2-40B4-BE49-F238E27FC236}">
              <a16:creationId xmlns:a16="http://schemas.microsoft.com/office/drawing/2014/main" id="{61F50B1C-7801-66A6-C0A6-AA16D2C04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206375</xdr:colOff>
      <xdr:row>3</xdr:row>
      <xdr:rowOff>95250</xdr:rowOff>
    </xdr:from>
    <xdr:to>
      <xdr:col>12</xdr:col>
      <xdr:colOff>136525</xdr:colOff>
      <xdr:row>27</xdr:row>
      <xdr:rowOff>76200</xdr:rowOff>
    </xdr:to>
    <xdr:graphicFrame macro="">
      <xdr:nvGraphicFramePr>
        <xdr:cNvPr id="2" name="Chart 1">
          <a:extLst>
            <a:ext uri="{FF2B5EF4-FFF2-40B4-BE49-F238E27FC236}">
              <a16:creationId xmlns:a16="http://schemas.microsoft.com/office/drawing/2014/main" id="{20E12D7B-EBCF-7BA2-F08A-5C68B721D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383926</xdr:colOff>
      <xdr:row>3</xdr:row>
      <xdr:rowOff>183030</xdr:rowOff>
    </xdr:from>
    <xdr:to>
      <xdr:col>15</xdr:col>
      <xdr:colOff>536805</xdr:colOff>
      <xdr:row>19</xdr:row>
      <xdr:rowOff>58918</xdr:rowOff>
    </xdr:to>
    <xdr:graphicFrame macro="">
      <xdr:nvGraphicFramePr>
        <xdr:cNvPr id="2" name="Chart 1">
          <a:extLst>
            <a:ext uri="{FF2B5EF4-FFF2-40B4-BE49-F238E27FC236}">
              <a16:creationId xmlns:a16="http://schemas.microsoft.com/office/drawing/2014/main" id="{71971493-2734-7C69-111F-F59F50355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367290</xdr:colOff>
      <xdr:row>8</xdr:row>
      <xdr:rowOff>74544</xdr:rowOff>
    </xdr:from>
    <xdr:to>
      <xdr:col>16</xdr:col>
      <xdr:colOff>448169</xdr:colOff>
      <xdr:row>23</xdr:row>
      <xdr:rowOff>55494</xdr:rowOff>
    </xdr:to>
    <xdr:graphicFrame macro="">
      <xdr:nvGraphicFramePr>
        <xdr:cNvPr id="2" name="Chart 1">
          <a:extLst>
            <a:ext uri="{FF2B5EF4-FFF2-40B4-BE49-F238E27FC236}">
              <a16:creationId xmlns:a16="http://schemas.microsoft.com/office/drawing/2014/main" id="{96C0203A-1443-8003-1B0E-BD1464F407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0</xdr:colOff>
      <xdr:row>1</xdr:row>
      <xdr:rowOff>0</xdr:rowOff>
    </xdr:from>
    <xdr:to>
      <xdr:col>17</xdr:col>
      <xdr:colOff>200526</xdr:colOff>
      <xdr:row>5</xdr:row>
      <xdr:rowOff>171324</xdr:rowOff>
    </xdr:to>
    <xdr:pic>
      <xdr:nvPicPr>
        <xdr:cNvPr id="3" name="Picture 2">
          <a:extLst>
            <a:ext uri="{FF2B5EF4-FFF2-40B4-BE49-F238E27FC236}">
              <a16:creationId xmlns:a16="http://schemas.microsoft.com/office/drawing/2014/main" id="{6C0F59EA-153A-4AD9-98F5-14B9C73C53C3}"/>
            </a:ext>
          </a:extLst>
        </xdr:cNvPr>
        <xdr:cNvPicPr>
          <a:picLocks noChangeAspect="1"/>
        </xdr:cNvPicPr>
      </xdr:nvPicPr>
      <xdr:blipFill>
        <a:blip xmlns:r="http://schemas.openxmlformats.org/officeDocument/2006/relationships" r:embed="rId2"/>
        <a:stretch>
          <a:fillRect/>
        </a:stretch>
      </xdr:blipFill>
      <xdr:spPr>
        <a:xfrm>
          <a:off x="8037763" y="183816"/>
          <a:ext cx="2606842" cy="90658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238636</xdr:colOff>
      <xdr:row>27</xdr:row>
      <xdr:rowOff>103239</xdr:rowOff>
    </xdr:from>
    <xdr:to>
      <xdr:col>14</xdr:col>
      <xdr:colOff>509023</xdr:colOff>
      <xdr:row>42</xdr:row>
      <xdr:rowOff>81116</xdr:rowOff>
    </xdr:to>
    <xdr:graphicFrame macro="">
      <xdr:nvGraphicFramePr>
        <xdr:cNvPr id="2" name="Chart 1">
          <a:extLst>
            <a:ext uri="{FF2B5EF4-FFF2-40B4-BE49-F238E27FC236}">
              <a16:creationId xmlns:a16="http://schemas.microsoft.com/office/drawing/2014/main" id="{D25C2724-C4B0-A75B-FE4B-B943786EC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5C4928-0F04-4A1F-B468-652F9438ED55}" name="Table1" displayName="Table1" ref="A1:E85" totalsRowShown="0">
  <autoFilter ref="A1:E85" xr:uid="{8C5C4928-0F04-4A1F-B468-652F9438ED55}"/>
  <tableColumns count="5">
    <tableColumn id="1" xr3:uid="{E6C45BA5-C716-47BB-A385-671109DDFADB}" name="Month-Year" dataDxfId="2"/>
    <tableColumn id="2" xr3:uid="{E5F0C1EE-4709-4478-9A2E-1C3E9B58B84D}" name="Requirement"/>
    <tableColumn id="3" xr3:uid="{40117279-E8E4-4EF8-9943-56F99E2FA063}" name="Forecast(Requirement)">
      <calculatedColumnFormula>_xlfn.FORECAST.ETS(A2,$B$2:$B$61,$A$2:$A$61,1,1)</calculatedColumnFormula>
    </tableColumn>
    <tableColumn id="4" xr3:uid="{6C74C442-DA8B-416E-9CE1-A8A2C9B7AD4C}" name="Lower Confidence Bound(Requirement)" dataDxfId="1">
      <calculatedColumnFormula>C2-_xlfn.FORECAST.ETS.CONFINT(A2,$B$2:$B$61,$A$2:$A$61,0.95,1,1)</calculatedColumnFormula>
    </tableColumn>
    <tableColumn id="5" xr3:uid="{736769E3-EB25-4601-849D-1DE9C04F4C3D}" name="Upper Confidence Bound(Requirement)" dataDxfId="0">
      <calculatedColumnFormula>C2+_xlfn.FORECAST.ETS.CONFINT(A2,$B$2:$B$61,$A$2:$A$61,0.95,1,1)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EDD5F-3578-448E-B03E-A3BE73B0C8F6}">
  <dimension ref="A1:R25"/>
  <sheetViews>
    <sheetView workbookViewId="0">
      <selection activeCell="C5" sqref="C5"/>
    </sheetView>
  </sheetViews>
  <sheetFormatPr defaultRowHeight="14.5" x14ac:dyDescent="0.35"/>
  <cols>
    <col min="1" max="1" width="11.81640625" bestFit="1" customWidth="1"/>
    <col min="2" max="2" width="15.1796875" bestFit="1" customWidth="1"/>
    <col min="3" max="3" width="19.90625" bestFit="1" customWidth="1"/>
    <col min="15" max="15" width="16.1796875" bestFit="1" customWidth="1"/>
    <col min="16" max="16" width="12.453125" bestFit="1" customWidth="1"/>
    <col min="17" max="17" width="20.453125" bestFit="1" customWidth="1"/>
  </cols>
  <sheetData>
    <row r="1" spans="1:18" x14ac:dyDescent="0.35">
      <c r="A1" t="s">
        <v>22</v>
      </c>
      <c r="B1" t="s">
        <v>23</v>
      </c>
      <c r="C1" t="s">
        <v>24</v>
      </c>
    </row>
    <row r="2" spans="1:18" x14ac:dyDescent="0.35">
      <c r="A2" t="s">
        <v>2</v>
      </c>
      <c r="B2">
        <v>3832</v>
      </c>
      <c r="C2">
        <v>2399</v>
      </c>
    </row>
    <row r="3" spans="1:18" ht="15" thickBot="1" x14ac:dyDescent="0.4">
      <c r="A3" t="s">
        <v>3</v>
      </c>
      <c r="B3">
        <v>5032</v>
      </c>
      <c r="C3">
        <v>2688</v>
      </c>
    </row>
    <row r="4" spans="1:18" x14ac:dyDescent="0.35">
      <c r="A4" t="s">
        <v>4</v>
      </c>
      <c r="B4">
        <v>3947</v>
      </c>
      <c r="C4">
        <v>2319</v>
      </c>
      <c r="O4" s="3" t="s">
        <v>23</v>
      </c>
      <c r="P4" s="3"/>
      <c r="Q4" s="3" t="s">
        <v>24</v>
      </c>
      <c r="R4" s="3"/>
    </row>
    <row r="5" spans="1:18" x14ac:dyDescent="0.35">
      <c r="A5" t="s">
        <v>5</v>
      </c>
      <c r="B5">
        <v>3291</v>
      </c>
      <c r="C5">
        <v>2208</v>
      </c>
    </row>
    <row r="6" spans="1:18" x14ac:dyDescent="0.35">
      <c r="A6" t="s">
        <v>6</v>
      </c>
      <c r="B6">
        <v>4007</v>
      </c>
      <c r="C6">
        <v>2455</v>
      </c>
      <c r="O6" t="s">
        <v>58</v>
      </c>
      <c r="P6">
        <v>5368.05</v>
      </c>
      <c r="Q6" t="s">
        <v>58</v>
      </c>
      <c r="R6">
        <v>2924.9</v>
      </c>
    </row>
    <row r="7" spans="1:18" x14ac:dyDescent="0.35">
      <c r="A7" t="s">
        <v>7</v>
      </c>
      <c r="B7">
        <v>5903</v>
      </c>
      <c r="C7">
        <v>3184</v>
      </c>
      <c r="O7" t="s">
        <v>31</v>
      </c>
      <c r="P7">
        <v>303.36799327237105</v>
      </c>
      <c r="Q7" t="s">
        <v>31</v>
      </c>
      <c r="R7">
        <v>103.42922573838661</v>
      </c>
    </row>
    <row r="8" spans="1:18" x14ac:dyDescent="0.35">
      <c r="A8" t="s">
        <v>8</v>
      </c>
      <c r="B8">
        <v>4274</v>
      </c>
      <c r="C8">
        <v>2802</v>
      </c>
      <c r="O8" t="s">
        <v>59</v>
      </c>
      <c r="P8">
        <v>5221.5</v>
      </c>
      <c r="Q8" t="s">
        <v>59</v>
      </c>
      <c r="R8">
        <v>2844</v>
      </c>
    </row>
    <row r="9" spans="1:18" x14ac:dyDescent="0.35">
      <c r="A9" t="s">
        <v>9</v>
      </c>
      <c r="B9">
        <v>3692</v>
      </c>
      <c r="C9">
        <v>2343</v>
      </c>
      <c r="O9" t="s">
        <v>60</v>
      </c>
      <c r="P9" t="e">
        <v>#N/A</v>
      </c>
      <c r="Q9" t="s">
        <v>60</v>
      </c>
      <c r="R9" t="e">
        <v>#N/A</v>
      </c>
    </row>
    <row r="10" spans="1:18" x14ac:dyDescent="0.35">
      <c r="A10" t="s">
        <v>10</v>
      </c>
      <c r="B10">
        <v>4826</v>
      </c>
      <c r="C10">
        <v>2675</v>
      </c>
      <c r="O10" t="s">
        <v>61</v>
      </c>
      <c r="P10">
        <v>1356.7029103094412</v>
      </c>
      <c r="Q10" t="s">
        <v>61</v>
      </c>
      <c r="R10">
        <v>462.54955922240669</v>
      </c>
    </row>
    <row r="11" spans="1:18" x14ac:dyDescent="0.35">
      <c r="A11" t="s">
        <v>11</v>
      </c>
      <c r="B11">
        <v>6492</v>
      </c>
      <c r="C11">
        <v>3477</v>
      </c>
      <c r="O11" t="s">
        <v>62</v>
      </c>
      <c r="P11">
        <v>1840642.7868421078</v>
      </c>
      <c r="Q11" t="s">
        <v>62</v>
      </c>
      <c r="R11">
        <v>213952.09473684273</v>
      </c>
    </row>
    <row r="12" spans="1:18" x14ac:dyDescent="0.35">
      <c r="A12" t="s">
        <v>12</v>
      </c>
      <c r="B12">
        <v>4765</v>
      </c>
      <c r="C12">
        <v>2918</v>
      </c>
      <c r="O12" t="s">
        <v>63</v>
      </c>
      <c r="P12">
        <v>-0.27180494605210903</v>
      </c>
      <c r="Q12" t="s">
        <v>63</v>
      </c>
      <c r="R12">
        <v>-1.008524929589262</v>
      </c>
    </row>
    <row r="13" spans="1:18" x14ac:dyDescent="0.35">
      <c r="A13" t="s">
        <v>13</v>
      </c>
      <c r="B13">
        <v>4972</v>
      </c>
      <c r="C13">
        <v>2814</v>
      </c>
      <c r="O13" t="s">
        <v>64</v>
      </c>
      <c r="P13">
        <v>0.45665705904705184</v>
      </c>
      <c r="Q13" t="s">
        <v>64</v>
      </c>
      <c r="R13">
        <v>0.18717815906355953</v>
      </c>
    </row>
    <row r="14" spans="1:18" x14ac:dyDescent="0.35">
      <c r="A14" t="s">
        <v>14</v>
      </c>
      <c r="B14">
        <v>5411</v>
      </c>
      <c r="C14">
        <v>2874</v>
      </c>
      <c r="O14" t="s">
        <v>65</v>
      </c>
      <c r="P14">
        <v>5041</v>
      </c>
      <c r="Q14" t="s">
        <v>65</v>
      </c>
      <c r="R14">
        <v>1566</v>
      </c>
    </row>
    <row r="15" spans="1:18" x14ac:dyDescent="0.35">
      <c r="A15" t="s">
        <v>15</v>
      </c>
      <c r="B15">
        <v>7678</v>
      </c>
      <c r="C15">
        <v>3774</v>
      </c>
      <c r="O15" t="s">
        <v>66</v>
      </c>
      <c r="P15">
        <v>3291</v>
      </c>
      <c r="Q15" t="s">
        <v>66</v>
      </c>
      <c r="R15">
        <v>2208</v>
      </c>
    </row>
    <row r="16" spans="1:18" x14ac:dyDescent="0.35">
      <c r="A16" t="s">
        <v>16</v>
      </c>
      <c r="B16">
        <v>5774</v>
      </c>
      <c r="C16">
        <v>3247</v>
      </c>
      <c r="O16" t="s">
        <v>67</v>
      </c>
      <c r="P16">
        <v>8332</v>
      </c>
      <c r="Q16" t="s">
        <v>67</v>
      </c>
      <c r="R16">
        <v>3774</v>
      </c>
    </row>
    <row r="17" spans="1:18" x14ac:dyDescent="0.35">
      <c r="A17" t="s">
        <v>17</v>
      </c>
      <c r="B17">
        <v>6007</v>
      </c>
      <c r="C17">
        <v>3107</v>
      </c>
      <c r="O17" t="s">
        <v>68</v>
      </c>
      <c r="P17">
        <v>107361</v>
      </c>
      <c r="Q17" t="s">
        <v>68</v>
      </c>
      <c r="R17">
        <v>58498</v>
      </c>
    </row>
    <row r="18" spans="1:18" ht="15" thickBot="1" x14ac:dyDescent="0.4">
      <c r="A18" t="s">
        <v>18</v>
      </c>
      <c r="B18">
        <v>6290</v>
      </c>
      <c r="C18">
        <v>2776</v>
      </c>
      <c r="O18" s="2" t="s">
        <v>69</v>
      </c>
      <c r="P18" s="2">
        <v>20</v>
      </c>
      <c r="Q18" s="2" t="s">
        <v>69</v>
      </c>
      <c r="R18" s="2">
        <v>20</v>
      </c>
    </row>
    <row r="19" spans="1:18" x14ac:dyDescent="0.35">
      <c r="A19" t="s">
        <v>19</v>
      </c>
      <c r="B19">
        <v>8332</v>
      </c>
      <c r="C19">
        <v>3571</v>
      </c>
      <c r="F19" s="8" t="s">
        <v>70</v>
      </c>
      <c r="G19" s="8"/>
      <c r="H19" s="8"/>
      <c r="I19" s="8"/>
      <c r="J19" s="8"/>
      <c r="K19" s="8"/>
      <c r="L19" s="8"/>
      <c r="M19" s="8"/>
    </row>
    <row r="20" spans="1:18" x14ac:dyDescent="0.35">
      <c r="A20" t="s">
        <v>20</v>
      </c>
      <c r="B20">
        <v>6107</v>
      </c>
      <c r="C20">
        <v>3354</v>
      </c>
      <c r="F20" s="8"/>
      <c r="G20" s="8"/>
      <c r="H20" s="8"/>
      <c r="I20" s="8"/>
      <c r="J20" s="8"/>
      <c r="K20" s="8"/>
      <c r="L20" s="8"/>
      <c r="M20" s="8"/>
    </row>
    <row r="21" spans="1:18" x14ac:dyDescent="0.35">
      <c r="A21" t="s">
        <v>21</v>
      </c>
      <c r="B21">
        <v>6729</v>
      </c>
      <c r="C21">
        <v>3513</v>
      </c>
      <c r="F21" s="8"/>
      <c r="G21" s="8"/>
      <c r="H21" s="8"/>
      <c r="I21" s="8"/>
      <c r="J21" s="8"/>
      <c r="K21" s="8"/>
      <c r="L21" s="8"/>
      <c r="M21" s="8"/>
    </row>
    <row r="22" spans="1:18" x14ac:dyDescent="0.35">
      <c r="F22" s="8"/>
      <c r="G22" s="8"/>
      <c r="H22" s="8"/>
      <c r="I22" s="8"/>
      <c r="J22" s="8"/>
      <c r="K22" s="8"/>
      <c r="L22" s="8"/>
      <c r="M22" s="8"/>
    </row>
    <row r="23" spans="1:18" x14ac:dyDescent="0.35">
      <c r="F23" s="8"/>
      <c r="G23" s="8"/>
      <c r="H23" s="8"/>
      <c r="I23" s="8"/>
      <c r="J23" s="8"/>
      <c r="K23" s="8"/>
      <c r="L23" s="8"/>
      <c r="M23" s="8"/>
    </row>
    <row r="24" spans="1:18" x14ac:dyDescent="0.35">
      <c r="F24" s="8"/>
      <c r="G24" s="8"/>
      <c r="H24" s="8"/>
      <c r="I24" s="8"/>
      <c r="J24" s="8"/>
      <c r="K24" s="8"/>
      <c r="L24" s="8"/>
      <c r="M24" s="8"/>
    </row>
    <row r="25" spans="1:18" x14ac:dyDescent="0.35">
      <c r="F25" s="8"/>
      <c r="G25" s="8"/>
      <c r="H25" s="8"/>
      <c r="I25" s="8"/>
      <c r="J25" s="8"/>
      <c r="K25" s="8"/>
      <c r="L25" s="8"/>
      <c r="M25" s="8"/>
    </row>
  </sheetData>
  <mergeCells count="1">
    <mergeCell ref="F19:M25"/>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A3AB7-1A04-45A8-8B5C-CA350041C6AF}">
  <dimension ref="A1:M61"/>
  <sheetViews>
    <sheetView topLeftCell="E1" zoomScale="72" workbookViewId="0">
      <selection activeCell="X23" sqref="X23"/>
    </sheetView>
  </sheetViews>
  <sheetFormatPr defaultRowHeight="14.5" x14ac:dyDescent="0.35"/>
  <cols>
    <col min="1" max="1" width="10.36328125" bestFit="1" customWidth="1"/>
    <col min="2" max="2" width="11.36328125" bestFit="1" customWidth="1"/>
    <col min="3" max="3" width="11.90625" bestFit="1" customWidth="1"/>
  </cols>
  <sheetData>
    <row r="1" spans="1:13" x14ac:dyDescent="0.35">
      <c r="A1" t="s">
        <v>0</v>
      </c>
      <c r="B1" t="s">
        <v>1</v>
      </c>
      <c r="C1" t="s">
        <v>25</v>
      </c>
      <c r="G1" s="9" t="s">
        <v>93</v>
      </c>
      <c r="H1" s="10"/>
      <c r="I1" s="10"/>
      <c r="J1" s="10"/>
      <c r="K1" s="10"/>
      <c r="L1" s="10"/>
      <c r="M1" s="11"/>
    </row>
    <row r="2" spans="1:13" x14ac:dyDescent="0.35">
      <c r="A2" s="1">
        <v>38718</v>
      </c>
      <c r="B2">
        <v>779</v>
      </c>
      <c r="G2" s="4"/>
      <c r="H2" s="4" t="s">
        <v>75</v>
      </c>
      <c r="I2" s="4" t="s">
        <v>76</v>
      </c>
      <c r="J2" s="4" t="s">
        <v>77</v>
      </c>
      <c r="K2" s="4" t="s">
        <v>57</v>
      </c>
      <c r="L2" s="4" t="s">
        <v>84</v>
      </c>
      <c r="M2" s="4" t="s">
        <v>94</v>
      </c>
    </row>
    <row r="3" spans="1:13" x14ac:dyDescent="0.35">
      <c r="A3" s="1">
        <v>38749</v>
      </c>
      <c r="B3">
        <v>802</v>
      </c>
      <c r="G3" s="4" t="s">
        <v>53</v>
      </c>
      <c r="H3" s="4">
        <v>118.82</v>
      </c>
      <c r="I3" s="4">
        <v>136.84</v>
      </c>
      <c r="J3" s="4">
        <v>90.92</v>
      </c>
      <c r="K3" s="4">
        <v>107.96</v>
      </c>
      <c r="L3" s="4">
        <v>90.3</v>
      </c>
      <c r="M3" s="4">
        <v>118.52</v>
      </c>
    </row>
    <row r="4" spans="1:13" x14ac:dyDescent="0.35">
      <c r="A4" s="1">
        <v>38777</v>
      </c>
      <c r="B4">
        <v>818</v>
      </c>
      <c r="C4">
        <f>SUM(B2+B3+B4)</f>
        <v>2399</v>
      </c>
      <c r="G4" s="4" t="s">
        <v>74</v>
      </c>
      <c r="H4" s="4">
        <v>147.15710000000001</v>
      </c>
      <c r="I4" s="4">
        <v>162.76</v>
      </c>
      <c r="J4" s="4">
        <v>115.6</v>
      </c>
      <c r="K4" s="4">
        <v>131.87</v>
      </c>
      <c r="L4" s="4">
        <v>114.381</v>
      </c>
      <c r="M4" s="4">
        <v>152.59</v>
      </c>
    </row>
    <row r="5" spans="1:13" x14ac:dyDescent="0.35">
      <c r="A5" s="1">
        <v>38808</v>
      </c>
      <c r="B5">
        <v>888</v>
      </c>
      <c r="G5" s="4" t="s">
        <v>55</v>
      </c>
      <c r="H5" s="4">
        <v>12.25</v>
      </c>
      <c r="I5" s="4">
        <v>13.97</v>
      </c>
      <c r="J5" s="4">
        <v>9.1999999999999993</v>
      </c>
      <c r="K5" s="4">
        <v>11.11</v>
      </c>
      <c r="L5" s="4">
        <v>9.1349999999999998</v>
      </c>
      <c r="M5" s="4">
        <v>11.57</v>
      </c>
    </row>
    <row r="6" spans="1:13" x14ac:dyDescent="0.35">
      <c r="A6" s="1">
        <v>38838</v>
      </c>
      <c r="B6">
        <v>898</v>
      </c>
    </row>
    <row r="7" spans="1:13" x14ac:dyDescent="0.35">
      <c r="A7" s="1">
        <v>38869</v>
      </c>
      <c r="B7">
        <v>902</v>
      </c>
      <c r="C7">
        <f>B5+B6+B7</f>
        <v>2688</v>
      </c>
    </row>
    <row r="8" spans="1:13" x14ac:dyDescent="0.35">
      <c r="A8" s="1">
        <v>38899</v>
      </c>
      <c r="B8">
        <v>916</v>
      </c>
    </row>
    <row r="9" spans="1:13" x14ac:dyDescent="0.35">
      <c r="A9" s="1">
        <v>38930</v>
      </c>
      <c r="B9">
        <v>708</v>
      </c>
    </row>
    <row r="10" spans="1:13" x14ac:dyDescent="0.35">
      <c r="A10" s="1">
        <v>38961</v>
      </c>
      <c r="B10">
        <v>695</v>
      </c>
      <c r="C10">
        <f>B8+B9+B10</f>
        <v>2319</v>
      </c>
    </row>
    <row r="11" spans="1:13" x14ac:dyDescent="0.35">
      <c r="A11" s="1">
        <v>38991</v>
      </c>
      <c r="B11">
        <v>708</v>
      </c>
    </row>
    <row r="12" spans="1:13" x14ac:dyDescent="0.35">
      <c r="A12" s="1">
        <v>39022</v>
      </c>
      <c r="B12">
        <v>716</v>
      </c>
    </row>
    <row r="13" spans="1:13" x14ac:dyDescent="0.35">
      <c r="A13" s="1">
        <v>39052</v>
      </c>
      <c r="B13">
        <v>784</v>
      </c>
      <c r="C13">
        <f>B11+B12+B13</f>
        <v>2208</v>
      </c>
    </row>
    <row r="14" spans="1:13" x14ac:dyDescent="0.35">
      <c r="A14" s="1">
        <v>39083</v>
      </c>
      <c r="B14">
        <v>845</v>
      </c>
    </row>
    <row r="15" spans="1:13" x14ac:dyDescent="0.35">
      <c r="A15" s="1">
        <v>39114</v>
      </c>
      <c r="B15">
        <v>739</v>
      </c>
    </row>
    <row r="16" spans="1:13" x14ac:dyDescent="0.35">
      <c r="A16" s="1">
        <v>39142</v>
      </c>
      <c r="B16">
        <v>871</v>
      </c>
      <c r="C16">
        <f>B14+B15+B16</f>
        <v>2455</v>
      </c>
    </row>
    <row r="17" spans="1:3" x14ac:dyDescent="0.35">
      <c r="A17" s="1">
        <v>39173</v>
      </c>
      <c r="B17">
        <v>927</v>
      </c>
    </row>
    <row r="18" spans="1:3" x14ac:dyDescent="0.35">
      <c r="A18" s="1">
        <v>39203</v>
      </c>
      <c r="B18">
        <v>1133</v>
      </c>
    </row>
    <row r="19" spans="1:3" x14ac:dyDescent="0.35">
      <c r="A19" s="1">
        <v>39234</v>
      </c>
      <c r="B19">
        <v>1124</v>
      </c>
      <c r="C19">
        <f>B17+B18+B19</f>
        <v>3184</v>
      </c>
    </row>
    <row r="20" spans="1:3" x14ac:dyDescent="0.35">
      <c r="A20" s="1">
        <v>39264</v>
      </c>
      <c r="B20">
        <v>1056</v>
      </c>
    </row>
    <row r="21" spans="1:3" x14ac:dyDescent="0.35">
      <c r="A21" s="1">
        <v>39295</v>
      </c>
      <c r="B21">
        <v>889</v>
      </c>
    </row>
    <row r="22" spans="1:3" x14ac:dyDescent="0.35">
      <c r="A22" s="1">
        <v>39326</v>
      </c>
      <c r="B22">
        <v>857</v>
      </c>
      <c r="C22">
        <f>B20+B21+B22</f>
        <v>2802</v>
      </c>
    </row>
    <row r="23" spans="1:3" x14ac:dyDescent="0.35">
      <c r="A23" s="1">
        <v>39356</v>
      </c>
      <c r="B23">
        <v>772</v>
      </c>
    </row>
    <row r="24" spans="1:3" x14ac:dyDescent="0.35">
      <c r="A24" s="1">
        <v>39387</v>
      </c>
      <c r="B24">
        <v>751</v>
      </c>
    </row>
    <row r="25" spans="1:3" x14ac:dyDescent="0.35">
      <c r="A25" s="1">
        <v>39417</v>
      </c>
      <c r="B25">
        <v>820</v>
      </c>
      <c r="C25">
        <f>B23+B24+B25</f>
        <v>2343</v>
      </c>
    </row>
    <row r="26" spans="1:3" x14ac:dyDescent="0.35">
      <c r="A26" s="1">
        <v>39448</v>
      </c>
      <c r="B26">
        <v>857</v>
      </c>
    </row>
    <row r="27" spans="1:3" x14ac:dyDescent="0.35">
      <c r="A27" s="1">
        <v>39479</v>
      </c>
      <c r="B27">
        <v>881</v>
      </c>
    </row>
    <row r="28" spans="1:3" x14ac:dyDescent="0.35">
      <c r="A28" s="1">
        <v>39508</v>
      </c>
      <c r="B28">
        <v>937</v>
      </c>
      <c r="C28">
        <f>B26+B27+B28</f>
        <v>2675</v>
      </c>
    </row>
    <row r="29" spans="1:3" x14ac:dyDescent="0.35">
      <c r="A29" s="1">
        <v>39539</v>
      </c>
      <c r="B29">
        <v>1159</v>
      </c>
    </row>
    <row r="30" spans="1:3" x14ac:dyDescent="0.35">
      <c r="A30" s="1">
        <v>39569</v>
      </c>
      <c r="B30">
        <v>1072</v>
      </c>
    </row>
    <row r="31" spans="1:3" x14ac:dyDescent="0.35">
      <c r="A31" s="1">
        <v>39600</v>
      </c>
      <c r="B31">
        <v>1246</v>
      </c>
      <c r="C31">
        <f>B29+B30+B31</f>
        <v>3477</v>
      </c>
    </row>
    <row r="32" spans="1:3" x14ac:dyDescent="0.35">
      <c r="A32" s="1">
        <v>39630</v>
      </c>
      <c r="B32">
        <v>1198</v>
      </c>
    </row>
    <row r="33" spans="1:3" x14ac:dyDescent="0.35">
      <c r="A33" s="1">
        <v>39661</v>
      </c>
      <c r="B33">
        <v>922</v>
      </c>
    </row>
    <row r="34" spans="1:3" x14ac:dyDescent="0.35">
      <c r="A34" s="1">
        <v>39692</v>
      </c>
      <c r="B34">
        <v>798</v>
      </c>
      <c r="C34">
        <f>B32+B33+B34</f>
        <v>2918</v>
      </c>
    </row>
    <row r="35" spans="1:3" x14ac:dyDescent="0.35">
      <c r="A35" s="1">
        <v>39722</v>
      </c>
      <c r="B35">
        <v>879</v>
      </c>
    </row>
    <row r="36" spans="1:3" x14ac:dyDescent="0.35">
      <c r="A36" s="1">
        <v>39753</v>
      </c>
      <c r="B36">
        <v>945</v>
      </c>
    </row>
    <row r="37" spans="1:3" x14ac:dyDescent="0.35">
      <c r="A37" s="1">
        <v>39783</v>
      </c>
      <c r="B37">
        <v>990</v>
      </c>
      <c r="C37">
        <f>B35+B36+B37</f>
        <v>2814</v>
      </c>
    </row>
    <row r="38" spans="1:3" x14ac:dyDescent="0.35">
      <c r="A38" s="1">
        <v>39814</v>
      </c>
      <c r="B38">
        <v>917</v>
      </c>
    </row>
    <row r="39" spans="1:3" x14ac:dyDescent="0.35">
      <c r="A39" s="1">
        <v>39845</v>
      </c>
      <c r="B39">
        <v>956</v>
      </c>
    </row>
    <row r="40" spans="1:3" x14ac:dyDescent="0.35">
      <c r="A40" s="1">
        <v>39873</v>
      </c>
      <c r="B40">
        <v>1001</v>
      </c>
      <c r="C40">
        <f>B38+B39+B40</f>
        <v>2874</v>
      </c>
    </row>
    <row r="41" spans="1:3" x14ac:dyDescent="0.35">
      <c r="A41" s="1">
        <v>39904</v>
      </c>
      <c r="B41">
        <v>1142</v>
      </c>
    </row>
    <row r="42" spans="1:3" x14ac:dyDescent="0.35">
      <c r="A42" s="1">
        <v>39934</v>
      </c>
      <c r="B42">
        <v>1276</v>
      </c>
    </row>
    <row r="43" spans="1:3" x14ac:dyDescent="0.35">
      <c r="A43" s="1">
        <v>39965</v>
      </c>
      <c r="B43">
        <v>1356</v>
      </c>
      <c r="C43">
        <f>B41+B42+B43</f>
        <v>3774</v>
      </c>
    </row>
    <row r="44" spans="1:3" x14ac:dyDescent="0.35">
      <c r="A44" s="1">
        <v>39995</v>
      </c>
      <c r="B44">
        <v>1288</v>
      </c>
    </row>
    <row r="45" spans="1:3" x14ac:dyDescent="0.35">
      <c r="A45" s="1">
        <v>40026</v>
      </c>
      <c r="B45">
        <v>1082</v>
      </c>
    </row>
    <row r="46" spans="1:3" x14ac:dyDescent="0.35">
      <c r="A46" s="1">
        <v>40057</v>
      </c>
      <c r="B46">
        <v>877</v>
      </c>
      <c r="C46">
        <f>B44+B45+B46</f>
        <v>3247</v>
      </c>
    </row>
    <row r="47" spans="1:3" x14ac:dyDescent="0.35">
      <c r="A47" s="1">
        <v>40087</v>
      </c>
      <c r="B47">
        <v>1009</v>
      </c>
    </row>
    <row r="48" spans="1:3" x14ac:dyDescent="0.35">
      <c r="A48" s="1">
        <v>40118</v>
      </c>
      <c r="B48">
        <v>1100</v>
      </c>
    </row>
    <row r="49" spans="1:3" x14ac:dyDescent="0.35">
      <c r="A49" s="1">
        <v>40148</v>
      </c>
      <c r="B49">
        <v>998</v>
      </c>
      <c r="C49">
        <f>B47+B48+B49</f>
        <v>3107</v>
      </c>
    </row>
    <row r="50" spans="1:3" x14ac:dyDescent="0.35">
      <c r="A50" s="1">
        <v>40179</v>
      </c>
      <c r="B50">
        <v>887</v>
      </c>
    </row>
    <row r="51" spans="1:3" x14ac:dyDescent="0.35">
      <c r="A51" s="1">
        <v>40210</v>
      </c>
      <c r="B51">
        <v>892</v>
      </c>
    </row>
    <row r="52" spans="1:3" x14ac:dyDescent="0.35">
      <c r="A52" s="1">
        <v>40238</v>
      </c>
      <c r="B52">
        <v>997</v>
      </c>
      <c r="C52">
        <f>B50+B51+B52</f>
        <v>2776</v>
      </c>
    </row>
    <row r="53" spans="1:3" x14ac:dyDescent="0.35">
      <c r="A53" s="1">
        <v>40269</v>
      </c>
      <c r="B53">
        <v>1118</v>
      </c>
    </row>
    <row r="54" spans="1:3" x14ac:dyDescent="0.35">
      <c r="A54" s="1">
        <v>40299</v>
      </c>
      <c r="B54">
        <v>1197</v>
      </c>
    </row>
    <row r="55" spans="1:3" x14ac:dyDescent="0.35">
      <c r="A55" s="1">
        <v>40330</v>
      </c>
      <c r="B55">
        <v>1256</v>
      </c>
      <c r="C55">
        <f>B53+B54+B55</f>
        <v>3571</v>
      </c>
    </row>
    <row r="56" spans="1:3" x14ac:dyDescent="0.35">
      <c r="A56" s="1">
        <v>40360</v>
      </c>
      <c r="B56">
        <v>1202</v>
      </c>
    </row>
    <row r="57" spans="1:3" x14ac:dyDescent="0.35">
      <c r="A57" s="1">
        <v>40391</v>
      </c>
      <c r="B57">
        <v>1170</v>
      </c>
    </row>
    <row r="58" spans="1:3" x14ac:dyDescent="0.35">
      <c r="A58" s="1">
        <v>40422</v>
      </c>
      <c r="B58">
        <v>982</v>
      </c>
      <c r="C58">
        <f>B56+B57+B58</f>
        <v>3354</v>
      </c>
    </row>
    <row r="59" spans="1:3" x14ac:dyDescent="0.35">
      <c r="A59" s="1">
        <v>40452</v>
      </c>
      <c r="B59">
        <v>1297</v>
      </c>
    </row>
    <row r="60" spans="1:3" x14ac:dyDescent="0.35">
      <c r="A60" s="1">
        <v>40483</v>
      </c>
      <c r="B60">
        <v>1163</v>
      </c>
    </row>
    <row r="61" spans="1:3" x14ac:dyDescent="0.35">
      <c r="A61" s="1">
        <v>40513</v>
      </c>
      <c r="B61">
        <v>1053</v>
      </c>
      <c r="C61">
        <f>B59+B60+B61</f>
        <v>3513</v>
      </c>
    </row>
  </sheetData>
  <mergeCells count="1">
    <mergeCell ref="G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CD1F5-E806-4170-A287-3AC8CB1FF578}">
  <dimension ref="A1:J64"/>
  <sheetViews>
    <sheetView topLeftCell="F1" zoomScale="67" workbookViewId="0">
      <selection activeCell="V7" sqref="V7"/>
    </sheetView>
  </sheetViews>
  <sheetFormatPr defaultRowHeight="14.5" x14ac:dyDescent="0.35"/>
  <sheetData>
    <row r="1" spans="1:10" x14ac:dyDescent="0.35">
      <c r="A1" t="s">
        <v>0</v>
      </c>
      <c r="B1" t="s">
        <v>1</v>
      </c>
      <c r="C1" s="5" t="s">
        <v>75</v>
      </c>
      <c r="D1" t="s">
        <v>53</v>
      </c>
      <c r="E1" t="s">
        <v>54</v>
      </c>
      <c r="F1" t="s">
        <v>55</v>
      </c>
      <c r="G1" s="5" t="s">
        <v>76</v>
      </c>
      <c r="H1" t="s">
        <v>53</v>
      </c>
      <c r="I1" t="s">
        <v>54</v>
      </c>
      <c r="J1" t="s">
        <v>55</v>
      </c>
    </row>
    <row r="2" spans="1:10" x14ac:dyDescent="0.35">
      <c r="A2" s="1">
        <v>38718</v>
      </c>
      <c r="B2">
        <v>779</v>
      </c>
    </row>
    <row r="3" spans="1:10" x14ac:dyDescent="0.35">
      <c r="A3" s="1">
        <v>38749</v>
      </c>
      <c r="B3">
        <v>802</v>
      </c>
    </row>
    <row r="4" spans="1:10" x14ac:dyDescent="0.35">
      <c r="A4" s="1">
        <v>38777</v>
      </c>
      <c r="B4">
        <v>818</v>
      </c>
    </row>
    <row r="5" spans="1:10" x14ac:dyDescent="0.35">
      <c r="A5" s="1">
        <v>38808</v>
      </c>
      <c r="B5">
        <v>888</v>
      </c>
      <c r="C5">
        <f>AVERAGE(B2:B4)</f>
        <v>799.66666666666663</v>
      </c>
      <c r="D5">
        <f>ABS(B5-C5)</f>
        <v>88.333333333333371</v>
      </c>
      <c r="E5">
        <f>D5*D5</f>
        <v>7802.7777777777846</v>
      </c>
      <c r="F5">
        <f>D5/B5</f>
        <v>9.9474474474474522E-2</v>
      </c>
    </row>
    <row r="6" spans="1:10" x14ac:dyDescent="0.35">
      <c r="A6" s="1">
        <v>38838</v>
      </c>
      <c r="B6">
        <v>898</v>
      </c>
      <c r="C6">
        <f t="shared" ref="C6:C61" si="0">AVERAGE(B3:B5)</f>
        <v>836</v>
      </c>
      <c r="D6">
        <f t="shared" ref="D6:D61" si="1">ABS(B6-C6)</f>
        <v>62</v>
      </c>
      <c r="E6">
        <f t="shared" ref="E6:E61" si="2">D6*D6</f>
        <v>3844</v>
      </c>
      <c r="F6">
        <f t="shared" ref="F6:F61" si="3">D6/B6</f>
        <v>6.9042316258351888E-2</v>
      </c>
    </row>
    <row r="7" spans="1:10" x14ac:dyDescent="0.35">
      <c r="A7" s="1">
        <v>38869</v>
      </c>
      <c r="B7">
        <v>902</v>
      </c>
      <c r="C7">
        <f t="shared" si="0"/>
        <v>868</v>
      </c>
      <c r="D7">
        <f t="shared" si="1"/>
        <v>34</v>
      </c>
      <c r="E7">
        <f t="shared" si="2"/>
        <v>1156</v>
      </c>
      <c r="F7">
        <f t="shared" si="3"/>
        <v>3.7694013303769404E-2</v>
      </c>
      <c r="G7">
        <f>AVERAGE(B2:B6)</f>
        <v>837</v>
      </c>
      <c r="H7">
        <f>ABS(B7-G7)</f>
        <v>65</v>
      </c>
      <c r="I7">
        <f>H7*H7</f>
        <v>4225</v>
      </c>
      <c r="J7">
        <f>H7/B7</f>
        <v>7.2062084257206213E-2</v>
      </c>
    </row>
    <row r="8" spans="1:10" x14ac:dyDescent="0.35">
      <c r="A8" s="1">
        <v>38899</v>
      </c>
      <c r="B8">
        <v>916</v>
      </c>
      <c r="C8">
        <f t="shared" si="0"/>
        <v>896</v>
      </c>
      <c r="D8">
        <f t="shared" si="1"/>
        <v>20</v>
      </c>
      <c r="E8">
        <f t="shared" si="2"/>
        <v>400</v>
      </c>
      <c r="F8">
        <f t="shared" si="3"/>
        <v>2.1834061135371178E-2</v>
      </c>
      <c r="G8">
        <f t="shared" ref="G8:G61" si="4">AVERAGE(B3:B7)</f>
        <v>861.6</v>
      </c>
      <c r="H8">
        <f t="shared" ref="H8:H61" si="5">ABS(B8-G8)</f>
        <v>54.399999999999977</v>
      </c>
      <c r="I8">
        <f t="shared" ref="I8:I61" si="6">H8*H8</f>
        <v>2959.3599999999974</v>
      </c>
      <c r="J8">
        <f t="shared" ref="J8:J61" si="7">H8/B8</f>
        <v>5.9388646288209584E-2</v>
      </c>
    </row>
    <row r="9" spans="1:10" x14ac:dyDescent="0.35">
      <c r="A9" s="1">
        <v>38930</v>
      </c>
      <c r="B9">
        <v>708</v>
      </c>
      <c r="C9">
        <f t="shared" si="0"/>
        <v>905.33333333333337</v>
      </c>
      <c r="D9">
        <f t="shared" si="1"/>
        <v>197.33333333333337</v>
      </c>
      <c r="E9">
        <f t="shared" si="2"/>
        <v>38940.44444444446</v>
      </c>
      <c r="F9">
        <f t="shared" si="3"/>
        <v>0.27871939736346524</v>
      </c>
      <c r="G9">
        <f t="shared" si="4"/>
        <v>884.4</v>
      </c>
      <c r="H9">
        <f t="shared" si="5"/>
        <v>176.39999999999998</v>
      </c>
      <c r="I9">
        <f t="shared" si="6"/>
        <v>31116.959999999992</v>
      </c>
      <c r="J9">
        <f t="shared" si="7"/>
        <v>0.24915254237288131</v>
      </c>
    </row>
    <row r="10" spans="1:10" x14ac:dyDescent="0.35">
      <c r="A10" s="1">
        <v>38961</v>
      </c>
      <c r="B10">
        <v>695</v>
      </c>
      <c r="C10">
        <f t="shared" si="0"/>
        <v>842</v>
      </c>
      <c r="D10">
        <f t="shared" si="1"/>
        <v>147</v>
      </c>
      <c r="E10">
        <f t="shared" si="2"/>
        <v>21609</v>
      </c>
      <c r="F10">
        <f t="shared" si="3"/>
        <v>0.21151079136690648</v>
      </c>
      <c r="G10">
        <f t="shared" si="4"/>
        <v>862.4</v>
      </c>
      <c r="H10">
        <f t="shared" si="5"/>
        <v>167.39999999999998</v>
      </c>
      <c r="I10">
        <f t="shared" si="6"/>
        <v>28022.759999999991</v>
      </c>
      <c r="J10">
        <f t="shared" si="7"/>
        <v>0.24086330935251796</v>
      </c>
    </row>
    <row r="11" spans="1:10" x14ac:dyDescent="0.35">
      <c r="A11" s="1">
        <v>38991</v>
      </c>
      <c r="B11">
        <v>708</v>
      </c>
      <c r="C11">
        <f t="shared" si="0"/>
        <v>773</v>
      </c>
      <c r="D11">
        <f t="shared" si="1"/>
        <v>65</v>
      </c>
      <c r="E11">
        <f t="shared" si="2"/>
        <v>4225</v>
      </c>
      <c r="F11">
        <f t="shared" si="3"/>
        <v>9.1807909604519775E-2</v>
      </c>
      <c r="G11">
        <f t="shared" si="4"/>
        <v>823.8</v>
      </c>
      <c r="H11">
        <f t="shared" si="5"/>
        <v>115.79999999999995</v>
      </c>
      <c r="I11">
        <f t="shared" si="6"/>
        <v>13409.63999999999</v>
      </c>
      <c r="J11">
        <f t="shared" si="7"/>
        <v>0.16355932203389825</v>
      </c>
    </row>
    <row r="12" spans="1:10" x14ac:dyDescent="0.35">
      <c r="A12" s="1">
        <v>39022</v>
      </c>
      <c r="B12">
        <v>716</v>
      </c>
      <c r="C12">
        <f t="shared" si="0"/>
        <v>703.66666666666663</v>
      </c>
      <c r="D12">
        <f t="shared" si="1"/>
        <v>12.333333333333371</v>
      </c>
      <c r="E12">
        <f t="shared" si="2"/>
        <v>152.11111111111205</v>
      </c>
      <c r="F12">
        <f t="shared" si="3"/>
        <v>1.7225325884543813E-2</v>
      </c>
      <c r="G12">
        <f t="shared" si="4"/>
        <v>785.8</v>
      </c>
      <c r="H12">
        <f t="shared" si="5"/>
        <v>69.799999999999955</v>
      </c>
      <c r="I12">
        <f t="shared" si="6"/>
        <v>4872.0399999999936</v>
      </c>
      <c r="J12">
        <f t="shared" si="7"/>
        <v>9.7486033519553011E-2</v>
      </c>
    </row>
    <row r="13" spans="1:10" x14ac:dyDescent="0.35">
      <c r="A13" s="1">
        <v>39052</v>
      </c>
      <c r="B13">
        <v>784</v>
      </c>
      <c r="C13">
        <f t="shared" si="0"/>
        <v>706.33333333333337</v>
      </c>
      <c r="D13">
        <f t="shared" si="1"/>
        <v>77.666666666666629</v>
      </c>
      <c r="E13">
        <f t="shared" si="2"/>
        <v>6032.1111111111049</v>
      </c>
      <c r="F13">
        <f t="shared" si="3"/>
        <v>9.9064625850340093E-2</v>
      </c>
      <c r="G13">
        <f t="shared" si="4"/>
        <v>748.6</v>
      </c>
      <c r="H13">
        <f t="shared" si="5"/>
        <v>35.399999999999977</v>
      </c>
      <c r="I13">
        <f t="shared" si="6"/>
        <v>1253.1599999999985</v>
      </c>
      <c r="J13">
        <f t="shared" si="7"/>
        <v>4.5153061224489768E-2</v>
      </c>
    </row>
    <row r="14" spans="1:10" x14ac:dyDescent="0.35">
      <c r="A14" s="1">
        <v>39083</v>
      </c>
      <c r="B14">
        <v>845</v>
      </c>
      <c r="C14">
        <f t="shared" si="0"/>
        <v>736</v>
      </c>
      <c r="D14">
        <f t="shared" si="1"/>
        <v>109</v>
      </c>
      <c r="E14">
        <f t="shared" si="2"/>
        <v>11881</v>
      </c>
      <c r="F14">
        <f t="shared" si="3"/>
        <v>0.1289940828402367</v>
      </c>
      <c r="G14">
        <f t="shared" si="4"/>
        <v>722.2</v>
      </c>
      <c r="H14">
        <f t="shared" si="5"/>
        <v>122.79999999999995</v>
      </c>
      <c r="I14">
        <f t="shared" si="6"/>
        <v>15079.839999999989</v>
      </c>
      <c r="J14">
        <f t="shared" si="7"/>
        <v>0.1453254437869822</v>
      </c>
    </row>
    <row r="15" spans="1:10" x14ac:dyDescent="0.35">
      <c r="A15" s="1">
        <v>39114</v>
      </c>
      <c r="B15">
        <v>739</v>
      </c>
      <c r="C15">
        <f t="shared" si="0"/>
        <v>781.66666666666663</v>
      </c>
      <c r="D15">
        <f t="shared" si="1"/>
        <v>42.666666666666629</v>
      </c>
      <c r="E15">
        <f t="shared" si="2"/>
        <v>1820.4444444444412</v>
      </c>
      <c r="F15">
        <f t="shared" si="3"/>
        <v>5.7735678845286374E-2</v>
      </c>
      <c r="G15">
        <f t="shared" si="4"/>
        <v>749.6</v>
      </c>
      <c r="H15">
        <f t="shared" si="5"/>
        <v>10.600000000000023</v>
      </c>
      <c r="I15">
        <f t="shared" si="6"/>
        <v>112.36000000000048</v>
      </c>
      <c r="J15">
        <f t="shared" si="7"/>
        <v>1.4343707713125877E-2</v>
      </c>
    </row>
    <row r="16" spans="1:10" x14ac:dyDescent="0.35">
      <c r="A16" s="1">
        <v>39142</v>
      </c>
      <c r="B16">
        <v>871</v>
      </c>
      <c r="C16">
        <f t="shared" si="0"/>
        <v>789.33333333333337</v>
      </c>
      <c r="D16">
        <f t="shared" si="1"/>
        <v>81.666666666666629</v>
      </c>
      <c r="E16">
        <f t="shared" si="2"/>
        <v>6669.444444444438</v>
      </c>
      <c r="F16">
        <f t="shared" si="3"/>
        <v>9.3761959433601175E-2</v>
      </c>
      <c r="G16">
        <f t="shared" si="4"/>
        <v>758.4</v>
      </c>
      <c r="H16">
        <f t="shared" si="5"/>
        <v>112.60000000000002</v>
      </c>
      <c r="I16">
        <f t="shared" si="6"/>
        <v>12678.760000000006</v>
      </c>
      <c r="J16">
        <f t="shared" si="7"/>
        <v>0.12927669345579795</v>
      </c>
    </row>
    <row r="17" spans="1:10" x14ac:dyDescent="0.35">
      <c r="A17" s="1">
        <v>39173</v>
      </c>
      <c r="B17">
        <v>927</v>
      </c>
      <c r="C17">
        <f t="shared" si="0"/>
        <v>818.33333333333337</v>
      </c>
      <c r="D17">
        <f t="shared" si="1"/>
        <v>108.66666666666663</v>
      </c>
      <c r="E17">
        <f t="shared" si="2"/>
        <v>11808.444444444436</v>
      </c>
      <c r="F17">
        <f t="shared" si="3"/>
        <v>0.11722402013664146</v>
      </c>
      <c r="G17">
        <f t="shared" si="4"/>
        <v>791</v>
      </c>
      <c r="H17">
        <f t="shared" si="5"/>
        <v>136</v>
      </c>
      <c r="I17">
        <f t="shared" si="6"/>
        <v>18496</v>
      </c>
      <c r="J17">
        <f t="shared" si="7"/>
        <v>0.14670981661272922</v>
      </c>
    </row>
    <row r="18" spans="1:10" x14ac:dyDescent="0.35">
      <c r="A18" s="1">
        <v>39203</v>
      </c>
      <c r="B18">
        <v>1133</v>
      </c>
      <c r="C18">
        <f t="shared" si="0"/>
        <v>845.66666666666663</v>
      </c>
      <c r="D18">
        <f t="shared" si="1"/>
        <v>287.33333333333337</v>
      </c>
      <c r="E18">
        <f t="shared" si="2"/>
        <v>82560.444444444467</v>
      </c>
      <c r="F18">
        <f t="shared" si="3"/>
        <v>0.25360400117681675</v>
      </c>
      <c r="G18">
        <f t="shared" si="4"/>
        <v>833.2</v>
      </c>
      <c r="H18">
        <f t="shared" si="5"/>
        <v>299.79999999999995</v>
      </c>
      <c r="I18">
        <f t="shared" si="6"/>
        <v>89880.039999999979</v>
      </c>
      <c r="J18">
        <f t="shared" si="7"/>
        <v>0.26460723742277137</v>
      </c>
    </row>
    <row r="19" spans="1:10" x14ac:dyDescent="0.35">
      <c r="A19" s="1">
        <v>39234</v>
      </c>
      <c r="B19">
        <v>1124</v>
      </c>
      <c r="C19">
        <f t="shared" si="0"/>
        <v>977</v>
      </c>
      <c r="D19">
        <f t="shared" si="1"/>
        <v>147</v>
      </c>
      <c r="E19">
        <f t="shared" si="2"/>
        <v>21609</v>
      </c>
      <c r="F19">
        <f t="shared" si="3"/>
        <v>0.13078291814946619</v>
      </c>
      <c r="G19">
        <f t="shared" si="4"/>
        <v>903</v>
      </c>
      <c r="H19">
        <f t="shared" si="5"/>
        <v>221</v>
      </c>
      <c r="I19">
        <f t="shared" si="6"/>
        <v>48841</v>
      </c>
      <c r="J19">
        <f t="shared" si="7"/>
        <v>0.19661921708185054</v>
      </c>
    </row>
    <row r="20" spans="1:10" x14ac:dyDescent="0.35">
      <c r="A20" s="1">
        <v>39264</v>
      </c>
      <c r="B20">
        <v>1056</v>
      </c>
      <c r="C20">
        <f t="shared" si="0"/>
        <v>1061.3333333333333</v>
      </c>
      <c r="D20">
        <f t="shared" si="1"/>
        <v>5.3333333333332575</v>
      </c>
      <c r="E20">
        <f t="shared" si="2"/>
        <v>28.444444444443636</v>
      </c>
      <c r="F20">
        <f t="shared" si="3"/>
        <v>5.0505050505049789E-3</v>
      </c>
      <c r="G20">
        <f t="shared" si="4"/>
        <v>958.8</v>
      </c>
      <c r="H20">
        <f t="shared" si="5"/>
        <v>97.200000000000045</v>
      </c>
      <c r="I20">
        <f t="shared" si="6"/>
        <v>9447.8400000000092</v>
      </c>
      <c r="J20">
        <f t="shared" si="7"/>
        <v>9.2045454545454583E-2</v>
      </c>
    </row>
    <row r="21" spans="1:10" x14ac:dyDescent="0.35">
      <c r="A21" s="1">
        <v>39295</v>
      </c>
      <c r="B21">
        <v>889</v>
      </c>
      <c r="C21">
        <f t="shared" si="0"/>
        <v>1104.3333333333333</v>
      </c>
      <c r="D21">
        <f t="shared" si="1"/>
        <v>215.33333333333326</v>
      </c>
      <c r="E21">
        <f t="shared" si="2"/>
        <v>46368.444444444409</v>
      </c>
      <c r="F21">
        <f t="shared" si="3"/>
        <v>0.24221972253468307</v>
      </c>
      <c r="G21">
        <f t="shared" si="4"/>
        <v>1022.2</v>
      </c>
      <c r="H21">
        <f t="shared" si="5"/>
        <v>133.20000000000005</v>
      </c>
      <c r="I21">
        <f t="shared" si="6"/>
        <v>17742.240000000013</v>
      </c>
      <c r="J21">
        <f t="shared" si="7"/>
        <v>0.14983127109111366</v>
      </c>
    </row>
    <row r="22" spans="1:10" x14ac:dyDescent="0.35">
      <c r="A22" s="1">
        <v>39326</v>
      </c>
      <c r="B22">
        <v>857</v>
      </c>
      <c r="C22">
        <f t="shared" si="0"/>
        <v>1023</v>
      </c>
      <c r="D22">
        <f t="shared" si="1"/>
        <v>166</v>
      </c>
      <c r="E22">
        <f t="shared" si="2"/>
        <v>27556</v>
      </c>
      <c r="F22">
        <f t="shared" si="3"/>
        <v>0.19369894982497082</v>
      </c>
      <c r="G22">
        <f t="shared" si="4"/>
        <v>1025.8</v>
      </c>
      <c r="H22">
        <f t="shared" si="5"/>
        <v>168.79999999999995</v>
      </c>
      <c r="I22">
        <f t="shared" si="6"/>
        <v>28493.439999999984</v>
      </c>
      <c r="J22">
        <f t="shared" si="7"/>
        <v>0.19696616102683775</v>
      </c>
    </row>
    <row r="23" spans="1:10" x14ac:dyDescent="0.35">
      <c r="A23" s="1">
        <v>39356</v>
      </c>
      <c r="B23">
        <v>772</v>
      </c>
      <c r="C23">
        <f t="shared" si="0"/>
        <v>934</v>
      </c>
      <c r="D23">
        <f t="shared" si="1"/>
        <v>162</v>
      </c>
      <c r="E23">
        <f t="shared" si="2"/>
        <v>26244</v>
      </c>
      <c r="F23">
        <f t="shared" si="3"/>
        <v>0.20984455958549222</v>
      </c>
      <c r="G23">
        <f t="shared" si="4"/>
        <v>1011.8</v>
      </c>
      <c r="H23">
        <f t="shared" si="5"/>
        <v>239.79999999999995</v>
      </c>
      <c r="I23">
        <f t="shared" si="6"/>
        <v>57504.039999999979</v>
      </c>
      <c r="J23">
        <f t="shared" si="7"/>
        <v>0.31062176165803101</v>
      </c>
    </row>
    <row r="24" spans="1:10" x14ac:dyDescent="0.35">
      <c r="A24" s="1">
        <v>39387</v>
      </c>
      <c r="B24">
        <v>751</v>
      </c>
      <c r="C24">
        <f t="shared" si="0"/>
        <v>839.33333333333337</v>
      </c>
      <c r="D24">
        <f t="shared" si="1"/>
        <v>88.333333333333371</v>
      </c>
      <c r="E24">
        <f t="shared" si="2"/>
        <v>7802.7777777777846</v>
      </c>
      <c r="F24">
        <f t="shared" si="3"/>
        <v>0.11762094984465163</v>
      </c>
      <c r="G24">
        <f t="shared" si="4"/>
        <v>939.6</v>
      </c>
      <c r="H24">
        <f t="shared" si="5"/>
        <v>188.60000000000002</v>
      </c>
      <c r="I24">
        <f t="shared" si="6"/>
        <v>35569.960000000006</v>
      </c>
      <c r="J24">
        <f t="shared" si="7"/>
        <v>0.25113182423435421</v>
      </c>
    </row>
    <row r="25" spans="1:10" x14ac:dyDescent="0.35">
      <c r="A25" s="1">
        <v>39417</v>
      </c>
      <c r="B25">
        <v>820</v>
      </c>
      <c r="C25">
        <f t="shared" si="0"/>
        <v>793.33333333333337</v>
      </c>
      <c r="D25">
        <f t="shared" si="1"/>
        <v>26.666666666666629</v>
      </c>
      <c r="E25">
        <f t="shared" si="2"/>
        <v>711.11111111110904</v>
      </c>
      <c r="F25">
        <f t="shared" si="3"/>
        <v>3.2520325203251987E-2</v>
      </c>
      <c r="G25">
        <f t="shared" si="4"/>
        <v>865</v>
      </c>
      <c r="H25">
        <f t="shared" si="5"/>
        <v>45</v>
      </c>
      <c r="I25">
        <f t="shared" si="6"/>
        <v>2025</v>
      </c>
      <c r="J25">
        <f t="shared" si="7"/>
        <v>5.4878048780487805E-2</v>
      </c>
    </row>
    <row r="26" spans="1:10" x14ac:dyDescent="0.35">
      <c r="A26" s="1">
        <v>39448</v>
      </c>
      <c r="B26">
        <v>857</v>
      </c>
      <c r="C26">
        <f t="shared" si="0"/>
        <v>781</v>
      </c>
      <c r="D26">
        <f t="shared" si="1"/>
        <v>76</v>
      </c>
      <c r="E26">
        <f t="shared" si="2"/>
        <v>5776</v>
      </c>
      <c r="F26">
        <f t="shared" si="3"/>
        <v>8.8681446907817971E-2</v>
      </c>
      <c r="G26">
        <f t="shared" si="4"/>
        <v>817.8</v>
      </c>
      <c r="H26">
        <f t="shared" si="5"/>
        <v>39.200000000000045</v>
      </c>
      <c r="I26">
        <f t="shared" si="6"/>
        <v>1536.6400000000035</v>
      </c>
      <c r="J26">
        <f t="shared" si="7"/>
        <v>4.5740956826137741E-2</v>
      </c>
    </row>
    <row r="27" spans="1:10" x14ac:dyDescent="0.35">
      <c r="A27" s="1">
        <v>39479</v>
      </c>
      <c r="B27">
        <v>881</v>
      </c>
      <c r="C27">
        <f t="shared" si="0"/>
        <v>809.33333333333337</v>
      </c>
      <c r="D27">
        <f t="shared" si="1"/>
        <v>71.666666666666629</v>
      </c>
      <c r="E27">
        <f t="shared" si="2"/>
        <v>5136.1111111111059</v>
      </c>
      <c r="F27">
        <f t="shared" si="3"/>
        <v>8.1346954218690842E-2</v>
      </c>
      <c r="G27">
        <f t="shared" si="4"/>
        <v>811.4</v>
      </c>
      <c r="H27">
        <f t="shared" si="5"/>
        <v>69.600000000000023</v>
      </c>
      <c r="I27">
        <f t="shared" si="6"/>
        <v>4844.1600000000035</v>
      </c>
      <c r="J27">
        <f t="shared" si="7"/>
        <v>7.9001135073779816E-2</v>
      </c>
    </row>
    <row r="28" spans="1:10" x14ac:dyDescent="0.35">
      <c r="A28" s="1">
        <v>39508</v>
      </c>
      <c r="B28">
        <v>937</v>
      </c>
      <c r="C28">
        <f t="shared" si="0"/>
        <v>852.66666666666663</v>
      </c>
      <c r="D28">
        <f t="shared" si="1"/>
        <v>84.333333333333371</v>
      </c>
      <c r="E28">
        <f t="shared" si="2"/>
        <v>7112.1111111111177</v>
      </c>
      <c r="F28">
        <f t="shared" si="3"/>
        <v>9.0003557452863786E-2</v>
      </c>
      <c r="G28">
        <f t="shared" si="4"/>
        <v>816.2</v>
      </c>
      <c r="H28">
        <f t="shared" si="5"/>
        <v>120.79999999999995</v>
      </c>
      <c r="I28">
        <f t="shared" si="6"/>
        <v>14592.639999999989</v>
      </c>
      <c r="J28">
        <f t="shared" si="7"/>
        <v>0.12892209178228384</v>
      </c>
    </row>
    <row r="29" spans="1:10" x14ac:dyDescent="0.35">
      <c r="A29" s="1">
        <v>39539</v>
      </c>
      <c r="B29">
        <v>1159</v>
      </c>
      <c r="C29">
        <f t="shared" si="0"/>
        <v>891.66666666666663</v>
      </c>
      <c r="D29">
        <f t="shared" si="1"/>
        <v>267.33333333333337</v>
      </c>
      <c r="E29">
        <f t="shared" si="2"/>
        <v>71467.111111111139</v>
      </c>
      <c r="F29">
        <f t="shared" si="3"/>
        <v>0.2306586137474835</v>
      </c>
      <c r="G29">
        <f t="shared" si="4"/>
        <v>849.2</v>
      </c>
      <c r="H29">
        <f t="shared" si="5"/>
        <v>309.79999999999995</v>
      </c>
      <c r="I29">
        <f t="shared" si="6"/>
        <v>95976.039999999979</v>
      </c>
      <c r="J29">
        <f t="shared" si="7"/>
        <v>0.26729939603106123</v>
      </c>
    </row>
    <row r="30" spans="1:10" x14ac:dyDescent="0.35">
      <c r="A30" s="1">
        <v>39569</v>
      </c>
      <c r="B30">
        <v>1072</v>
      </c>
      <c r="C30">
        <f t="shared" si="0"/>
        <v>992.33333333333337</v>
      </c>
      <c r="D30">
        <f t="shared" si="1"/>
        <v>79.666666666666629</v>
      </c>
      <c r="E30">
        <f t="shared" si="2"/>
        <v>6346.7777777777719</v>
      </c>
      <c r="F30">
        <f t="shared" si="3"/>
        <v>7.431592039800991E-2</v>
      </c>
      <c r="G30">
        <f t="shared" si="4"/>
        <v>930.8</v>
      </c>
      <c r="H30">
        <f t="shared" si="5"/>
        <v>141.20000000000005</v>
      </c>
      <c r="I30">
        <f t="shared" si="6"/>
        <v>19937.440000000013</v>
      </c>
      <c r="J30">
        <f t="shared" si="7"/>
        <v>0.1317164179104478</v>
      </c>
    </row>
    <row r="31" spans="1:10" x14ac:dyDescent="0.35">
      <c r="A31" s="1">
        <v>39600</v>
      </c>
      <c r="B31">
        <v>1246</v>
      </c>
      <c r="C31">
        <f t="shared" si="0"/>
        <v>1056</v>
      </c>
      <c r="D31">
        <f t="shared" si="1"/>
        <v>190</v>
      </c>
      <c r="E31">
        <f t="shared" si="2"/>
        <v>36100</v>
      </c>
      <c r="F31">
        <f t="shared" si="3"/>
        <v>0.15248796147672553</v>
      </c>
      <c r="G31">
        <f t="shared" si="4"/>
        <v>981.2</v>
      </c>
      <c r="H31">
        <f t="shared" si="5"/>
        <v>264.79999999999995</v>
      </c>
      <c r="I31">
        <f t="shared" si="6"/>
        <v>70119.039999999979</v>
      </c>
      <c r="J31">
        <f t="shared" si="7"/>
        <v>0.21252006420545744</v>
      </c>
    </row>
    <row r="32" spans="1:10" x14ac:dyDescent="0.35">
      <c r="A32" s="1">
        <v>39630</v>
      </c>
      <c r="B32">
        <v>1198</v>
      </c>
      <c r="C32">
        <f t="shared" si="0"/>
        <v>1159</v>
      </c>
      <c r="D32">
        <f t="shared" si="1"/>
        <v>39</v>
      </c>
      <c r="E32">
        <f t="shared" si="2"/>
        <v>1521</v>
      </c>
      <c r="F32">
        <f t="shared" si="3"/>
        <v>3.2554257095158599E-2</v>
      </c>
      <c r="G32">
        <f t="shared" si="4"/>
        <v>1059</v>
      </c>
      <c r="H32">
        <f t="shared" si="5"/>
        <v>139</v>
      </c>
      <c r="I32">
        <f t="shared" si="6"/>
        <v>19321</v>
      </c>
      <c r="J32">
        <f t="shared" si="7"/>
        <v>0.11602671118530884</v>
      </c>
    </row>
    <row r="33" spans="1:10" x14ac:dyDescent="0.35">
      <c r="A33" s="1">
        <v>39661</v>
      </c>
      <c r="B33">
        <v>922</v>
      </c>
      <c r="C33">
        <f t="shared" si="0"/>
        <v>1172</v>
      </c>
      <c r="D33">
        <f t="shared" si="1"/>
        <v>250</v>
      </c>
      <c r="E33">
        <f t="shared" si="2"/>
        <v>62500</v>
      </c>
      <c r="F33">
        <f t="shared" si="3"/>
        <v>0.27114967462039047</v>
      </c>
      <c r="G33">
        <f t="shared" si="4"/>
        <v>1122.4000000000001</v>
      </c>
      <c r="H33">
        <f t="shared" si="5"/>
        <v>200.40000000000009</v>
      </c>
      <c r="I33">
        <f t="shared" si="6"/>
        <v>40160.16000000004</v>
      </c>
      <c r="J33">
        <f t="shared" si="7"/>
        <v>0.21735357917570508</v>
      </c>
    </row>
    <row r="34" spans="1:10" x14ac:dyDescent="0.35">
      <c r="A34" s="1">
        <v>39692</v>
      </c>
      <c r="B34">
        <v>798</v>
      </c>
      <c r="C34">
        <f t="shared" si="0"/>
        <v>1122</v>
      </c>
      <c r="D34">
        <f t="shared" si="1"/>
        <v>324</v>
      </c>
      <c r="E34">
        <f t="shared" si="2"/>
        <v>104976</v>
      </c>
      <c r="F34">
        <f t="shared" si="3"/>
        <v>0.40601503759398494</v>
      </c>
      <c r="G34">
        <f t="shared" si="4"/>
        <v>1119.4000000000001</v>
      </c>
      <c r="H34">
        <f t="shared" si="5"/>
        <v>321.40000000000009</v>
      </c>
      <c r="I34">
        <f t="shared" si="6"/>
        <v>103297.96000000006</v>
      </c>
      <c r="J34">
        <f t="shared" si="7"/>
        <v>0.40275689223057654</v>
      </c>
    </row>
    <row r="35" spans="1:10" x14ac:dyDescent="0.35">
      <c r="A35" s="1">
        <v>39722</v>
      </c>
      <c r="B35">
        <v>879</v>
      </c>
      <c r="C35">
        <f t="shared" si="0"/>
        <v>972.66666666666663</v>
      </c>
      <c r="D35">
        <f t="shared" si="1"/>
        <v>93.666666666666629</v>
      </c>
      <c r="E35">
        <f t="shared" si="2"/>
        <v>8773.444444444438</v>
      </c>
      <c r="F35">
        <f t="shared" si="3"/>
        <v>0.1065604854000758</v>
      </c>
      <c r="G35">
        <f t="shared" si="4"/>
        <v>1047.2</v>
      </c>
      <c r="H35">
        <f t="shared" si="5"/>
        <v>168.20000000000005</v>
      </c>
      <c r="I35">
        <f t="shared" si="6"/>
        <v>28291.240000000016</v>
      </c>
      <c r="J35">
        <f t="shared" si="7"/>
        <v>0.19135381114903305</v>
      </c>
    </row>
    <row r="36" spans="1:10" x14ac:dyDescent="0.35">
      <c r="A36" s="1">
        <v>39753</v>
      </c>
      <c r="B36">
        <v>945</v>
      </c>
      <c r="C36">
        <f t="shared" si="0"/>
        <v>866.33333333333337</v>
      </c>
      <c r="D36">
        <f t="shared" si="1"/>
        <v>78.666666666666629</v>
      </c>
      <c r="E36">
        <f t="shared" si="2"/>
        <v>6188.4444444444389</v>
      </c>
      <c r="F36">
        <f t="shared" si="3"/>
        <v>8.3245149911816543E-2</v>
      </c>
      <c r="G36">
        <f t="shared" si="4"/>
        <v>1008.6</v>
      </c>
      <c r="H36">
        <f t="shared" si="5"/>
        <v>63.600000000000023</v>
      </c>
      <c r="I36">
        <f t="shared" si="6"/>
        <v>4044.9600000000028</v>
      </c>
      <c r="J36">
        <f t="shared" si="7"/>
        <v>6.7301587301587321E-2</v>
      </c>
    </row>
    <row r="37" spans="1:10" x14ac:dyDescent="0.35">
      <c r="A37" s="1">
        <v>39783</v>
      </c>
      <c r="B37">
        <v>990</v>
      </c>
      <c r="C37">
        <f t="shared" si="0"/>
        <v>874</v>
      </c>
      <c r="D37">
        <f t="shared" si="1"/>
        <v>116</v>
      </c>
      <c r="E37">
        <f t="shared" si="2"/>
        <v>13456</v>
      </c>
      <c r="F37">
        <f t="shared" si="3"/>
        <v>0.11717171717171718</v>
      </c>
      <c r="G37">
        <f t="shared" si="4"/>
        <v>948.4</v>
      </c>
      <c r="H37">
        <f t="shared" si="5"/>
        <v>41.600000000000023</v>
      </c>
      <c r="I37">
        <f t="shared" si="6"/>
        <v>1730.560000000002</v>
      </c>
      <c r="J37">
        <f t="shared" si="7"/>
        <v>4.2020202020202041E-2</v>
      </c>
    </row>
    <row r="38" spans="1:10" x14ac:dyDescent="0.35">
      <c r="A38" s="1">
        <v>39814</v>
      </c>
      <c r="B38">
        <v>917</v>
      </c>
      <c r="C38">
        <f t="shared" si="0"/>
        <v>938</v>
      </c>
      <c r="D38">
        <f t="shared" si="1"/>
        <v>21</v>
      </c>
      <c r="E38">
        <f t="shared" si="2"/>
        <v>441</v>
      </c>
      <c r="F38">
        <f t="shared" si="3"/>
        <v>2.2900763358778626E-2</v>
      </c>
      <c r="G38">
        <f t="shared" si="4"/>
        <v>906.8</v>
      </c>
      <c r="H38">
        <f t="shared" si="5"/>
        <v>10.200000000000045</v>
      </c>
      <c r="I38">
        <f t="shared" si="6"/>
        <v>104.04000000000093</v>
      </c>
      <c r="J38">
        <f t="shared" si="7"/>
        <v>1.1123227917121097E-2</v>
      </c>
    </row>
    <row r="39" spans="1:10" x14ac:dyDescent="0.35">
      <c r="A39" s="1">
        <v>39845</v>
      </c>
      <c r="B39">
        <v>956</v>
      </c>
      <c r="C39">
        <f t="shared" si="0"/>
        <v>950.66666666666663</v>
      </c>
      <c r="D39">
        <f t="shared" si="1"/>
        <v>5.3333333333333712</v>
      </c>
      <c r="E39">
        <f t="shared" si="2"/>
        <v>28.444444444444848</v>
      </c>
      <c r="F39">
        <f t="shared" si="3"/>
        <v>5.5788005578800955E-3</v>
      </c>
      <c r="G39">
        <f t="shared" si="4"/>
        <v>905.8</v>
      </c>
      <c r="H39">
        <f t="shared" si="5"/>
        <v>50.200000000000045</v>
      </c>
      <c r="I39">
        <f t="shared" si="6"/>
        <v>2520.0400000000045</v>
      </c>
      <c r="J39">
        <f t="shared" si="7"/>
        <v>5.2510460251046075E-2</v>
      </c>
    </row>
    <row r="40" spans="1:10" x14ac:dyDescent="0.35">
      <c r="A40" s="1">
        <v>39873</v>
      </c>
      <c r="B40">
        <v>1001</v>
      </c>
      <c r="C40">
        <f t="shared" si="0"/>
        <v>954.33333333333337</v>
      </c>
      <c r="D40">
        <f t="shared" si="1"/>
        <v>46.666666666666629</v>
      </c>
      <c r="E40">
        <f t="shared" si="2"/>
        <v>2177.7777777777742</v>
      </c>
      <c r="F40">
        <f t="shared" si="3"/>
        <v>4.6620046620046582E-2</v>
      </c>
      <c r="G40">
        <f t="shared" si="4"/>
        <v>937.4</v>
      </c>
      <c r="H40">
        <f t="shared" si="5"/>
        <v>63.600000000000023</v>
      </c>
      <c r="I40">
        <f t="shared" si="6"/>
        <v>4044.9600000000028</v>
      </c>
      <c r="J40">
        <f t="shared" si="7"/>
        <v>6.3536463536463555E-2</v>
      </c>
    </row>
    <row r="41" spans="1:10" x14ac:dyDescent="0.35">
      <c r="A41" s="1">
        <v>39904</v>
      </c>
      <c r="B41">
        <v>1142</v>
      </c>
      <c r="C41">
        <f t="shared" si="0"/>
        <v>958</v>
      </c>
      <c r="D41">
        <f t="shared" si="1"/>
        <v>184</v>
      </c>
      <c r="E41">
        <f t="shared" si="2"/>
        <v>33856</v>
      </c>
      <c r="F41">
        <f t="shared" si="3"/>
        <v>0.16112084063047286</v>
      </c>
      <c r="G41">
        <f t="shared" si="4"/>
        <v>961.8</v>
      </c>
      <c r="H41">
        <f t="shared" si="5"/>
        <v>180.20000000000005</v>
      </c>
      <c r="I41">
        <f t="shared" si="6"/>
        <v>32472.040000000015</v>
      </c>
      <c r="J41">
        <f t="shared" si="7"/>
        <v>0.15779334500875661</v>
      </c>
    </row>
    <row r="42" spans="1:10" x14ac:dyDescent="0.35">
      <c r="A42" s="1">
        <v>39934</v>
      </c>
      <c r="B42">
        <v>1276</v>
      </c>
      <c r="C42">
        <f t="shared" si="0"/>
        <v>1033</v>
      </c>
      <c r="D42">
        <f t="shared" si="1"/>
        <v>243</v>
      </c>
      <c r="E42">
        <f t="shared" si="2"/>
        <v>59049</v>
      </c>
      <c r="F42">
        <f t="shared" si="3"/>
        <v>0.19043887147335423</v>
      </c>
      <c r="G42">
        <f t="shared" si="4"/>
        <v>1001.2</v>
      </c>
      <c r="H42">
        <f t="shared" si="5"/>
        <v>274.79999999999995</v>
      </c>
      <c r="I42">
        <f t="shared" si="6"/>
        <v>75515.039999999979</v>
      </c>
      <c r="J42">
        <f t="shared" si="7"/>
        <v>0.21536050156739808</v>
      </c>
    </row>
    <row r="43" spans="1:10" x14ac:dyDescent="0.35">
      <c r="A43" s="1">
        <v>39965</v>
      </c>
      <c r="B43">
        <v>1356</v>
      </c>
      <c r="C43">
        <f t="shared" si="0"/>
        <v>1139.6666666666667</v>
      </c>
      <c r="D43">
        <f t="shared" si="1"/>
        <v>216.33333333333326</v>
      </c>
      <c r="E43">
        <f t="shared" si="2"/>
        <v>46800.11111111108</v>
      </c>
      <c r="F43">
        <f t="shared" si="3"/>
        <v>0.15953785644051124</v>
      </c>
      <c r="G43">
        <f t="shared" si="4"/>
        <v>1058.4000000000001</v>
      </c>
      <c r="H43">
        <f t="shared" si="5"/>
        <v>297.59999999999991</v>
      </c>
      <c r="I43">
        <f t="shared" si="6"/>
        <v>88565.759999999951</v>
      </c>
      <c r="J43">
        <f t="shared" si="7"/>
        <v>0.21946902654867251</v>
      </c>
    </row>
    <row r="44" spans="1:10" x14ac:dyDescent="0.35">
      <c r="A44" s="1">
        <v>39995</v>
      </c>
      <c r="B44">
        <v>1288</v>
      </c>
      <c r="C44">
        <f t="shared" si="0"/>
        <v>1258</v>
      </c>
      <c r="D44">
        <f t="shared" si="1"/>
        <v>30</v>
      </c>
      <c r="E44">
        <f t="shared" si="2"/>
        <v>900</v>
      </c>
      <c r="F44">
        <f t="shared" si="3"/>
        <v>2.3291925465838508E-2</v>
      </c>
      <c r="G44">
        <f t="shared" si="4"/>
        <v>1146.2</v>
      </c>
      <c r="H44">
        <f t="shared" si="5"/>
        <v>141.79999999999995</v>
      </c>
      <c r="I44">
        <f t="shared" si="6"/>
        <v>20107.239999999987</v>
      </c>
      <c r="J44">
        <f t="shared" si="7"/>
        <v>0.11009316770186332</v>
      </c>
    </row>
    <row r="45" spans="1:10" x14ac:dyDescent="0.35">
      <c r="A45" s="1">
        <v>40026</v>
      </c>
      <c r="B45">
        <v>1082</v>
      </c>
      <c r="C45">
        <f t="shared" si="0"/>
        <v>1306.6666666666667</v>
      </c>
      <c r="D45">
        <f t="shared" si="1"/>
        <v>224.66666666666674</v>
      </c>
      <c r="E45">
        <f t="shared" si="2"/>
        <v>50475.111111111146</v>
      </c>
      <c r="F45">
        <f t="shared" si="3"/>
        <v>0.20764017252002473</v>
      </c>
      <c r="G45">
        <f t="shared" si="4"/>
        <v>1212.5999999999999</v>
      </c>
      <c r="H45">
        <f t="shared" si="5"/>
        <v>130.59999999999991</v>
      </c>
      <c r="I45">
        <f t="shared" si="6"/>
        <v>17056.359999999975</v>
      </c>
      <c r="J45">
        <f t="shared" si="7"/>
        <v>0.12070240295748605</v>
      </c>
    </row>
    <row r="46" spans="1:10" x14ac:dyDescent="0.35">
      <c r="A46" s="1">
        <v>40057</v>
      </c>
      <c r="B46">
        <v>877</v>
      </c>
      <c r="C46">
        <f t="shared" si="0"/>
        <v>1242</v>
      </c>
      <c r="D46">
        <f t="shared" si="1"/>
        <v>365</v>
      </c>
      <c r="E46">
        <f t="shared" si="2"/>
        <v>133225</v>
      </c>
      <c r="F46">
        <f t="shared" si="3"/>
        <v>0.41619156214367159</v>
      </c>
      <c r="G46">
        <f t="shared" si="4"/>
        <v>1228.8</v>
      </c>
      <c r="H46">
        <f t="shared" si="5"/>
        <v>351.79999999999995</v>
      </c>
      <c r="I46">
        <f t="shared" si="6"/>
        <v>123763.23999999996</v>
      </c>
      <c r="J46">
        <f t="shared" si="7"/>
        <v>0.40114025085518806</v>
      </c>
    </row>
    <row r="47" spans="1:10" x14ac:dyDescent="0.35">
      <c r="A47" s="1">
        <v>40087</v>
      </c>
      <c r="B47">
        <v>1009</v>
      </c>
      <c r="C47">
        <f t="shared" si="0"/>
        <v>1082.3333333333333</v>
      </c>
      <c r="D47">
        <f t="shared" si="1"/>
        <v>73.333333333333258</v>
      </c>
      <c r="E47">
        <f t="shared" si="2"/>
        <v>5377.7777777777665</v>
      </c>
      <c r="F47">
        <f t="shared" si="3"/>
        <v>7.2679220350181623E-2</v>
      </c>
      <c r="G47">
        <f t="shared" si="4"/>
        <v>1175.8</v>
      </c>
      <c r="H47">
        <f t="shared" si="5"/>
        <v>166.79999999999995</v>
      </c>
      <c r="I47">
        <f t="shared" si="6"/>
        <v>27822.239999999983</v>
      </c>
      <c r="J47">
        <f t="shared" si="7"/>
        <v>0.16531219028741323</v>
      </c>
    </row>
    <row r="48" spans="1:10" x14ac:dyDescent="0.35">
      <c r="A48" s="1">
        <v>40118</v>
      </c>
      <c r="B48">
        <v>1100</v>
      </c>
      <c r="C48">
        <f t="shared" si="0"/>
        <v>989.33333333333337</v>
      </c>
      <c r="D48">
        <f t="shared" si="1"/>
        <v>110.66666666666663</v>
      </c>
      <c r="E48">
        <f t="shared" si="2"/>
        <v>12247.111111111102</v>
      </c>
      <c r="F48">
        <f t="shared" si="3"/>
        <v>0.10060606060606057</v>
      </c>
      <c r="G48">
        <f t="shared" si="4"/>
        <v>1122.4000000000001</v>
      </c>
      <c r="H48">
        <f t="shared" si="5"/>
        <v>22.400000000000091</v>
      </c>
      <c r="I48">
        <f t="shared" si="6"/>
        <v>501.76000000000408</v>
      </c>
      <c r="J48">
        <f t="shared" si="7"/>
        <v>2.0363636363636445E-2</v>
      </c>
    </row>
    <row r="49" spans="1:10" x14ac:dyDescent="0.35">
      <c r="A49" s="1">
        <v>40148</v>
      </c>
      <c r="B49">
        <v>998</v>
      </c>
      <c r="C49">
        <f t="shared" si="0"/>
        <v>995.33333333333337</v>
      </c>
      <c r="D49">
        <f t="shared" si="1"/>
        <v>2.6666666666666288</v>
      </c>
      <c r="E49">
        <f t="shared" si="2"/>
        <v>7.1111111111109091</v>
      </c>
      <c r="F49">
        <f t="shared" si="3"/>
        <v>2.6720106880427142E-3</v>
      </c>
      <c r="G49">
        <f t="shared" si="4"/>
        <v>1071.2</v>
      </c>
      <c r="H49">
        <f t="shared" si="5"/>
        <v>73.200000000000045</v>
      </c>
      <c r="I49">
        <f t="shared" si="6"/>
        <v>5358.2400000000071</v>
      </c>
      <c r="J49">
        <f t="shared" si="7"/>
        <v>7.334669338677359E-2</v>
      </c>
    </row>
    <row r="50" spans="1:10" x14ac:dyDescent="0.35">
      <c r="A50" s="1">
        <v>40179</v>
      </c>
      <c r="B50">
        <v>887</v>
      </c>
      <c r="C50">
        <f t="shared" si="0"/>
        <v>1035.6666666666667</v>
      </c>
      <c r="D50">
        <f t="shared" si="1"/>
        <v>148.66666666666674</v>
      </c>
      <c r="E50">
        <f t="shared" si="2"/>
        <v>22101.777777777799</v>
      </c>
      <c r="F50">
        <f t="shared" si="3"/>
        <v>0.16760616309658033</v>
      </c>
      <c r="G50">
        <f t="shared" si="4"/>
        <v>1013.2</v>
      </c>
      <c r="H50">
        <f t="shared" si="5"/>
        <v>126.20000000000005</v>
      </c>
      <c r="I50">
        <f t="shared" si="6"/>
        <v>15926.440000000011</v>
      </c>
      <c r="J50">
        <f t="shared" si="7"/>
        <v>0.14227733934611053</v>
      </c>
    </row>
    <row r="51" spans="1:10" x14ac:dyDescent="0.35">
      <c r="A51" s="1">
        <v>40210</v>
      </c>
      <c r="B51">
        <v>892</v>
      </c>
      <c r="C51">
        <f t="shared" si="0"/>
        <v>995</v>
      </c>
      <c r="D51">
        <f t="shared" si="1"/>
        <v>103</v>
      </c>
      <c r="E51">
        <f t="shared" si="2"/>
        <v>10609</v>
      </c>
      <c r="F51">
        <f t="shared" si="3"/>
        <v>0.11547085201793722</v>
      </c>
      <c r="G51">
        <f t="shared" si="4"/>
        <v>974.2</v>
      </c>
      <c r="H51">
        <f t="shared" si="5"/>
        <v>82.200000000000045</v>
      </c>
      <c r="I51">
        <f t="shared" si="6"/>
        <v>6756.8400000000074</v>
      </c>
      <c r="J51">
        <f t="shared" si="7"/>
        <v>9.2152466367713057E-2</v>
      </c>
    </row>
    <row r="52" spans="1:10" x14ac:dyDescent="0.35">
      <c r="A52" s="1">
        <v>40238</v>
      </c>
      <c r="B52">
        <v>997</v>
      </c>
      <c r="C52">
        <f t="shared" si="0"/>
        <v>925.66666666666663</v>
      </c>
      <c r="D52">
        <f t="shared" si="1"/>
        <v>71.333333333333371</v>
      </c>
      <c r="E52">
        <f t="shared" si="2"/>
        <v>5088.4444444444498</v>
      </c>
      <c r="F52">
        <f t="shared" si="3"/>
        <v>7.1547977265128751E-2</v>
      </c>
      <c r="G52">
        <f t="shared" si="4"/>
        <v>977.2</v>
      </c>
      <c r="H52">
        <f t="shared" si="5"/>
        <v>19.799999999999955</v>
      </c>
      <c r="I52">
        <f t="shared" si="6"/>
        <v>392.0399999999982</v>
      </c>
      <c r="J52">
        <f t="shared" si="7"/>
        <v>1.9859578736208579E-2</v>
      </c>
    </row>
    <row r="53" spans="1:10" x14ac:dyDescent="0.35">
      <c r="A53" s="1">
        <v>40269</v>
      </c>
      <c r="B53">
        <v>1118</v>
      </c>
      <c r="C53">
        <f t="shared" si="0"/>
        <v>925.33333333333337</v>
      </c>
      <c r="D53">
        <f t="shared" si="1"/>
        <v>192.66666666666663</v>
      </c>
      <c r="E53">
        <f t="shared" si="2"/>
        <v>37120.444444444431</v>
      </c>
      <c r="F53">
        <f t="shared" si="3"/>
        <v>0.17233154442456763</v>
      </c>
      <c r="G53">
        <f t="shared" si="4"/>
        <v>974.8</v>
      </c>
      <c r="H53">
        <f t="shared" si="5"/>
        <v>143.20000000000005</v>
      </c>
      <c r="I53">
        <f t="shared" si="6"/>
        <v>20506.240000000013</v>
      </c>
      <c r="J53">
        <f t="shared" si="7"/>
        <v>0.12808586762075139</v>
      </c>
    </row>
    <row r="54" spans="1:10" x14ac:dyDescent="0.35">
      <c r="A54" s="1">
        <v>40299</v>
      </c>
      <c r="B54">
        <v>1197</v>
      </c>
      <c r="C54">
        <f t="shared" si="0"/>
        <v>1002.3333333333334</v>
      </c>
      <c r="D54">
        <f t="shared" si="1"/>
        <v>194.66666666666663</v>
      </c>
      <c r="E54">
        <f t="shared" si="2"/>
        <v>37895.111111111095</v>
      </c>
      <c r="F54">
        <f t="shared" si="3"/>
        <v>0.16262879420774154</v>
      </c>
      <c r="G54">
        <f t="shared" si="4"/>
        <v>978.4</v>
      </c>
      <c r="H54">
        <f t="shared" si="5"/>
        <v>218.60000000000002</v>
      </c>
      <c r="I54">
        <f t="shared" si="6"/>
        <v>47785.960000000006</v>
      </c>
      <c r="J54">
        <f t="shared" si="7"/>
        <v>0.18262322472848791</v>
      </c>
    </row>
    <row r="55" spans="1:10" x14ac:dyDescent="0.35">
      <c r="A55" s="1">
        <v>40330</v>
      </c>
      <c r="B55">
        <v>1256</v>
      </c>
      <c r="C55">
        <f t="shared" si="0"/>
        <v>1104</v>
      </c>
      <c r="D55">
        <f t="shared" si="1"/>
        <v>152</v>
      </c>
      <c r="E55">
        <f t="shared" si="2"/>
        <v>23104</v>
      </c>
      <c r="F55">
        <f t="shared" si="3"/>
        <v>0.12101910828025478</v>
      </c>
      <c r="G55">
        <f t="shared" si="4"/>
        <v>1018.2</v>
      </c>
      <c r="H55">
        <f t="shared" si="5"/>
        <v>237.79999999999995</v>
      </c>
      <c r="I55">
        <f t="shared" si="6"/>
        <v>56548.839999999982</v>
      </c>
      <c r="J55">
        <f t="shared" si="7"/>
        <v>0.18933121019108276</v>
      </c>
    </row>
    <row r="56" spans="1:10" x14ac:dyDescent="0.35">
      <c r="A56" s="1">
        <v>40360</v>
      </c>
      <c r="B56">
        <v>1202</v>
      </c>
      <c r="C56">
        <f t="shared" si="0"/>
        <v>1190.3333333333333</v>
      </c>
      <c r="D56">
        <f t="shared" si="1"/>
        <v>11.666666666666742</v>
      </c>
      <c r="E56">
        <f t="shared" si="2"/>
        <v>136.11111111111288</v>
      </c>
      <c r="F56">
        <f t="shared" si="3"/>
        <v>9.7060454797560248E-3</v>
      </c>
      <c r="G56">
        <f t="shared" si="4"/>
        <v>1092</v>
      </c>
      <c r="H56">
        <f t="shared" si="5"/>
        <v>110</v>
      </c>
      <c r="I56">
        <f t="shared" si="6"/>
        <v>12100</v>
      </c>
      <c r="J56">
        <f t="shared" si="7"/>
        <v>9.1514143094841932E-2</v>
      </c>
    </row>
    <row r="57" spans="1:10" x14ac:dyDescent="0.35">
      <c r="A57" s="1">
        <v>40391</v>
      </c>
      <c r="B57">
        <v>1170</v>
      </c>
      <c r="C57">
        <f t="shared" si="0"/>
        <v>1218.3333333333333</v>
      </c>
      <c r="D57">
        <f t="shared" si="1"/>
        <v>48.333333333333258</v>
      </c>
      <c r="E57">
        <f t="shared" si="2"/>
        <v>2336.1111111111036</v>
      </c>
      <c r="F57">
        <f t="shared" si="3"/>
        <v>4.1310541310541245E-2</v>
      </c>
      <c r="G57">
        <f t="shared" si="4"/>
        <v>1154</v>
      </c>
      <c r="H57">
        <f t="shared" si="5"/>
        <v>16</v>
      </c>
      <c r="I57">
        <f t="shared" si="6"/>
        <v>256</v>
      </c>
      <c r="J57">
        <f t="shared" si="7"/>
        <v>1.3675213675213675E-2</v>
      </c>
    </row>
    <row r="58" spans="1:10" x14ac:dyDescent="0.35">
      <c r="A58" s="1">
        <v>40422</v>
      </c>
      <c r="B58">
        <v>982</v>
      </c>
      <c r="C58">
        <f t="shared" si="0"/>
        <v>1209.3333333333333</v>
      </c>
      <c r="D58">
        <f t="shared" si="1"/>
        <v>227.33333333333326</v>
      </c>
      <c r="E58">
        <f t="shared" si="2"/>
        <v>51680.444444444409</v>
      </c>
      <c r="F58">
        <f t="shared" si="3"/>
        <v>0.23150033944331289</v>
      </c>
      <c r="G58">
        <f t="shared" si="4"/>
        <v>1188.5999999999999</v>
      </c>
      <c r="H58">
        <f t="shared" si="5"/>
        <v>206.59999999999991</v>
      </c>
      <c r="I58">
        <f t="shared" si="6"/>
        <v>42683.559999999961</v>
      </c>
      <c r="J58">
        <f t="shared" si="7"/>
        <v>0.21038696537678198</v>
      </c>
    </row>
    <row r="59" spans="1:10" x14ac:dyDescent="0.35">
      <c r="A59" s="1">
        <v>40452</v>
      </c>
      <c r="B59">
        <v>1297</v>
      </c>
      <c r="C59">
        <f t="shared" si="0"/>
        <v>1118</v>
      </c>
      <c r="D59">
        <f t="shared" si="1"/>
        <v>179</v>
      </c>
      <c r="E59">
        <f t="shared" si="2"/>
        <v>32041</v>
      </c>
      <c r="F59">
        <f t="shared" si="3"/>
        <v>0.13801079414032383</v>
      </c>
      <c r="G59">
        <f t="shared" si="4"/>
        <v>1161.4000000000001</v>
      </c>
      <c r="H59">
        <f t="shared" si="5"/>
        <v>135.59999999999991</v>
      </c>
      <c r="I59">
        <f t="shared" si="6"/>
        <v>18387.359999999975</v>
      </c>
      <c r="J59">
        <f t="shared" si="7"/>
        <v>0.10454895913646871</v>
      </c>
    </row>
    <row r="60" spans="1:10" x14ac:dyDescent="0.35">
      <c r="A60" s="1">
        <v>40483</v>
      </c>
      <c r="B60">
        <v>1163</v>
      </c>
      <c r="C60">
        <f t="shared" si="0"/>
        <v>1149.6666666666667</v>
      </c>
      <c r="D60">
        <f t="shared" si="1"/>
        <v>13.333333333333258</v>
      </c>
      <c r="E60">
        <f t="shared" si="2"/>
        <v>177.77777777777575</v>
      </c>
      <c r="F60">
        <f t="shared" si="3"/>
        <v>1.146460303811974E-2</v>
      </c>
      <c r="G60">
        <f t="shared" si="4"/>
        <v>1181.4000000000001</v>
      </c>
      <c r="H60">
        <f t="shared" si="5"/>
        <v>18.400000000000091</v>
      </c>
      <c r="I60">
        <f t="shared" si="6"/>
        <v>338.56000000000336</v>
      </c>
      <c r="J60">
        <f t="shared" si="7"/>
        <v>1.5821152192605409E-2</v>
      </c>
    </row>
    <row r="61" spans="1:10" x14ac:dyDescent="0.35">
      <c r="A61" s="1">
        <v>40513</v>
      </c>
      <c r="B61">
        <v>1053</v>
      </c>
      <c r="C61">
        <f t="shared" si="0"/>
        <v>1147.3333333333333</v>
      </c>
      <c r="D61">
        <f t="shared" si="1"/>
        <v>94.333333333333258</v>
      </c>
      <c r="E61">
        <f t="shared" si="2"/>
        <v>8898.7777777777628</v>
      </c>
      <c r="F61">
        <f t="shared" si="3"/>
        <v>8.9585311807533957E-2</v>
      </c>
      <c r="G61">
        <f t="shared" si="4"/>
        <v>1162.8</v>
      </c>
      <c r="H61">
        <f t="shared" si="5"/>
        <v>109.79999999999995</v>
      </c>
      <c r="I61">
        <f t="shared" si="6"/>
        <v>12056.03999999999</v>
      </c>
      <c r="J61">
        <f t="shared" si="7"/>
        <v>0.10427350427350424</v>
      </c>
    </row>
    <row r="63" spans="1:10" x14ac:dyDescent="0.35">
      <c r="B63" t="s">
        <v>82</v>
      </c>
      <c r="D63">
        <f>AVERAGE(D5:D61)</f>
        <v>118.82456140350877</v>
      </c>
      <c r="E63">
        <f t="shared" ref="E63:F63" si="8">AVERAGE(E5:E61)</f>
        <v>21655.218323586745</v>
      </c>
      <c r="F63">
        <f t="shared" si="8"/>
        <v>0.12254529068822358</v>
      </c>
      <c r="H63">
        <f>AVERAGE(H7:H61)</f>
        <v>136.84727272727275</v>
      </c>
      <c r="I63">
        <f t="shared" ref="I63:J63" si="9">AVERAGE(I7:I61)</f>
        <v>26493.638545454549</v>
      </c>
      <c r="J63">
        <f t="shared" si="9"/>
        <v>0.13976973586311744</v>
      </c>
    </row>
    <row r="64" spans="1:10" x14ac:dyDescent="0.35">
      <c r="D64" t="s">
        <v>74</v>
      </c>
      <c r="E64">
        <f>SQRT(E63)</f>
        <v>147.15712121262342</v>
      </c>
      <c r="F64">
        <f>F63*100</f>
        <v>12.254529068822357</v>
      </c>
      <c r="H64" t="s">
        <v>74</v>
      </c>
      <c r="I64">
        <f>SQRT(I63)</f>
        <v>162.76866573592889</v>
      </c>
      <c r="J64">
        <f>J63*100</f>
        <v>13.976973586311745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B3253-79B4-4A55-AF7C-A1209B0FA99B}">
  <dimension ref="A1:L64"/>
  <sheetViews>
    <sheetView topLeftCell="A54" zoomScale="86" workbookViewId="0">
      <selection activeCell="R8" sqref="R8"/>
    </sheetView>
  </sheetViews>
  <sheetFormatPr defaultRowHeight="14.5" x14ac:dyDescent="0.35"/>
  <cols>
    <col min="3" max="3" width="12.36328125" bestFit="1" customWidth="1"/>
    <col min="10" max="10" width="10.54296875" bestFit="1" customWidth="1"/>
    <col min="11" max="11" width="10.1796875" bestFit="1" customWidth="1"/>
  </cols>
  <sheetData>
    <row r="1" spans="1:12" x14ac:dyDescent="0.35">
      <c r="A1" t="s">
        <v>0</v>
      </c>
      <c r="B1" t="s">
        <v>1</v>
      </c>
      <c r="C1" t="s">
        <v>79</v>
      </c>
      <c r="D1" t="s">
        <v>53</v>
      </c>
      <c r="E1" t="s">
        <v>54</v>
      </c>
      <c r="F1" t="s">
        <v>55</v>
      </c>
    </row>
    <row r="2" spans="1:12" x14ac:dyDescent="0.35">
      <c r="A2" s="1">
        <v>38718</v>
      </c>
      <c r="B2">
        <v>779</v>
      </c>
      <c r="K2" t="s">
        <v>81</v>
      </c>
      <c r="L2" t="s">
        <v>78</v>
      </c>
    </row>
    <row r="3" spans="1:12" x14ac:dyDescent="0.35">
      <c r="A3" s="1">
        <v>38749</v>
      </c>
      <c r="B3">
        <v>802</v>
      </c>
      <c r="J3" t="s">
        <v>80</v>
      </c>
      <c r="K3">
        <v>1</v>
      </c>
      <c r="L3">
        <v>0.89207774375710314</v>
      </c>
    </row>
    <row r="4" spans="1:12" x14ac:dyDescent="0.35">
      <c r="A4" s="1">
        <v>38777</v>
      </c>
      <c r="B4">
        <v>818</v>
      </c>
      <c r="K4">
        <v>2</v>
      </c>
      <c r="L4">
        <v>0</v>
      </c>
    </row>
    <row r="5" spans="1:12" x14ac:dyDescent="0.35">
      <c r="A5" s="1">
        <v>38808</v>
      </c>
      <c r="B5">
        <v>888</v>
      </c>
      <c r="K5">
        <v>3</v>
      </c>
      <c r="L5">
        <v>0</v>
      </c>
    </row>
    <row r="6" spans="1:12" x14ac:dyDescent="0.35">
      <c r="A6" s="1">
        <v>38838</v>
      </c>
      <c r="B6">
        <v>898</v>
      </c>
      <c r="K6">
        <v>4</v>
      </c>
      <c r="L6">
        <v>0</v>
      </c>
    </row>
    <row r="7" spans="1:12" x14ac:dyDescent="0.35">
      <c r="A7" s="1">
        <v>38869</v>
      </c>
      <c r="B7">
        <v>902</v>
      </c>
      <c r="C7">
        <f>B6*$L$3+B5*$L$4+B4*$L$5+B3*$L$6+B2*$L$7</f>
        <v>885.15725150709511</v>
      </c>
      <c r="D7">
        <f>ABS(B7-C7)</f>
        <v>16.842748492904889</v>
      </c>
      <c r="E7">
        <f>D7*D7</f>
        <v>283.6781767952499</v>
      </c>
      <c r="F7">
        <f>D7/B7</f>
        <v>1.8672670169517614E-2</v>
      </c>
      <c r="J7" t="s">
        <v>89</v>
      </c>
      <c r="K7">
        <v>5</v>
      </c>
      <c r="L7">
        <v>0.10792225624289672</v>
      </c>
    </row>
    <row r="8" spans="1:12" x14ac:dyDescent="0.35">
      <c r="A8" s="1">
        <v>38899</v>
      </c>
      <c r="B8">
        <v>916</v>
      </c>
      <c r="C8">
        <f t="shared" ref="C8:C61" si="0">B7*$L$3+B6*$L$4+B5*$L$5+B4*$L$6+B3*$L$7</f>
        <v>891.20777437571019</v>
      </c>
      <c r="D8">
        <f t="shared" ref="D8:D61" si="1">ABS(B8-C8)</f>
        <v>24.792225624289813</v>
      </c>
      <c r="E8">
        <f t="shared" ref="E8:E61" si="2">D8*D8</f>
        <v>614.65445140569238</v>
      </c>
      <c r="F8">
        <f t="shared" ref="F8:F61" si="3">D8/B8</f>
        <v>2.7065748498132983E-2</v>
      </c>
      <c r="K8" t="s">
        <v>68</v>
      </c>
      <c r="L8">
        <f>SUM(L3:L7)</f>
        <v>0.99999999999999989</v>
      </c>
    </row>
    <row r="9" spans="1:12" x14ac:dyDescent="0.35">
      <c r="A9" s="1">
        <v>38930</v>
      </c>
      <c r="B9">
        <v>708</v>
      </c>
      <c r="C9">
        <f t="shared" si="0"/>
        <v>905.42361888819607</v>
      </c>
      <c r="D9">
        <f t="shared" si="1"/>
        <v>197.42361888819607</v>
      </c>
      <c r="E9">
        <f t="shared" si="2"/>
        <v>38976.085294911689</v>
      </c>
      <c r="F9">
        <f t="shared" si="3"/>
        <v>0.27884691933361028</v>
      </c>
    </row>
    <row r="10" spans="1:12" x14ac:dyDescent="0.35">
      <c r="A10" s="1">
        <v>38961</v>
      </c>
      <c r="B10">
        <v>695</v>
      </c>
      <c r="C10">
        <f t="shared" si="0"/>
        <v>727.42600612372132</v>
      </c>
      <c r="D10">
        <f t="shared" si="1"/>
        <v>32.426006123721322</v>
      </c>
      <c r="E10">
        <f t="shared" si="2"/>
        <v>1051.4458731356126</v>
      </c>
      <c r="F10">
        <f t="shared" si="3"/>
        <v>4.6656123919023483E-2</v>
      </c>
    </row>
    <row r="11" spans="1:12" x14ac:dyDescent="0.35">
      <c r="A11" s="1">
        <v>38991</v>
      </c>
      <c r="B11">
        <v>708</v>
      </c>
      <c r="C11">
        <f t="shared" si="0"/>
        <v>716.90821801730795</v>
      </c>
      <c r="D11">
        <f t="shared" si="1"/>
        <v>8.908218017307945</v>
      </c>
      <c r="E11">
        <f t="shared" si="2"/>
        <v>79.356348243889897</v>
      </c>
      <c r="F11">
        <f t="shared" si="3"/>
        <v>1.2582228838005572E-2</v>
      </c>
    </row>
    <row r="12" spans="1:12" x14ac:dyDescent="0.35">
      <c r="A12" s="1">
        <v>39022</v>
      </c>
      <c r="B12">
        <v>716</v>
      </c>
      <c r="C12">
        <f t="shared" si="0"/>
        <v>728.93691771112185</v>
      </c>
      <c r="D12">
        <f t="shared" si="1"/>
        <v>12.936917711121851</v>
      </c>
      <c r="E12">
        <f t="shared" si="2"/>
        <v>167.36383986433822</v>
      </c>
      <c r="F12">
        <f t="shared" si="3"/>
        <v>1.8068320825589176E-2</v>
      </c>
    </row>
    <row r="13" spans="1:12" x14ac:dyDescent="0.35">
      <c r="A13" s="1">
        <v>39052</v>
      </c>
      <c r="B13">
        <v>784</v>
      </c>
      <c r="C13">
        <f t="shared" si="0"/>
        <v>737.58445124857917</v>
      </c>
      <c r="D13">
        <f t="shared" si="1"/>
        <v>46.415548751420829</v>
      </c>
      <c r="E13">
        <f t="shared" si="2"/>
        <v>2154.4031658955237</v>
      </c>
      <c r="F13">
        <f t="shared" si="3"/>
        <v>5.9203506060485751E-2</v>
      </c>
    </row>
    <row r="14" spans="1:12" x14ac:dyDescent="0.35">
      <c r="A14" s="1">
        <v>39083</v>
      </c>
      <c r="B14">
        <v>845</v>
      </c>
      <c r="C14">
        <f t="shared" si="0"/>
        <v>775.7979085255397</v>
      </c>
      <c r="D14">
        <f t="shared" si="1"/>
        <v>69.202091474460303</v>
      </c>
      <c r="E14">
        <f t="shared" si="2"/>
        <v>4788.9294644395713</v>
      </c>
      <c r="F14">
        <f t="shared" si="3"/>
        <v>8.1895966241964852E-2</v>
      </c>
    </row>
    <row r="15" spans="1:12" x14ac:dyDescent="0.35">
      <c r="A15" s="1">
        <v>39114</v>
      </c>
      <c r="B15">
        <v>739</v>
      </c>
      <c r="C15">
        <f t="shared" si="0"/>
        <v>828.81166156356539</v>
      </c>
      <c r="D15">
        <f t="shared" si="1"/>
        <v>89.811661563565394</v>
      </c>
      <c r="E15">
        <f t="shared" si="2"/>
        <v>8066.1345528084094</v>
      </c>
      <c r="F15">
        <f t="shared" si="3"/>
        <v>0.12153134176395859</v>
      </c>
    </row>
    <row r="16" spans="1:12" x14ac:dyDescent="0.35">
      <c r="A16" s="1">
        <v>39142</v>
      </c>
      <c r="B16">
        <v>871</v>
      </c>
      <c r="C16">
        <f t="shared" si="0"/>
        <v>735.65441005647006</v>
      </c>
      <c r="D16">
        <f t="shared" si="1"/>
        <v>135.34558994352994</v>
      </c>
      <c r="E16">
        <f t="shared" si="2"/>
        <v>18318.428717162154</v>
      </c>
      <c r="F16">
        <f t="shared" si="3"/>
        <v>0.15539103323022957</v>
      </c>
    </row>
    <row r="17" spans="1:6" x14ac:dyDescent="0.35">
      <c r="A17" s="1">
        <v>39173</v>
      </c>
      <c r="B17">
        <v>927</v>
      </c>
      <c r="C17">
        <f t="shared" si="0"/>
        <v>854.27205028235096</v>
      </c>
      <c r="D17">
        <f t="shared" si="1"/>
        <v>72.727949717649039</v>
      </c>
      <c r="E17">
        <f t="shared" si="2"/>
        <v>5289.3546701328869</v>
      </c>
      <c r="F17">
        <f t="shared" si="3"/>
        <v>7.8455177688941793E-2</v>
      </c>
    </row>
    <row r="18" spans="1:6" x14ac:dyDescent="0.35">
      <c r="A18" s="1">
        <v>39203</v>
      </c>
      <c r="B18">
        <v>1133</v>
      </c>
      <c r="C18">
        <f t="shared" si="0"/>
        <v>911.56711735726572</v>
      </c>
      <c r="D18">
        <f t="shared" si="1"/>
        <v>221.43288264273428</v>
      </c>
      <c r="E18">
        <f t="shared" si="2"/>
        <v>49032.521515470937</v>
      </c>
      <c r="F18">
        <f t="shared" si="3"/>
        <v>0.19543943746048922</v>
      </c>
    </row>
    <row r="19" spans="1:6" x14ac:dyDescent="0.35">
      <c r="A19" s="1">
        <v>39234</v>
      </c>
      <c r="B19">
        <v>1124</v>
      </c>
      <c r="C19">
        <f t="shared" si="0"/>
        <v>1101.9183902020454</v>
      </c>
      <c r="D19">
        <f t="shared" si="1"/>
        <v>22.08160979795457</v>
      </c>
      <c r="E19">
        <f t="shared" si="2"/>
        <v>487.59749126912328</v>
      </c>
      <c r="F19">
        <f t="shared" si="3"/>
        <v>1.9645560318464921E-2</v>
      </c>
    </row>
    <row r="20" spans="1:6" x14ac:dyDescent="0.35">
      <c r="A20" s="1">
        <v>39264</v>
      </c>
      <c r="B20">
        <v>1056</v>
      </c>
      <c r="C20">
        <f t="shared" si="0"/>
        <v>1082.4499313464846</v>
      </c>
      <c r="D20">
        <f t="shared" si="1"/>
        <v>26.449931346484618</v>
      </c>
      <c r="E20">
        <f t="shared" si="2"/>
        <v>699.59886823374961</v>
      </c>
      <c r="F20">
        <f t="shared" si="3"/>
        <v>2.5047283472049826E-2</v>
      </c>
    </row>
    <row r="21" spans="1:6" x14ac:dyDescent="0.35">
      <c r="A21" s="1">
        <v>39295</v>
      </c>
      <c r="B21">
        <v>889</v>
      </c>
      <c r="C21">
        <f t="shared" si="0"/>
        <v>1036.034382595064</v>
      </c>
      <c r="D21">
        <f t="shared" si="1"/>
        <v>147.03438259506402</v>
      </c>
      <c r="E21">
        <f t="shared" si="2"/>
        <v>21619.109665111664</v>
      </c>
      <c r="F21">
        <f t="shared" si="3"/>
        <v>0.1653930062936603</v>
      </c>
    </row>
    <row r="22" spans="1:6" x14ac:dyDescent="0.35">
      <c r="A22" s="1">
        <v>39326</v>
      </c>
      <c r="B22">
        <v>857</v>
      </c>
      <c r="C22">
        <f t="shared" si="0"/>
        <v>893.10104573722992</v>
      </c>
      <c r="D22">
        <f t="shared" si="1"/>
        <v>36.101045737229924</v>
      </c>
      <c r="E22">
        <f t="shared" si="2"/>
        <v>1303.2855033215669</v>
      </c>
      <c r="F22">
        <f t="shared" si="3"/>
        <v>4.212490751135347E-2</v>
      </c>
    </row>
    <row r="23" spans="1:6" x14ac:dyDescent="0.35">
      <c r="A23" s="1">
        <v>39356</v>
      </c>
      <c r="B23">
        <v>772</v>
      </c>
      <c r="C23">
        <f t="shared" si="0"/>
        <v>886.78654272303936</v>
      </c>
      <c r="D23">
        <f t="shared" si="1"/>
        <v>114.78654272303936</v>
      </c>
      <c r="E23">
        <f t="shared" si="2"/>
        <v>13175.95039030814</v>
      </c>
      <c r="F23">
        <f t="shared" si="3"/>
        <v>0.14868723150652766</v>
      </c>
    </row>
    <row r="24" spans="1:6" x14ac:dyDescent="0.35">
      <c r="A24" s="1">
        <v>39387</v>
      </c>
      <c r="B24">
        <v>751</v>
      </c>
      <c r="C24">
        <f t="shared" si="0"/>
        <v>809.98863419749955</v>
      </c>
      <c r="D24">
        <f t="shared" si="1"/>
        <v>58.98863419749955</v>
      </c>
      <c r="E24">
        <f t="shared" si="2"/>
        <v>3479.6589644864134</v>
      </c>
      <c r="F24">
        <f t="shared" si="3"/>
        <v>7.8546783219040683E-2</v>
      </c>
    </row>
    <row r="25" spans="1:6" x14ac:dyDescent="0.35">
      <c r="A25" s="1">
        <v>39417</v>
      </c>
      <c r="B25">
        <v>820</v>
      </c>
      <c r="C25">
        <f t="shared" si="0"/>
        <v>783.9162881540833</v>
      </c>
      <c r="D25">
        <f t="shared" si="1"/>
        <v>36.083711845916696</v>
      </c>
      <c r="E25">
        <f t="shared" si="2"/>
        <v>1302.0342605791488</v>
      </c>
      <c r="F25">
        <f t="shared" si="3"/>
        <v>4.4004526641361827E-2</v>
      </c>
    </row>
    <row r="26" spans="1:6" x14ac:dyDescent="0.35">
      <c r="A26" s="1">
        <v>39448</v>
      </c>
      <c r="B26">
        <v>857</v>
      </c>
      <c r="C26">
        <f t="shared" si="0"/>
        <v>827.44663568075975</v>
      </c>
      <c r="D26">
        <f t="shared" si="1"/>
        <v>29.553364319240245</v>
      </c>
      <c r="E26">
        <f t="shared" si="2"/>
        <v>873.40134258574244</v>
      </c>
      <c r="F26">
        <f t="shared" si="3"/>
        <v>3.4484672484527711E-2</v>
      </c>
    </row>
    <row r="27" spans="1:6" x14ac:dyDescent="0.35">
      <c r="A27" s="1">
        <v>39479</v>
      </c>
      <c r="B27">
        <v>881</v>
      </c>
      <c r="C27">
        <f t="shared" si="0"/>
        <v>856.99999999999989</v>
      </c>
      <c r="D27">
        <f t="shared" si="1"/>
        <v>24.000000000000114</v>
      </c>
      <c r="E27">
        <f t="shared" si="2"/>
        <v>576.00000000000546</v>
      </c>
      <c r="F27">
        <f t="shared" si="3"/>
        <v>2.7241770715096609E-2</v>
      </c>
    </row>
    <row r="28" spans="1:6" x14ac:dyDescent="0.35">
      <c r="A28" s="1">
        <v>39508</v>
      </c>
      <c r="B28">
        <v>937</v>
      </c>
      <c r="C28">
        <f t="shared" si="0"/>
        <v>869.23647406952421</v>
      </c>
      <c r="D28">
        <f t="shared" si="1"/>
        <v>67.763525930475794</v>
      </c>
      <c r="E28">
        <f t="shared" si="2"/>
        <v>4591.895446530265</v>
      </c>
      <c r="F28">
        <f t="shared" si="3"/>
        <v>7.231966481374151E-2</v>
      </c>
    </row>
    <row r="29" spans="1:6" x14ac:dyDescent="0.35">
      <c r="A29" s="1">
        <v>39539</v>
      </c>
      <c r="B29">
        <v>1159</v>
      </c>
      <c r="C29">
        <f t="shared" si="0"/>
        <v>916.92646033882113</v>
      </c>
      <c r="D29">
        <f t="shared" si="1"/>
        <v>242.07353966117887</v>
      </c>
      <c r="E29">
        <f t="shared" si="2"/>
        <v>58599.598604092338</v>
      </c>
      <c r="F29">
        <f t="shared" si="3"/>
        <v>0.20886414120895502</v>
      </c>
    </row>
    <row r="30" spans="1:6" x14ac:dyDescent="0.35">
      <c r="A30" s="1">
        <v>39569</v>
      </c>
      <c r="B30">
        <v>1072</v>
      </c>
      <c r="C30">
        <f t="shared" si="0"/>
        <v>1122.4143551336579</v>
      </c>
      <c r="D30">
        <f t="shared" si="1"/>
        <v>50.414355133657864</v>
      </c>
      <c r="E30">
        <f t="shared" si="2"/>
        <v>2541.607203542575</v>
      </c>
      <c r="F30">
        <f t="shared" si="3"/>
        <v>4.7028316356024127E-2</v>
      </c>
    </row>
    <row r="31" spans="1:6" x14ac:dyDescent="0.35">
      <c r="A31" s="1">
        <v>39600</v>
      </c>
      <c r="B31">
        <v>1246</v>
      </c>
      <c r="C31">
        <f t="shared" si="0"/>
        <v>1048.7967149077772</v>
      </c>
      <c r="D31">
        <f t="shared" si="1"/>
        <v>197.20328509222281</v>
      </c>
      <c r="E31">
        <f t="shared" si="2"/>
        <v>38889.135651164506</v>
      </c>
      <c r="F31">
        <f t="shared" si="3"/>
        <v>0.15826908915908733</v>
      </c>
    </row>
    <row r="32" spans="1:6" x14ac:dyDescent="0.35">
      <c r="A32" s="1">
        <v>39630</v>
      </c>
      <c r="B32">
        <v>1198</v>
      </c>
      <c r="C32">
        <f t="shared" si="0"/>
        <v>1206.6083764713426</v>
      </c>
      <c r="D32">
        <f t="shared" si="1"/>
        <v>8.6083764713425808</v>
      </c>
      <c r="E32">
        <f t="shared" si="2"/>
        <v>74.104145472364536</v>
      </c>
      <c r="F32">
        <f t="shared" si="3"/>
        <v>7.1856230979487319E-3</v>
      </c>
    </row>
    <row r="33" spans="1:6" x14ac:dyDescent="0.35">
      <c r="A33" s="1">
        <v>39661</v>
      </c>
      <c r="B33">
        <v>922</v>
      </c>
      <c r="C33">
        <f t="shared" si="0"/>
        <v>1169.8322911206039</v>
      </c>
      <c r="D33">
        <f t="shared" si="1"/>
        <v>247.83229112060394</v>
      </c>
      <c r="E33">
        <f t="shared" si="2"/>
        <v>61420.844522087784</v>
      </c>
      <c r="F33">
        <f t="shared" si="3"/>
        <v>0.26879858039111054</v>
      </c>
    </row>
    <row r="34" spans="1:6" x14ac:dyDescent="0.35">
      <c r="A34" s="1">
        <v>39692</v>
      </c>
      <c r="B34">
        <v>798</v>
      </c>
      <c r="C34">
        <f t="shared" si="0"/>
        <v>947.57757472956644</v>
      </c>
      <c r="D34">
        <f t="shared" si="1"/>
        <v>149.57757472956644</v>
      </c>
      <c r="E34">
        <f t="shared" si="2"/>
        <v>22373.450861979032</v>
      </c>
      <c r="F34">
        <f t="shared" si="3"/>
        <v>0.18744056983654941</v>
      </c>
    </row>
    <row r="35" spans="1:6" x14ac:dyDescent="0.35">
      <c r="A35" s="1">
        <v>39722</v>
      </c>
      <c r="B35">
        <v>879</v>
      </c>
      <c r="C35">
        <f t="shared" si="0"/>
        <v>827.57069821055359</v>
      </c>
      <c r="D35">
        <f t="shared" si="1"/>
        <v>51.429301789446413</v>
      </c>
      <c r="E35">
        <f t="shared" si="2"/>
        <v>2644.973082549956</v>
      </c>
      <c r="F35">
        <f t="shared" si="3"/>
        <v>5.8508875755911731E-2</v>
      </c>
    </row>
    <row r="36" spans="1:6" x14ac:dyDescent="0.35">
      <c r="A36" s="1">
        <v>39753</v>
      </c>
      <c r="B36">
        <v>945</v>
      </c>
      <c r="C36">
        <f t="shared" si="0"/>
        <v>918.60746804114297</v>
      </c>
      <c r="D36">
        <f t="shared" si="1"/>
        <v>26.392531958857035</v>
      </c>
      <c r="E36">
        <f t="shared" si="2"/>
        <v>696.56574319928995</v>
      </c>
      <c r="F36">
        <f t="shared" si="3"/>
        <v>2.792860524746776E-2</v>
      </c>
    </row>
    <row r="37" spans="1:6" x14ac:dyDescent="0.35">
      <c r="A37" s="1">
        <v>39783</v>
      </c>
      <c r="B37">
        <v>990</v>
      </c>
      <c r="C37">
        <f t="shared" si="0"/>
        <v>972.30433082945274</v>
      </c>
      <c r="D37">
        <f t="shared" si="1"/>
        <v>17.695669170547262</v>
      </c>
      <c r="E37">
        <f t="shared" si="2"/>
        <v>313.13670739345685</v>
      </c>
      <c r="F37">
        <f t="shared" si="3"/>
        <v>1.7874413303583091E-2</v>
      </c>
    </row>
    <row r="38" spans="1:6" x14ac:dyDescent="0.35">
      <c r="A38" s="1">
        <v>39814</v>
      </c>
      <c r="B38">
        <v>917</v>
      </c>
      <c r="C38">
        <f t="shared" si="0"/>
        <v>982.6612865754829</v>
      </c>
      <c r="D38">
        <f t="shared" si="1"/>
        <v>65.661286575482904</v>
      </c>
      <c r="E38">
        <f t="shared" si="2"/>
        <v>4311.4045547476917</v>
      </c>
      <c r="F38">
        <f t="shared" si="3"/>
        <v>7.1604456461813418E-2</v>
      </c>
    </row>
    <row r="39" spans="1:6" x14ac:dyDescent="0.35">
      <c r="A39" s="1">
        <v>39845</v>
      </c>
      <c r="B39">
        <v>956</v>
      </c>
      <c r="C39">
        <f t="shared" si="0"/>
        <v>904.15725150709522</v>
      </c>
      <c r="D39">
        <f t="shared" si="1"/>
        <v>51.842748492904775</v>
      </c>
      <c r="E39">
        <f t="shared" si="2"/>
        <v>2687.6705712985804</v>
      </c>
      <c r="F39">
        <f t="shared" si="3"/>
        <v>5.4228816415172361E-2</v>
      </c>
    </row>
    <row r="40" spans="1:6" x14ac:dyDescent="0.35">
      <c r="A40" s="1">
        <v>39873</v>
      </c>
      <c r="B40">
        <v>1001</v>
      </c>
      <c r="C40">
        <f t="shared" si="0"/>
        <v>947.68998626929681</v>
      </c>
      <c r="D40">
        <f t="shared" si="1"/>
        <v>53.31001373070319</v>
      </c>
      <c r="E40">
        <f t="shared" si="2"/>
        <v>2841.9575639677628</v>
      </c>
      <c r="F40">
        <f t="shared" si="3"/>
        <v>5.325675697372946E-2</v>
      </c>
    </row>
    <row r="41" spans="1:6" x14ac:dyDescent="0.35">
      <c r="A41" s="1">
        <v>39904</v>
      </c>
      <c r="B41">
        <v>1142</v>
      </c>
      <c r="C41">
        <f t="shared" si="0"/>
        <v>994.95635365039766</v>
      </c>
      <c r="D41">
        <f t="shared" si="1"/>
        <v>147.04364634960234</v>
      </c>
      <c r="E41">
        <f t="shared" si="2"/>
        <v>21621.833931786921</v>
      </c>
      <c r="F41">
        <f t="shared" si="3"/>
        <v>0.1287597603761842</v>
      </c>
    </row>
    <row r="42" spans="1:6" x14ac:dyDescent="0.35">
      <c r="A42" s="1">
        <v>39934</v>
      </c>
      <c r="B42">
        <v>1276</v>
      </c>
      <c r="C42">
        <f t="shared" si="0"/>
        <v>1125.5958170510796</v>
      </c>
      <c r="D42">
        <f t="shared" si="1"/>
        <v>150.40418294892038</v>
      </c>
      <c r="E42">
        <f t="shared" si="2"/>
        <v>22621.418248532311</v>
      </c>
      <c r="F42">
        <f t="shared" si="3"/>
        <v>0.11787161673112882</v>
      </c>
    </row>
    <row r="43" spans="1:6" x14ac:dyDescent="0.35">
      <c r="A43" s="1">
        <v>39965</v>
      </c>
      <c r="B43">
        <v>1356</v>
      </c>
      <c r="C43">
        <f t="shared" si="0"/>
        <v>1237.2559100087999</v>
      </c>
      <c r="D43">
        <f t="shared" si="1"/>
        <v>118.7440899912001</v>
      </c>
      <c r="E43">
        <f t="shared" si="2"/>
        <v>14100.158907838228</v>
      </c>
      <c r="F43">
        <f t="shared" si="3"/>
        <v>8.7569387899115114E-2</v>
      </c>
    </row>
    <row r="44" spans="1:6" x14ac:dyDescent="0.35">
      <c r="A44" s="1">
        <v>39995</v>
      </c>
      <c r="B44">
        <v>1288</v>
      </c>
      <c r="C44">
        <f t="shared" si="0"/>
        <v>1312.8310975028412</v>
      </c>
      <c r="D44">
        <f t="shared" si="1"/>
        <v>24.831097502841203</v>
      </c>
      <c r="E44">
        <f t="shared" si="2"/>
        <v>616.58340319560659</v>
      </c>
      <c r="F44">
        <f t="shared" si="3"/>
        <v>1.92788024090382E-2</v>
      </c>
    </row>
    <row r="45" spans="1:6" x14ac:dyDescent="0.35">
      <c r="A45" s="1">
        <v>40026</v>
      </c>
      <c r="B45">
        <v>1082</v>
      </c>
      <c r="C45">
        <f t="shared" si="0"/>
        <v>1257.0263124582884</v>
      </c>
      <c r="D45">
        <f t="shared" si="1"/>
        <v>175.02631245828843</v>
      </c>
      <c r="E45">
        <f t="shared" si="2"/>
        <v>30634.210052746414</v>
      </c>
      <c r="F45">
        <f t="shared" si="3"/>
        <v>0.16176184145867692</v>
      </c>
    </row>
    <row r="46" spans="1:6" x14ac:dyDescent="0.35">
      <c r="A46" s="1">
        <v>40057</v>
      </c>
      <c r="B46">
        <v>877</v>
      </c>
      <c r="C46">
        <f t="shared" si="0"/>
        <v>1088.4753353745737</v>
      </c>
      <c r="D46">
        <f t="shared" si="1"/>
        <v>211.47533537457366</v>
      </c>
      <c r="E46">
        <f t="shared" si="2"/>
        <v>44721.817471788403</v>
      </c>
      <c r="F46">
        <f t="shared" si="3"/>
        <v>0.24113493201205663</v>
      </c>
    </row>
    <row r="47" spans="1:6" x14ac:dyDescent="0.35">
      <c r="A47" s="1">
        <v>40087</v>
      </c>
      <c r="B47">
        <v>1009</v>
      </c>
      <c r="C47">
        <f t="shared" si="0"/>
        <v>920.06098024091568</v>
      </c>
      <c r="D47">
        <f t="shared" si="1"/>
        <v>88.939019759084317</v>
      </c>
      <c r="E47">
        <f t="shared" si="2"/>
        <v>7910.1492357067909</v>
      </c>
      <c r="F47">
        <f t="shared" si="3"/>
        <v>8.814570838363163E-2</v>
      </c>
    </row>
    <row r="48" spans="1:6" x14ac:dyDescent="0.35">
      <c r="A48" s="1">
        <v>40118</v>
      </c>
      <c r="B48">
        <v>1100</v>
      </c>
      <c r="C48">
        <f t="shared" si="0"/>
        <v>1046.449022916285</v>
      </c>
      <c r="D48">
        <f t="shared" si="1"/>
        <v>53.550977083714997</v>
      </c>
      <c r="E48">
        <f t="shared" si="2"/>
        <v>2867.7071466205689</v>
      </c>
      <c r="F48">
        <f t="shared" si="3"/>
        <v>4.868270643974091E-2</v>
      </c>
    </row>
    <row r="49" spans="1:6" x14ac:dyDescent="0.35">
      <c r="A49" s="1">
        <v>40148</v>
      </c>
      <c r="B49">
        <v>998</v>
      </c>
      <c r="C49">
        <f t="shared" si="0"/>
        <v>1120.2893841736645</v>
      </c>
      <c r="D49">
        <f t="shared" si="1"/>
        <v>122.28938417366453</v>
      </c>
      <c r="E49">
        <f t="shared" si="2"/>
        <v>14954.693481574113</v>
      </c>
      <c r="F49">
        <f t="shared" si="3"/>
        <v>0.12253445307982418</v>
      </c>
    </row>
    <row r="50" spans="1:6" x14ac:dyDescent="0.35">
      <c r="A50" s="1">
        <v>40179</v>
      </c>
      <c r="B50">
        <v>887</v>
      </c>
      <c r="C50">
        <f t="shared" si="0"/>
        <v>1007.0654695244032</v>
      </c>
      <c r="D50">
        <f t="shared" si="1"/>
        <v>120.06546952440317</v>
      </c>
      <c r="E50">
        <f t="shared" si="2"/>
        <v>14415.716972115386</v>
      </c>
      <c r="F50">
        <f t="shared" si="3"/>
        <v>0.13536129596888746</v>
      </c>
    </row>
    <row r="51" spans="1:6" x14ac:dyDescent="0.35">
      <c r="A51" s="1">
        <v>40210</v>
      </c>
      <c r="B51">
        <v>892</v>
      </c>
      <c r="C51">
        <f t="shared" si="0"/>
        <v>885.92077743757091</v>
      </c>
      <c r="D51">
        <f t="shared" si="1"/>
        <v>6.079222562429095</v>
      </c>
      <c r="E51">
        <f t="shared" si="2"/>
        <v>36.956946963546969</v>
      </c>
      <c r="F51">
        <f t="shared" si="3"/>
        <v>6.8152719309743214E-3</v>
      </c>
    </row>
    <row r="52" spans="1:6" x14ac:dyDescent="0.35">
      <c r="A52" s="1">
        <v>40238</v>
      </c>
      <c r="B52">
        <v>997</v>
      </c>
      <c r="C52">
        <f t="shared" si="0"/>
        <v>904.62690398041877</v>
      </c>
      <c r="D52">
        <f t="shared" si="1"/>
        <v>92.373096019581226</v>
      </c>
      <c r="E52">
        <f t="shared" si="2"/>
        <v>8532.7888682427729</v>
      </c>
      <c r="F52">
        <f t="shared" si="3"/>
        <v>9.2651049167082472E-2</v>
      </c>
    </row>
    <row r="53" spans="1:6" x14ac:dyDescent="0.35">
      <c r="A53" s="1">
        <v>40269</v>
      </c>
      <c r="B53">
        <v>1118</v>
      </c>
      <c r="C53">
        <f t="shared" si="0"/>
        <v>1008.1159923930181</v>
      </c>
      <c r="D53">
        <f t="shared" si="1"/>
        <v>109.88400760698187</v>
      </c>
      <c r="E53">
        <f t="shared" si="2"/>
        <v>12074.49512777125</v>
      </c>
      <c r="F53">
        <f t="shared" si="3"/>
        <v>9.828623220660275E-2</v>
      </c>
    </row>
    <row r="54" spans="1:6" x14ac:dyDescent="0.35">
      <c r="A54" s="1">
        <v>40299</v>
      </c>
      <c r="B54">
        <v>1197</v>
      </c>
      <c r="C54">
        <f t="shared" si="0"/>
        <v>1105.0493292508522</v>
      </c>
      <c r="D54">
        <f t="shared" si="1"/>
        <v>91.950670749147775</v>
      </c>
      <c r="E54">
        <f t="shared" si="2"/>
        <v>8454.9258512181805</v>
      </c>
      <c r="F54">
        <f t="shared" si="3"/>
        <v>7.6817602965035731E-2</v>
      </c>
    </row>
    <row r="55" spans="1:6" x14ac:dyDescent="0.35">
      <c r="A55" s="1">
        <v>40330</v>
      </c>
      <c r="B55">
        <v>1256</v>
      </c>
      <c r="C55">
        <f t="shared" si="0"/>
        <v>1163.5441005647017</v>
      </c>
      <c r="D55">
        <f t="shared" si="1"/>
        <v>92.455899435298306</v>
      </c>
      <c r="E55">
        <f t="shared" si="2"/>
        <v>8548.0933403899944</v>
      </c>
      <c r="F55">
        <f t="shared" si="3"/>
        <v>7.3611384900715213E-2</v>
      </c>
    </row>
    <row r="56" spans="1:6" x14ac:dyDescent="0.35">
      <c r="A56" s="1">
        <v>40360</v>
      </c>
      <c r="B56">
        <v>1202</v>
      </c>
      <c r="C56">
        <f t="shared" si="0"/>
        <v>1216.7162987275854</v>
      </c>
      <c r="D56">
        <f t="shared" si="1"/>
        <v>14.716298727585354</v>
      </c>
      <c r="E56">
        <f t="shared" si="2"/>
        <v>216.56944823953032</v>
      </c>
      <c r="F56">
        <f t="shared" si="3"/>
        <v>1.2243176978024422E-2</v>
      </c>
    </row>
    <row r="57" spans="1:6" x14ac:dyDescent="0.35">
      <c r="A57" s="1">
        <v>40391</v>
      </c>
      <c r="B57">
        <v>1170</v>
      </c>
      <c r="C57">
        <f t="shared" si="0"/>
        <v>1179.8759374702061</v>
      </c>
      <c r="D57">
        <f t="shared" si="1"/>
        <v>9.8759374702060541</v>
      </c>
      <c r="E57">
        <f t="shared" si="2"/>
        <v>97.534140915419954</v>
      </c>
      <c r="F57">
        <f t="shared" si="3"/>
        <v>8.4409721967573115E-3</v>
      </c>
    </row>
    <row r="58" spans="1:6" x14ac:dyDescent="0.35">
      <c r="A58" s="1">
        <v>40422</v>
      </c>
      <c r="B58">
        <v>982</v>
      </c>
      <c r="C58">
        <f t="shared" si="0"/>
        <v>1164.3880426753692</v>
      </c>
      <c r="D58">
        <f t="shared" si="1"/>
        <v>182.38804267536921</v>
      </c>
      <c r="E58">
        <f t="shared" si="2"/>
        <v>33265.398110952301</v>
      </c>
      <c r="F58">
        <f t="shared" si="3"/>
        <v>0.18573120435373647</v>
      </c>
    </row>
    <row r="59" spans="1:6" x14ac:dyDescent="0.35">
      <c r="A59" s="1">
        <v>40452</v>
      </c>
      <c r="B59">
        <v>1297</v>
      </c>
      <c r="C59">
        <f t="shared" si="0"/>
        <v>1005.2032850922227</v>
      </c>
      <c r="D59">
        <f t="shared" si="1"/>
        <v>291.7967149077773</v>
      </c>
      <c r="E59">
        <f t="shared" si="2"/>
        <v>85145.322830970661</v>
      </c>
      <c r="F59">
        <f t="shared" si="3"/>
        <v>0.22497819191039115</v>
      </c>
    </row>
    <row r="60" spans="1:6" x14ac:dyDescent="0.35">
      <c r="A60" s="1">
        <v>40483</v>
      </c>
      <c r="B60">
        <v>1163</v>
      </c>
      <c r="C60">
        <f t="shared" si="0"/>
        <v>1292.5751874940411</v>
      </c>
      <c r="D60">
        <f t="shared" si="1"/>
        <v>129.57518749404107</v>
      </c>
      <c r="E60">
        <f t="shared" si="2"/>
        <v>16789.729214115898</v>
      </c>
      <c r="F60">
        <f t="shared" si="3"/>
        <v>0.1114146066156845</v>
      </c>
    </row>
    <row r="61" spans="1:6" x14ac:dyDescent="0.35">
      <c r="A61" s="1">
        <v>40513</v>
      </c>
      <c r="B61">
        <v>1053</v>
      </c>
      <c r="C61">
        <f t="shared" si="0"/>
        <v>1167.2089679934729</v>
      </c>
      <c r="D61">
        <f t="shared" si="1"/>
        <v>114.20896799347292</v>
      </c>
      <c r="E61">
        <f t="shared" si="2"/>
        <v>13043.688370134123</v>
      </c>
      <c r="F61">
        <f t="shared" si="3"/>
        <v>0.10846055839835986</v>
      </c>
    </row>
    <row r="63" spans="1:6" x14ac:dyDescent="0.35">
      <c r="C63" t="s">
        <v>83</v>
      </c>
      <c r="D63">
        <f>AVERAGE(D7:D61)</f>
        <v>90.924049857791005</v>
      </c>
      <c r="E63">
        <f t="shared" ref="E63:F63" si="4">AVERAGE(E7:E61)</f>
        <v>13363.547787563733</v>
      </c>
      <c r="F63">
        <f t="shared" si="4"/>
        <v>9.2051688756268638E-2</v>
      </c>
    </row>
    <row r="64" spans="1:6" x14ac:dyDescent="0.35">
      <c r="D64" s="5" t="s">
        <v>74</v>
      </c>
      <c r="E64" s="5">
        <f>SQRT(E63)</f>
        <v>115.60081222709351</v>
      </c>
      <c r="F64">
        <f>F63*100</f>
        <v>9.2051688756268639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57B8D-B5D2-47D0-A54B-07A762A0958C}">
  <dimension ref="A1:M64"/>
  <sheetViews>
    <sheetView topLeftCell="F2" zoomScale="89" workbookViewId="0">
      <selection activeCell="Q7" sqref="Q7"/>
    </sheetView>
  </sheetViews>
  <sheetFormatPr defaultRowHeight="14.5" x14ac:dyDescent="0.35"/>
  <cols>
    <col min="11" max="11" width="10.54296875" bestFit="1" customWidth="1"/>
    <col min="12" max="12" width="10.36328125" bestFit="1" customWidth="1"/>
  </cols>
  <sheetData>
    <row r="1" spans="1:13" x14ac:dyDescent="0.35">
      <c r="A1" t="s">
        <v>0</v>
      </c>
      <c r="B1" t="s">
        <v>1</v>
      </c>
      <c r="C1" t="s">
        <v>88</v>
      </c>
      <c r="D1" t="s">
        <v>53</v>
      </c>
      <c r="E1" t="s">
        <v>54</v>
      </c>
      <c r="F1" t="s">
        <v>55</v>
      </c>
    </row>
    <row r="2" spans="1:13" x14ac:dyDescent="0.35">
      <c r="A2" s="1">
        <v>38718</v>
      </c>
      <c r="B2">
        <v>779</v>
      </c>
    </row>
    <row r="3" spans="1:13" x14ac:dyDescent="0.35">
      <c r="A3" s="1">
        <v>38749</v>
      </c>
      <c r="B3">
        <v>802</v>
      </c>
      <c r="L3" t="s">
        <v>81</v>
      </c>
      <c r="M3" t="s">
        <v>78</v>
      </c>
    </row>
    <row r="4" spans="1:13" x14ac:dyDescent="0.35">
      <c r="A4" s="1">
        <v>38777</v>
      </c>
      <c r="B4">
        <v>818</v>
      </c>
      <c r="K4" t="s">
        <v>80</v>
      </c>
      <c r="L4">
        <v>1</v>
      </c>
      <c r="M4">
        <v>0.98667176938699586</v>
      </c>
    </row>
    <row r="5" spans="1:13" x14ac:dyDescent="0.35">
      <c r="A5" s="1">
        <v>38808</v>
      </c>
      <c r="B5">
        <v>888</v>
      </c>
      <c r="C5">
        <f>B4*$M$4+B3*$M$5+B2*$M$6</f>
        <v>815.44028034094583</v>
      </c>
      <c r="D5">
        <f>ABS(B5-C5)</f>
        <v>72.559719659054167</v>
      </c>
      <c r="E5">
        <f>D5*D5</f>
        <v>5264.9129170005317</v>
      </c>
      <c r="F5">
        <f>D5/B5</f>
        <v>8.1711396012448381E-2</v>
      </c>
      <c r="L5">
        <v>2</v>
      </c>
      <c r="M5">
        <v>0</v>
      </c>
    </row>
    <row r="6" spans="1:13" x14ac:dyDescent="0.35">
      <c r="A6" s="1">
        <v>38838</v>
      </c>
      <c r="B6">
        <v>898</v>
      </c>
      <c r="C6">
        <f t="shared" ref="C6:C61" si="0">B5*$M$4+B4*$M$5+B3*$M$6</f>
        <v>884.75362483808021</v>
      </c>
      <c r="D6">
        <f t="shared" ref="D6:D61" si="1">ABS(B6-C6)</f>
        <v>13.246375161919786</v>
      </c>
      <c r="E6">
        <f t="shared" ref="E6:E61" si="2">D6*D6</f>
        <v>175.46645493032545</v>
      </c>
      <c r="F6">
        <f t="shared" ref="F6:F61" si="3">D6/B6</f>
        <v>1.4750974567839406E-2</v>
      </c>
      <c r="K6" t="s">
        <v>89</v>
      </c>
      <c r="L6">
        <v>3</v>
      </c>
      <c r="M6">
        <v>1.0709593045421278E-2</v>
      </c>
    </row>
    <row r="7" spans="1:13" x14ac:dyDescent="0.35">
      <c r="A7" s="1">
        <v>38869</v>
      </c>
      <c r="B7">
        <v>902</v>
      </c>
      <c r="C7">
        <f t="shared" si="0"/>
        <v>894.79169602067691</v>
      </c>
      <c r="D7">
        <f t="shared" si="1"/>
        <v>7.208303979323091</v>
      </c>
      <c r="E7">
        <f t="shared" si="2"/>
        <v>51.959646258325108</v>
      </c>
      <c r="F7">
        <f t="shared" si="3"/>
        <v>7.991467826300544E-3</v>
      </c>
      <c r="L7" t="s">
        <v>68</v>
      </c>
      <c r="M7">
        <f>SUM(M4:M6)</f>
        <v>0.99738136243241715</v>
      </c>
    </row>
    <row r="8" spans="1:13" x14ac:dyDescent="0.35">
      <c r="A8" s="1">
        <v>38899</v>
      </c>
      <c r="B8">
        <v>916</v>
      </c>
      <c r="C8">
        <f t="shared" si="0"/>
        <v>899.48805461140432</v>
      </c>
      <c r="D8">
        <f t="shared" si="1"/>
        <v>16.511945388595677</v>
      </c>
      <c r="E8">
        <f t="shared" si="2"/>
        <v>272.64434051596606</v>
      </c>
      <c r="F8">
        <f t="shared" si="3"/>
        <v>1.8026141253925411E-2</v>
      </c>
    </row>
    <row r="9" spans="1:13" x14ac:dyDescent="0.35">
      <c r="A9" s="1">
        <v>38930</v>
      </c>
      <c r="B9">
        <v>708</v>
      </c>
      <c r="C9">
        <f t="shared" si="0"/>
        <v>913.40855531327657</v>
      </c>
      <c r="D9">
        <f t="shared" si="1"/>
        <v>205.40855531327657</v>
      </c>
      <c r="E9">
        <f t="shared" si="2"/>
        <v>42192.674595887402</v>
      </c>
      <c r="F9">
        <f t="shared" si="3"/>
        <v>0.29012507812609684</v>
      </c>
    </row>
    <row r="10" spans="1:13" x14ac:dyDescent="0.35">
      <c r="A10" s="1">
        <v>38961</v>
      </c>
      <c r="B10">
        <v>695</v>
      </c>
      <c r="C10">
        <f t="shared" si="0"/>
        <v>708.22366565296306</v>
      </c>
      <c r="D10">
        <f t="shared" si="1"/>
        <v>13.223665652963064</v>
      </c>
      <c r="E10">
        <f t="shared" si="2"/>
        <v>174.86533330135504</v>
      </c>
      <c r="F10">
        <f t="shared" si="3"/>
        <v>1.9026857054623113E-2</v>
      </c>
    </row>
    <row r="11" spans="1:13" x14ac:dyDescent="0.35">
      <c r="A11" s="1">
        <v>38991</v>
      </c>
      <c r="B11">
        <v>708</v>
      </c>
      <c r="C11">
        <f t="shared" si="0"/>
        <v>695.54686695356804</v>
      </c>
      <c r="D11">
        <f t="shared" si="1"/>
        <v>12.453133046431958</v>
      </c>
      <c r="E11">
        <f t="shared" si="2"/>
        <v>155.08052267213571</v>
      </c>
      <c r="F11">
        <f t="shared" si="3"/>
        <v>1.7589170969536664E-2</v>
      </c>
    </row>
    <row r="12" spans="1:13" x14ac:dyDescent="0.35">
      <c r="A12" s="1">
        <v>39022</v>
      </c>
      <c r="B12">
        <v>716</v>
      </c>
      <c r="C12">
        <f t="shared" si="0"/>
        <v>706.14600460215127</v>
      </c>
      <c r="D12">
        <f t="shared" si="1"/>
        <v>9.8539953978487347</v>
      </c>
      <c r="E12">
        <f t="shared" si="2"/>
        <v>97.101225300824041</v>
      </c>
      <c r="F12">
        <f t="shared" si="3"/>
        <v>1.3762563404816668E-2</v>
      </c>
    </row>
    <row r="13" spans="1:13" x14ac:dyDescent="0.35">
      <c r="A13" s="1">
        <v>39052</v>
      </c>
      <c r="B13">
        <v>784</v>
      </c>
      <c r="C13">
        <f t="shared" si="0"/>
        <v>713.90015404765688</v>
      </c>
      <c r="D13">
        <f t="shared" si="1"/>
        <v>70.099845952343117</v>
      </c>
      <c r="E13">
        <f t="shared" si="2"/>
        <v>4913.9884025422352</v>
      </c>
      <c r="F13">
        <f t="shared" si="3"/>
        <v>8.9413068816764182E-2</v>
      </c>
    </row>
    <row r="14" spans="1:13" x14ac:dyDescent="0.35">
      <c r="A14" s="1">
        <v>39083</v>
      </c>
      <c r="B14">
        <v>845</v>
      </c>
      <c r="C14">
        <f t="shared" si="0"/>
        <v>781.13305907556298</v>
      </c>
      <c r="D14">
        <f t="shared" si="1"/>
        <v>63.866940924437017</v>
      </c>
      <c r="E14">
        <f t="shared" si="2"/>
        <v>4078.986143045528</v>
      </c>
      <c r="F14">
        <f t="shared" si="3"/>
        <v>7.5582178608801204E-2</v>
      </c>
    </row>
    <row r="15" spans="1:13" x14ac:dyDescent="0.35">
      <c r="A15" s="1">
        <v>39114</v>
      </c>
      <c r="B15">
        <v>739</v>
      </c>
      <c r="C15">
        <f t="shared" si="0"/>
        <v>841.40571375253307</v>
      </c>
      <c r="D15">
        <f t="shared" si="1"/>
        <v>102.40571375253307</v>
      </c>
      <c r="E15">
        <f t="shared" si="2"/>
        <v>10486.930209165741</v>
      </c>
      <c r="F15">
        <f t="shared" si="3"/>
        <v>0.13857336096418549</v>
      </c>
    </row>
    <row r="16" spans="1:13" x14ac:dyDescent="0.35">
      <c r="A16" s="1">
        <v>39142</v>
      </c>
      <c r="B16">
        <v>871</v>
      </c>
      <c r="C16">
        <f t="shared" si="0"/>
        <v>737.54675852460025</v>
      </c>
      <c r="D16">
        <f t="shared" si="1"/>
        <v>133.45324147539975</v>
      </c>
      <c r="E16">
        <f t="shared" si="2"/>
        <v>17809.767660291356</v>
      </c>
      <c r="F16">
        <f t="shared" si="3"/>
        <v>0.15321841730815125</v>
      </c>
    </row>
    <row r="17" spans="1:6" x14ac:dyDescent="0.35">
      <c r="A17" s="1">
        <v>39173</v>
      </c>
      <c r="B17">
        <v>927</v>
      </c>
      <c r="C17">
        <f t="shared" si="0"/>
        <v>868.44071725945435</v>
      </c>
      <c r="D17">
        <f t="shared" si="1"/>
        <v>58.559282740545655</v>
      </c>
      <c r="E17">
        <f t="shared" si="2"/>
        <v>3429.1895950871681</v>
      </c>
      <c r="F17">
        <f t="shared" si="3"/>
        <v>6.3170747292929513E-2</v>
      </c>
    </row>
    <row r="18" spans="1:6" x14ac:dyDescent="0.35">
      <c r="A18" s="1">
        <v>39203</v>
      </c>
      <c r="B18">
        <v>1133</v>
      </c>
      <c r="C18">
        <f t="shared" si="0"/>
        <v>922.55911948231142</v>
      </c>
      <c r="D18">
        <f t="shared" si="1"/>
        <v>210.44088051768858</v>
      </c>
      <c r="E18">
        <f t="shared" si="2"/>
        <v>44285.364193060079</v>
      </c>
      <c r="F18">
        <f t="shared" si="3"/>
        <v>0.18573775862108435</v>
      </c>
    </row>
    <row r="19" spans="1:6" x14ac:dyDescent="0.35">
      <c r="A19" s="1">
        <v>39234</v>
      </c>
      <c r="B19">
        <v>1124</v>
      </c>
      <c r="C19">
        <f t="shared" si="0"/>
        <v>1127.2271702580283</v>
      </c>
      <c r="D19">
        <f t="shared" si="1"/>
        <v>3.227170258028309</v>
      </c>
      <c r="E19">
        <f t="shared" si="2"/>
        <v>10.414627874302504</v>
      </c>
      <c r="F19">
        <f t="shared" si="3"/>
        <v>2.8711479163952927E-3</v>
      </c>
    </row>
    <row r="20" spans="1:6" x14ac:dyDescent="0.35">
      <c r="A20" s="1">
        <v>39264</v>
      </c>
      <c r="B20">
        <v>1056</v>
      </c>
      <c r="C20">
        <f t="shared" si="0"/>
        <v>1118.9468615440887</v>
      </c>
      <c r="D20">
        <f t="shared" si="1"/>
        <v>62.946861544088733</v>
      </c>
      <c r="E20">
        <f t="shared" si="2"/>
        <v>3962.3073782506772</v>
      </c>
      <c r="F20">
        <f t="shared" si="3"/>
        <v>5.9608770401599176E-2</v>
      </c>
    </row>
    <row r="21" spans="1:6" x14ac:dyDescent="0.35">
      <c r="A21" s="1">
        <v>39295</v>
      </c>
      <c r="B21">
        <v>889</v>
      </c>
      <c r="C21">
        <f t="shared" si="0"/>
        <v>1054.0593573931301</v>
      </c>
      <c r="D21">
        <f t="shared" si="1"/>
        <v>165.05935739313009</v>
      </c>
      <c r="E21">
        <f t="shared" si="2"/>
        <v>27244.591463033048</v>
      </c>
      <c r="F21">
        <f t="shared" si="3"/>
        <v>0.18566856849620933</v>
      </c>
    </row>
    <row r="22" spans="1:6" x14ac:dyDescent="0.35">
      <c r="A22" s="1">
        <v>39326</v>
      </c>
      <c r="B22">
        <v>857</v>
      </c>
      <c r="C22">
        <f t="shared" si="0"/>
        <v>889.18878556809284</v>
      </c>
      <c r="D22">
        <f t="shared" si="1"/>
        <v>32.18878556809284</v>
      </c>
      <c r="E22">
        <f t="shared" si="2"/>
        <v>1036.1179163486618</v>
      </c>
      <c r="F22">
        <f t="shared" si="3"/>
        <v>3.7559843136631084E-2</v>
      </c>
    </row>
    <row r="23" spans="1:6" x14ac:dyDescent="0.35">
      <c r="A23" s="1">
        <v>39356</v>
      </c>
      <c r="B23">
        <v>772</v>
      </c>
      <c r="C23">
        <f t="shared" si="0"/>
        <v>856.88703662062028</v>
      </c>
      <c r="D23">
        <f t="shared" si="1"/>
        <v>84.887036620620279</v>
      </c>
      <c r="E23">
        <f t="shared" si="2"/>
        <v>7205.8089862305287</v>
      </c>
      <c r="F23">
        <f t="shared" si="3"/>
        <v>0.10995730132204699</v>
      </c>
    </row>
    <row r="24" spans="1:6" x14ac:dyDescent="0.35">
      <c r="A24" s="1">
        <v>39387</v>
      </c>
      <c r="B24">
        <v>751</v>
      </c>
      <c r="C24">
        <f t="shared" si="0"/>
        <v>771.23143418414031</v>
      </c>
      <c r="D24">
        <f t="shared" si="1"/>
        <v>20.231434184140312</v>
      </c>
      <c r="E24">
        <f t="shared" si="2"/>
        <v>409.31092914720119</v>
      </c>
      <c r="F24">
        <f t="shared" si="3"/>
        <v>2.693932647688457E-2</v>
      </c>
    </row>
    <row r="25" spans="1:6" x14ac:dyDescent="0.35">
      <c r="A25" s="1">
        <v>39417</v>
      </c>
      <c r="B25">
        <v>820</v>
      </c>
      <c r="C25">
        <f t="shared" si="0"/>
        <v>750.16862004955988</v>
      </c>
      <c r="D25">
        <f t="shared" si="1"/>
        <v>69.831379950440123</v>
      </c>
      <c r="E25">
        <f t="shared" si="2"/>
        <v>4876.4216257827311</v>
      </c>
      <c r="F25">
        <f t="shared" si="3"/>
        <v>8.5160219451756253E-2</v>
      </c>
    </row>
    <row r="26" spans="1:6" x14ac:dyDescent="0.35">
      <c r="A26" s="1">
        <v>39448</v>
      </c>
      <c r="B26">
        <v>857</v>
      </c>
      <c r="C26">
        <f t="shared" si="0"/>
        <v>817.33865672840182</v>
      </c>
      <c r="D26">
        <f t="shared" si="1"/>
        <v>39.661343271598184</v>
      </c>
      <c r="E26">
        <f t="shared" si="2"/>
        <v>1573.0221501075466</v>
      </c>
      <c r="F26">
        <f t="shared" si="3"/>
        <v>4.6279280363591815E-2</v>
      </c>
    </row>
    <row r="27" spans="1:6" x14ac:dyDescent="0.35">
      <c r="A27" s="1">
        <v>39479</v>
      </c>
      <c r="B27">
        <v>881</v>
      </c>
      <c r="C27">
        <f t="shared" si="0"/>
        <v>853.62061074176688</v>
      </c>
      <c r="D27">
        <f t="shared" si="1"/>
        <v>27.379389258233118</v>
      </c>
      <c r="E27">
        <f t="shared" si="2"/>
        <v>749.630956153851</v>
      </c>
      <c r="F27">
        <f t="shared" si="3"/>
        <v>3.1077626853840089E-2</v>
      </c>
    </row>
    <row r="28" spans="1:6" x14ac:dyDescent="0.35">
      <c r="A28" s="1">
        <v>39508</v>
      </c>
      <c r="B28">
        <v>937</v>
      </c>
      <c r="C28">
        <f t="shared" si="0"/>
        <v>878.03969512718879</v>
      </c>
      <c r="D28">
        <f t="shared" si="1"/>
        <v>58.960304872811207</v>
      </c>
      <c r="E28">
        <f t="shared" si="2"/>
        <v>3476.3175506948451</v>
      </c>
      <c r="F28">
        <f t="shared" si="3"/>
        <v>6.2924551625198721E-2</v>
      </c>
    </row>
    <row r="29" spans="1:6" x14ac:dyDescent="0.35">
      <c r="A29" s="1">
        <v>39539</v>
      </c>
      <c r="B29">
        <v>1159</v>
      </c>
      <c r="C29">
        <f t="shared" si="0"/>
        <v>933.68956915554111</v>
      </c>
      <c r="D29">
        <f t="shared" si="1"/>
        <v>225.31043084445889</v>
      </c>
      <c r="E29">
        <f t="shared" si="2"/>
        <v>50764.790247315694</v>
      </c>
      <c r="F29">
        <f t="shared" si="3"/>
        <v>0.1944007168632087</v>
      </c>
    </row>
    <row r="30" spans="1:6" x14ac:dyDescent="0.35">
      <c r="A30" s="1">
        <v>39569</v>
      </c>
      <c r="B30">
        <v>1072</v>
      </c>
      <c r="C30">
        <f t="shared" si="0"/>
        <v>1152.9877321925442</v>
      </c>
      <c r="D30">
        <f t="shared" si="1"/>
        <v>80.987732192544172</v>
      </c>
      <c r="E30">
        <f t="shared" si="2"/>
        <v>6559.0127656912555</v>
      </c>
      <c r="F30">
        <f t="shared" si="3"/>
        <v>7.5548257642298666E-2</v>
      </c>
    </row>
    <row r="31" spans="1:6" x14ac:dyDescent="0.35">
      <c r="A31" s="1">
        <v>39600</v>
      </c>
      <c r="B31">
        <v>1246</v>
      </c>
      <c r="C31">
        <f t="shared" si="0"/>
        <v>1067.7470254664192</v>
      </c>
      <c r="D31">
        <f t="shared" si="1"/>
        <v>178.25297453358075</v>
      </c>
      <c r="E31">
        <f t="shared" si="2"/>
        <v>31774.122930069389</v>
      </c>
      <c r="F31">
        <f t="shared" si="3"/>
        <v>0.14306017217783368</v>
      </c>
    </row>
    <row r="32" spans="1:6" x14ac:dyDescent="0.35">
      <c r="A32" s="1">
        <v>39630</v>
      </c>
      <c r="B32">
        <v>1198</v>
      </c>
      <c r="C32">
        <f t="shared" si="0"/>
        <v>1241.8054429958399</v>
      </c>
      <c r="D32">
        <f t="shared" si="1"/>
        <v>43.80544299583994</v>
      </c>
      <c r="E32">
        <f t="shared" si="2"/>
        <v>1918.9168360617825</v>
      </c>
      <c r="F32">
        <f t="shared" si="3"/>
        <v>3.6565478293689432E-2</v>
      </c>
    </row>
    <row r="33" spans="1:6" x14ac:dyDescent="0.35">
      <c r="A33" s="1">
        <v>39661</v>
      </c>
      <c r="B33">
        <v>922</v>
      </c>
      <c r="C33">
        <f t="shared" si="0"/>
        <v>1193.5134634703127</v>
      </c>
      <c r="D33">
        <f t="shared" si="1"/>
        <v>271.51346347031267</v>
      </c>
      <c r="E33">
        <f t="shared" si="2"/>
        <v>73719.56084564481</v>
      </c>
      <c r="F33">
        <f t="shared" si="3"/>
        <v>0.29448314910012219</v>
      </c>
    </row>
    <row r="34" spans="1:6" x14ac:dyDescent="0.35">
      <c r="A34" s="1">
        <v>39692</v>
      </c>
      <c r="B34">
        <v>798</v>
      </c>
      <c r="C34">
        <f t="shared" si="0"/>
        <v>923.05552430940509</v>
      </c>
      <c r="D34">
        <f t="shared" si="1"/>
        <v>125.05552430940509</v>
      </c>
      <c r="E34">
        <f t="shared" si="2"/>
        <v>15638.884160300207</v>
      </c>
      <c r="F34">
        <f t="shared" si="3"/>
        <v>0.15671118334511916</v>
      </c>
    </row>
    <row r="35" spans="1:6" x14ac:dyDescent="0.35">
      <c r="A35" s="1">
        <v>39722</v>
      </c>
      <c r="B35">
        <v>879</v>
      </c>
      <c r="C35">
        <f t="shared" si="0"/>
        <v>800.1941644392374</v>
      </c>
      <c r="D35">
        <f t="shared" si="1"/>
        <v>78.805835560762603</v>
      </c>
      <c r="E35">
        <f t="shared" si="2"/>
        <v>6210.359718429956</v>
      </c>
      <c r="F35">
        <f t="shared" si="3"/>
        <v>8.9653965370605923E-2</v>
      </c>
    </row>
    <row r="36" spans="1:6" x14ac:dyDescent="0.35">
      <c r="A36" s="1">
        <v>39753</v>
      </c>
      <c r="B36">
        <v>945</v>
      </c>
      <c r="C36">
        <f t="shared" si="0"/>
        <v>877.15873007904781</v>
      </c>
      <c r="D36">
        <f t="shared" si="1"/>
        <v>67.841269920952186</v>
      </c>
      <c r="E36">
        <f t="shared" si="2"/>
        <v>4602.4379044874922</v>
      </c>
      <c r="F36">
        <f t="shared" si="3"/>
        <v>7.1789703620055226E-2</v>
      </c>
    </row>
    <row r="37" spans="1:6" x14ac:dyDescent="0.35">
      <c r="A37" s="1">
        <v>39783</v>
      </c>
      <c r="B37">
        <v>990</v>
      </c>
      <c r="C37">
        <f t="shared" si="0"/>
        <v>940.95107732095732</v>
      </c>
      <c r="D37">
        <f t="shared" si="1"/>
        <v>49.048922679042676</v>
      </c>
      <c r="E37">
        <f t="shared" si="2"/>
        <v>2405.796815974707</v>
      </c>
      <c r="F37">
        <f t="shared" si="3"/>
        <v>4.9544366342467352E-2</v>
      </c>
    </row>
    <row r="38" spans="1:6" x14ac:dyDescent="0.35">
      <c r="A38" s="1">
        <v>39814</v>
      </c>
      <c r="B38">
        <v>917</v>
      </c>
      <c r="C38">
        <f t="shared" si="0"/>
        <v>986.21878398005117</v>
      </c>
      <c r="D38">
        <f t="shared" si="1"/>
        <v>69.218783980051171</v>
      </c>
      <c r="E38">
        <f t="shared" si="2"/>
        <v>4791.240055676989</v>
      </c>
      <c r="F38">
        <f t="shared" si="3"/>
        <v>7.5483951995693757E-2</v>
      </c>
    </row>
    <row r="39" spans="1:6" x14ac:dyDescent="0.35">
      <c r="A39" s="1">
        <v>39845</v>
      </c>
      <c r="B39">
        <v>956</v>
      </c>
      <c r="C39">
        <f t="shared" si="0"/>
        <v>914.89857795579826</v>
      </c>
      <c r="D39">
        <f t="shared" si="1"/>
        <v>41.10142204420174</v>
      </c>
      <c r="E39">
        <f t="shared" si="2"/>
        <v>1689.3268940555927</v>
      </c>
      <c r="F39">
        <f t="shared" si="3"/>
        <v>4.2993119293098056E-2</v>
      </c>
    </row>
    <row r="40" spans="1:6" x14ac:dyDescent="0.35">
      <c r="A40" s="1">
        <v>39873</v>
      </c>
      <c r="B40">
        <v>1001</v>
      </c>
      <c r="C40">
        <f t="shared" si="0"/>
        <v>953.86070864893509</v>
      </c>
      <c r="D40">
        <f t="shared" si="1"/>
        <v>47.139291351064912</v>
      </c>
      <c r="E40">
        <f t="shared" si="2"/>
        <v>2222.1127890805833</v>
      </c>
      <c r="F40">
        <f t="shared" si="3"/>
        <v>4.7092199151912997E-2</v>
      </c>
    </row>
    <row r="41" spans="1:6" x14ac:dyDescent="0.35">
      <c r="A41" s="1">
        <v>39904</v>
      </c>
      <c r="B41">
        <v>1142</v>
      </c>
      <c r="C41">
        <f t="shared" si="0"/>
        <v>997.47913797903414</v>
      </c>
      <c r="D41">
        <f t="shared" si="1"/>
        <v>144.52086202096586</v>
      </c>
      <c r="E41">
        <f t="shared" si="2"/>
        <v>20886.279559283055</v>
      </c>
      <c r="F41">
        <f t="shared" si="3"/>
        <v>0.12655066726879674</v>
      </c>
    </row>
    <row r="42" spans="1:6" x14ac:dyDescent="0.35">
      <c r="A42" s="1">
        <v>39934</v>
      </c>
      <c r="B42">
        <v>1276</v>
      </c>
      <c r="C42">
        <f t="shared" si="0"/>
        <v>1137.0175315913718</v>
      </c>
      <c r="D42">
        <f t="shared" si="1"/>
        <v>138.98246840862816</v>
      </c>
      <c r="E42">
        <f t="shared" si="2"/>
        <v>19316.126524955325</v>
      </c>
      <c r="F42">
        <f t="shared" si="3"/>
        <v>0.10892042978732615</v>
      </c>
    </row>
    <row r="43" spans="1:6" x14ac:dyDescent="0.35">
      <c r="A43" s="1">
        <v>39965</v>
      </c>
      <c r="B43">
        <v>1356</v>
      </c>
      <c r="C43">
        <f t="shared" si="0"/>
        <v>1269.7134803762733</v>
      </c>
      <c r="D43">
        <f t="shared" si="1"/>
        <v>86.28651962372669</v>
      </c>
      <c r="E43">
        <f t="shared" si="2"/>
        <v>7445.3634687757713</v>
      </c>
      <c r="F43">
        <f t="shared" si="3"/>
        <v>6.3633126566170123E-2</v>
      </c>
    </row>
    <row r="44" spans="1:6" x14ac:dyDescent="0.35">
      <c r="A44" s="1">
        <v>39995</v>
      </c>
      <c r="B44">
        <v>1288</v>
      </c>
      <c r="C44">
        <f t="shared" si="0"/>
        <v>1350.1572745466374</v>
      </c>
      <c r="D44">
        <f t="shared" si="1"/>
        <v>62.157274546637382</v>
      </c>
      <c r="E44">
        <f t="shared" si="2"/>
        <v>3863.5267790660555</v>
      </c>
      <c r="F44">
        <f t="shared" si="3"/>
        <v>4.8258753529997971E-2</v>
      </c>
    </row>
    <row r="45" spans="1:6" x14ac:dyDescent="0.35">
      <c r="A45" s="1">
        <v>40026</v>
      </c>
      <c r="B45">
        <v>1082</v>
      </c>
      <c r="C45">
        <f t="shared" si="0"/>
        <v>1284.4986796964081</v>
      </c>
      <c r="D45">
        <f t="shared" si="1"/>
        <v>202.49867969640809</v>
      </c>
      <c r="E45">
        <f t="shared" si="2"/>
        <v>41005.715278788477</v>
      </c>
      <c r="F45">
        <f t="shared" si="3"/>
        <v>0.18715219934973021</v>
      </c>
    </row>
    <row r="46" spans="1:6" x14ac:dyDescent="0.35">
      <c r="A46" s="1">
        <v>40057</v>
      </c>
      <c r="B46">
        <v>877</v>
      </c>
      <c r="C46">
        <f t="shared" si="0"/>
        <v>1082.1010626463208</v>
      </c>
      <c r="D46">
        <f t="shared" si="1"/>
        <v>205.10106264632077</v>
      </c>
      <c r="E46">
        <f t="shared" si="2"/>
        <v>42066.445898649996</v>
      </c>
      <c r="F46">
        <f t="shared" si="3"/>
        <v>0.23386666208246382</v>
      </c>
    </row>
    <row r="47" spans="1:6" x14ac:dyDescent="0.35">
      <c r="A47" s="1">
        <v>40087</v>
      </c>
      <c r="B47">
        <v>1009</v>
      </c>
      <c r="C47">
        <f t="shared" si="0"/>
        <v>879.10509759489787</v>
      </c>
      <c r="D47">
        <f t="shared" si="1"/>
        <v>129.89490240510213</v>
      </c>
      <c r="E47">
        <f t="shared" si="2"/>
        <v>16872.685670831008</v>
      </c>
      <c r="F47">
        <f t="shared" si="3"/>
        <v>0.12873627592180586</v>
      </c>
    </row>
    <row r="48" spans="1:6" x14ac:dyDescent="0.35">
      <c r="A48" s="1">
        <v>40118</v>
      </c>
      <c r="B48">
        <v>1100</v>
      </c>
      <c r="C48">
        <f t="shared" si="0"/>
        <v>1007.1395949866246</v>
      </c>
      <c r="D48">
        <f t="shared" si="1"/>
        <v>92.860405013375384</v>
      </c>
      <c r="E48">
        <f t="shared" si="2"/>
        <v>8623.0548192481128</v>
      </c>
      <c r="F48">
        <f t="shared" si="3"/>
        <v>8.4418550012159435E-2</v>
      </c>
    </row>
    <row r="49" spans="1:6" x14ac:dyDescent="0.35">
      <c r="A49" s="1">
        <v>40148</v>
      </c>
      <c r="B49">
        <v>998</v>
      </c>
      <c r="C49">
        <f t="shared" si="0"/>
        <v>1094.7312594265297</v>
      </c>
      <c r="D49">
        <f t="shared" si="1"/>
        <v>96.731259426529732</v>
      </c>
      <c r="E49">
        <f t="shared" si="2"/>
        <v>9356.9365502425971</v>
      </c>
      <c r="F49">
        <f t="shared" si="3"/>
        <v>9.6925109645821378E-2</v>
      </c>
    </row>
    <row r="50" spans="1:6" x14ac:dyDescent="0.35">
      <c r="A50" s="1">
        <v>40179</v>
      </c>
      <c r="B50">
        <v>887</v>
      </c>
      <c r="C50">
        <f t="shared" si="0"/>
        <v>995.50440523105192</v>
      </c>
      <c r="D50">
        <f t="shared" si="1"/>
        <v>108.50440523105192</v>
      </c>
      <c r="E50">
        <f t="shared" si="2"/>
        <v>11773.205954544326</v>
      </c>
      <c r="F50">
        <f t="shared" si="3"/>
        <v>0.12232740161336181</v>
      </c>
    </row>
    <row r="51" spans="1:6" x14ac:dyDescent="0.35">
      <c r="A51" s="1">
        <v>40210</v>
      </c>
      <c r="B51">
        <v>892</v>
      </c>
      <c r="C51">
        <f t="shared" si="0"/>
        <v>886.95841179622869</v>
      </c>
      <c r="D51">
        <f t="shared" si="1"/>
        <v>5.0415882037713118</v>
      </c>
      <c r="E51">
        <f t="shared" si="2"/>
        <v>25.417611616406042</v>
      </c>
      <c r="F51">
        <f t="shared" si="3"/>
        <v>5.6520047127481075E-3</v>
      </c>
    </row>
    <row r="52" spans="1:6" x14ac:dyDescent="0.35">
      <c r="A52" s="1">
        <v>40238</v>
      </c>
      <c r="B52">
        <v>997</v>
      </c>
      <c r="C52">
        <f t="shared" si="0"/>
        <v>890.79939215253069</v>
      </c>
      <c r="D52">
        <f t="shared" si="1"/>
        <v>106.20060784746931</v>
      </c>
      <c r="E52">
        <f t="shared" si="2"/>
        <v>11278.569107171961</v>
      </c>
      <c r="F52">
        <f t="shared" si="3"/>
        <v>0.10652016835252689</v>
      </c>
    </row>
    <row r="53" spans="1:6" x14ac:dyDescent="0.35">
      <c r="A53" s="1">
        <v>40269</v>
      </c>
      <c r="B53">
        <v>1118</v>
      </c>
      <c r="C53">
        <f t="shared" si="0"/>
        <v>993.21116311012349</v>
      </c>
      <c r="D53">
        <f t="shared" si="1"/>
        <v>124.78883688987651</v>
      </c>
      <c r="E53">
        <f t="shared" si="2"/>
        <v>15572.253812328203</v>
      </c>
      <c r="F53">
        <f t="shared" si="3"/>
        <v>0.11161792208396826</v>
      </c>
    </row>
    <row r="54" spans="1:6" x14ac:dyDescent="0.35">
      <c r="A54" s="1">
        <v>40299</v>
      </c>
      <c r="B54">
        <v>1197</v>
      </c>
      <c r="C54">
        <f t="shared" si="0"/>
        <v>1112.6519951711773</v>
      </c>
      <c r="D54">
        <f t="shared" si="1"/>
        <v>84.348004828822695</v>
      </c>
      <c r="E54">
        <f t="shared" si="2"/>
        <v>7114.5859186030966</v>
      </c>
      <c r="F54">
        <f t="shared" si="3"/>
        <v>7.0466169447638005E-2</v>
      </c>
    </row>
    <row r="55" spans="1:6" x14ac:dyDescent="0.35">
      <c r="A55" s="1">
        <v>40330</v>
      </c>
      <c r="B55">
        <v>1256</v>
      </c>
      <c r="C55">
        <f t="shared" si="0"/>
        <v>1191.7235722225189</v>
      </c>
      <c r="D55">
        <f t="shared" si="1"/>
        <v>64.276427777481103</v>
      </c>
      <c r="E55">
        <f t="shared" si="2"/>
        <v>4131.4591678337447</v>
      </c>
      <c r="F55">
        <f t="shared" si="3"/>
        <v>5.1175499822835271E-2</v>
      </c>
    </row>
    <row r="56" spans="1:6" x14ac:dyDescent="0.35">
      <c r="A56" s="1">
        <v>40360</v>
      </c>
      <c r="B56">
        <v>1202</v>
      </c>
      <c r="C56">
        <f t="shared" si="0"/>
        <v>1251.2330673748477</v>
      </c>
      <c r="D56">
        <f t="shared" si="1"/>
        <v>49.233067374847678</v>
      </c>
      <c r="E56">
        <f t="shared" si="2"/>
        <v>2423.8949231362908</v>
      </c>
      <c r="F56">
        <f t="shared" si="3"/>
        <v>4.095929066127095E-2</v>
      </c>
    </row>
    <row r="57" spans="1:6" x14ac:dyDescent="0.35">
      <c r="A57" s="1">
        <v>40391</v>
      </c>
      <c r="B57">
        <v>1170</v>
      </c>
      <c r="C57">
        <f t="shared" si="0"/>
        <v>1198.7988496785383</v>
      </c>
      <c r="D57">
        <f t="shared" si="1"/>
        <v>28.798849678538318</v>
      </c>
      <c r="E57">
        <f t="shared" si="2"/>
        <v>829.3737428070466</v>
      </c>
      <c r="F57">
        <f t="shared" si="3"/>
        <v>2.4614401434648134E-2</v>
      </c>
    </row>
    <row r="58" spans="1:6" x14ac:dyDescent="0.35">
      <c r="A58" s="1">
        <v>40422</v>
      </c>
      <c r="B58">
        <v>982</v>
      </c>
      <c r="C58">
        <f t="shared" si="0"/>
        <v>1167.8572190478342</v>
      </c>
      <c r="D58">
        <f t="shared" si="1"/>
        <v>185.85721904783418</v>
      </c>
      <c r="E58">
        <f t="shared" si="2"/>
        <v>34542.905872194613</v>
      </c>
      <c r="F58">
        <f t="shared" si="3"/>
        <v>0.18926397051714275</v>
      </c>
    </row>
    <row r="59" spans="1:6" x14ac:dyDescent="0.35">
      <c r="A59" s="1">
        <v>40452</v>
      </c>
      <c r="B59">
        <v>1297</v>
      </c>
      <c r="C59">
        <f t="shared" si="0"/>
        <v>981.78460837862633</v>
      </c>
      <c r="D59">
        <f t="shared" si="1"/>
        <v>315.21539162137367</v>
      </c>
      <c r="E59">
        <f t="shared" si="2"/>
        <v>99360.743115015968</v>
      </c>
      <c r="F59">
        <f t="shared" si="3"/>
        <v>0.24303422638502212</v>
      </c>
    </row>
    <row r="60" spans="1:6" x14ac:dyDescent="0.35">
      <c r="A60" s="1">
        <v>40483</v>
      </c>
      <c r="B60">
        <v>1163</v>
      </c>
      <c r="C60">
        <f t="shared" si="0"/>
        <v>1292.2435087580766</v>
      </c>
      <c r="D60">
        <f t="shared" si="1"/>
        <v>129.24350875807659</v>
      </c>
      <c r="E60">
        <f t="shared" si="2"/>
        <v>16703.884556099019</v>
      </c>
      <c r="F60">
        <f t="shared" si="3"/>
        <v>0.11112941423738314</v>
      </c>
    </row>
    <row r="61" spans="1:6" x14ac:dyDescent="0.35">
      <c r="A61" s="1">
        <v>40513</v>
      </c>
      <c r="B61">
        <v>1053</v>
      </c>
      <c r="C61">
        <f t="shared" si="0"/>
        <v>1158.0160881676798</v>
      </c>
      <c r="D61">
        <f t="shared" si="1"/>
        <v>105.01608816767975</v>
      </c>
      <c r="E61">
        <f t="shared" si="2"/>
        <v>11028.378774041888</v>
      </c>
      <c r="F61">
        <f t="shared" si="3"/>
        <v>9.9730378126951333E-2</v>
      </c>
    </row>
    <row r="63" spans="1:6" x14ac:dyDescent="0.35">
      <c r="C63" t="s">
        <v>82</v>
      </c>
      <c r="D63">
        <f>AVERAGE(D5:D61)</f>
        <v>92.935143596145252</v>
      </c>
      <c r="E63">
        <f t="shared" ref="E63:F63" si="4">AVERAGE(E5:E61)</f>
        <v>13516.670945450947</v>
      </c>
      <c r="F63">
        <f t="shared" si="4"/>
        <v>9.3842187747851386E-2</v>
      </c>
    </row>
    <row r="64" spans="1:6" x14ac:dyDescent="0.35">
      <c r="D64" s="5" t="s">
        <v>74</v>
      </c>
      <c r="E64" s="5">
        <f>SQRT(E63)</f>
        <v>116.2612185789008</v>
      </c>
      <c r="F64">
        <f>F63*100</f>
        <v>9.384218774785138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5D597-47A9-47D4-B13F-355D8BE1D4F7}">
  <dimension ref="A1:E85"/>
  <sheetViews>
    <sheetView zoomScale="66" workbookViewId="0">
      <selection activeCell="D6" sqref="D6"/>
    </sheetView>
  </sheetViews>
  <sheetFormatPr defaultRowHeight="14.5" x14ac:dyDescent="0.35"/>
  <cols>
    <col min="1" max="1" width="12.453125" customWidth="1"/>
    <col min="2" max="2" width="13.7265625" customWidth="1"/>
    <col min="3" max="3" width="22.1796875" customWidth="1"/>
    <col min="4" max="4" width="35.7265625" customWidth="1"/>
    <col min="5" max="5" width="35.90625" customWidth="1"/>
  </cols>
  <sheetData>
    <row r="1" spans="1:5" x14ac:dyDescent="0.35">
      <c r="A1" t="s">
        <v>0</v>
      </c>
      <c r="B1" t="s">
        <v>1</v>
      </c>
      <c r="C1" t="s">
        <v>95</v>
      </c>
      <c r="D1" t="s">
        <v>96</v>
      </c>
      <c r="E1" t="s">
        <v>97</v>
      </c>
    </row>
    <row r="2" spans="1:5" x14ac:dyDescent="0.35">
      <c r="A2" s="1">
        <v>38718</v>
      </c>
      <c r="B2">
        <v>779</v>
      </c>
    </row>
    <row r="3" spans="1:5" x14ac:dyDescent="0.35">
      <c r="A3" s="1">
        <v>38749</v>
      </c>
      <c r="B3">
        <v>802</v>
      </c>
    </row>
    <row r="4" spans="1:5" x14ac:dyDescent="0.35">
      <c r="A4" s="1">
        <v>38777</v>
      </c>
      <c r="B4">
        <v>818</v>
      </c>
    </row>
    <row r="5" spans="1:5" x14ac:dyDescent="0.35">
      <c r="A5" s="1">
        <v>38808</v>
      </c>
      <c r="B5">
        <v>888</v>
      </c>
    </row>
    <row r="6" spans="1:5" x14ac:dyDescent="0.35">
      <c r="A6" s="1">
        <v>38838</v>
      </c>
      <c r="B6">
        <v>898</v>
      </c>
    </row>
    <row r="7" spans="1:5" x14ac:dyDescent="0.35">
      <c r="A7" s="1">
        <v>38869</v>
      </c>
      <c r="B7">
        <v>902</v>
      </c>
    </row>
    <row r="8" spans="1:5" x14ac:dyDescent="0.35">
      <c r="A8" s="1">
        <v>38899</v>
      </c>
      <c r="B8">
        <v>916</v>
      </c>
    </row>
    <row r="9" spans="1:5" x14ac:dyDescent="0.35">
      <c r="A9" s="1">
        <v>38930</v>
      </c>
      <c r="B9">
        <v>708</v>
      </c>
    </row>
    <row r="10" spans="1:5" x14ac:dyDescent="0.35">
      <c r="A10" s="1">
        <v>38961</v>
      </c>
      <c r="B10">
        <v>695</v>
      </c>
    </row>
    <row r="11" spans="1:5" x14ac:dyDescent="0.35">
      <c r="A11" s="1">
        <v>38991</v>
      </c>
      <c r="B11">
        <v>708</v>
      </c>
    </row>
    <row r="12" spans="1:5" x14ac:dyDescent="0.35">
      <c r="A12" s="1">
        <v>39022</v>
      </c>
      <c r="B12">
        <v>716</v>
      </c>
    </row>
    <row r="13" spans="1:5" x14ac:dyDescent="0.35">
      <c r="A13" s="1">
        <v>39052</v>
      </c>
      <c r="B13">
        <v>784</v>
      </c>
    </row>
    <row r="14" spans="1:5" x14ac:dyDescent="0.35">
      <c r="A14" s="1">
        <v>39083</v>
      </c>
      <c r="B14">
        <v>845</v>
      </c>
    </row>
    <row r="15" spans="1:5" x14ac:dyDescent="0.35">
      <c r="A15" s="1">
        <v>39114</v>
      </c>
      <c r="B15">
        <v>739</v>
      </c>
    </row>
    <row r="16" spans="1:5" x14ac:dyDescent="0.35">
      <c r="A16" s="1">
        <v>39142</v>
      </c>
      <c r="B16">
        <v>871</v>
      </c>
    </row>
    <row r="17" spans="1:2" x14ac:dyDescent="0.35">
      <c r="A17" s="1">
        <v>39173</v>
      </c>
      <c r="B17">
        <v>927</v>
      </c>
    </row>
    <row r="18" spans="1:2" x14ac:dyDescent="0.35">
      <c r="A18" s="1">
        <v>39203</v>
      </c>
      <c r="B18">
        <v>1133</v>
      </c>
    </row>
    <row r="19" spans="1:2" x14ac:dyDescent="0.35">
      <c r="A19" s="1">
        <v>39234</v>
      </c>
      <c r="B19">
        <v>1124</v>
      </c>
    </row>
    <row r="20" spans="1:2" x14ac:dyDescent="0.35">
      <c r="A20" s="1">
        <v>39264</v>
      </c>
      <c r="B20">
        <v>1056</v>
      </c>
    </row>
    <row r="21" spans="1:2" x14ac:dyDescent="0.35">
      <c r="A21" s="1">
        <v>39295</v>
      </c>
      <c r="B21">
        <v>889</v>
      </c>
    </row>
    <row r="22" spans="1:2" x14ac:dyDescent="0.35">
      <c r="A22" s="1">
        <v>39326</v>
      </c>
      <c r="B22">
        <v>857</v>
      </c>
    </row>
    <row r="23" spans="1:2" x14ac:dyDescent="0.35">
      <c r="A23" s="1">
        <v>39356</v>
      </c>
      <c r="B23">
        <v>772</v>
      </c>
    </row>
    <row r="24" spans="1:2" x14ac:dyDescent="0.35">
      <c r="A24" s="1">
        <v>39387</v>
      </c>
      <c r="B24">
        <v>751</v>
      </c>
    </row>
    <row r="25" spans="1:2" x14ac:dyDescent="0.35">
      <c r="A25" s="1">
        <v>39417</v>
      </c>
      <c r="B25">
        <v>820</v>
      </c>
    </row>
    <row r="26" spans="1:2" x14ac:dyDescent="0.35">
      <c r="A26" s="1">
        <v>39448</v>
      </c>
      <c r="B26">
        <v>857</v>
      </c>
    </row>
    <row r="27" spans="1:2" x14ac:dyDescent="0.35">
      <c r="A27" s="1">
        <v>39479</v>
      </c>
      <c r="B27">
        <v>881</v>
      </c>
    </row>
    <row r="28" spans="1:2" x14ac:dyDescent="0.35">
      <c r="A28" s="1">
        <v>39508</v>
      </c>
      <c r="B28">
        <v>937</v>
      </c>
    </row>
    <row r="29" spans="1:2" x14ac:dyDescent="0.35">
      <c r="A29" s="1">
        <v>39539</v>
      </c>
      <c r="B29">
        <v>1159</v>
      </c>
    </row>
    <row r="30" spans="1:2" x14ac:dyDescent="0.35">
      <c r="A30" s="1">
        <v>39569</v>
      </c>
      <c r="B30">
        <v>1072</v>
      </c>
    </row>
    <row r="31" spans="1:2" x14ac:dyDescent="0.35">
      <c r="A31" s="1">
        <v>39600</v>
      </c>
      <c r="B31">
        <v>1246</v>
      </c>
    </row>
    <row r="32" spans="1:2" x14ac:dyDescent="0.35">
      <c r="A32" s="1">
        <v>39630</v>
      </c>
      <c r="B32">
        <v>1198</v>
      </c>
    </row>
    <row r="33" spans="1:2" x14ac:dyDescent="0.35">
      <c r="A33" s="1">
        <v>39661</v>
      </c>
      <c r="B33">
        <v>922</v>
      </c>
    </row>
    <row r="34" spans="1:2" x14ac:dyDescent="0.35">
      <c r="A34" s="1">
        <v>39692</v>
      </c>
      <c r="B34">
        <v>798</v>
      </c>
    </row>
    <row r="35" spans="1:2" x14ac:dyDescent="0.35">
      <c r="A35" s="1">
        <v>39722</v>
      </c>
      <c r="B35">
        <v>879</v>
      </c>
    </row>
    <row r="36" spans="1:2" x14ac:dyDescent="0.35">
      <c r="A36" s="1">
        <v>39753</v>
      </c>
      <c r="B36">
        <v>945</v>
      </c>
    </row>
    <row r="37" spans="1:2" x14ac:dyDescent="0.35">
      <c r="A37" s="1">
        <v>39783</v>
      </c>
      <c r="B37">
        <v>990</v>
      </c>
    </row>
    <row r="38" spans="1:2" x14ac:dyDescent="0.35">
      <c r="A38" s="1">
        <v>39814</v>
      </c>
      <c r="B38">
        <v>917</v>
      </c>
    </row>
    <row r="39" spans="1:2" x14ac:dyDescent="0.35">
      <c r="A39" s="1">
        <v>39845</v>
      </c>
      <c r="B39">
        <v>956</v>
      </c>
    </row>
    <row r="40" spans="1:2" x14ac:dyDescent="0.35">
      <c r="A40" s="1">
        <v>39873</v>
      </c>
      <c r="B40">
        <v>1001</v>
      </c>
    </row>
    <row r="41" spans="1:2" x14ac:dyDescent="0.35">
      <c r="A41" s="1">
        <v>39904</v>
      </c>
      <c r="B41">
        <v>1142</v>
      </c>
    </row>
    <row r="42" spans="1:2" x14ac:dyDescent="0.35">
      <c r="A42" s="1">
        <v>39934</v>
      </c>
      <c r="B42">
        <v>1276</v>
      </c>
    </row>
    <row r="43" spans="1:2" x14ac:dyDescent="0.35">
      <c r="A43" s="1">
        <v>39965</v>
      </c>
      <c r="B43">
        <v>1356</v>
      </c>
    </row>
    <row r="44" spans="1:2" x14ac:dyDescent="0.35">
      <c r="A44" s="1">
        <v>39995</v>
      </c>
      <c r="B44">
        <v>1288</v>
      </c>
    </row>
    <row r="45" spans="1:2" x14ac:dyDescent="0.35">
      <c r="A45" s="1">
        <v>40026</v>
      </c>
      <c r="B45">
        <v>1082</v>
      </c>
    </row>
    <row r="46" spans="1:2" x14ac:dyDescent="0.35">
      <c r="A46" s="1">
        <v>40057</v>
      </c>
      <c r="B46">
        <v>877</v>
      </c>
    </row>
    <row r="47" spans="1:2" x14ac:dyDescent="0.35">
      <c r="A47" s="1">
        <v>40087</v>
      </c>
      <c r="B47">
        <v>1009</v>
      </c>
    </row>
    <row r="48" spans="1:2" x14ac:dyDescent="0.35">
      <c r="A48" s="1">
        <v>40118</v>
      </c>
      <c r="B48">
        <v>1100</v>
      </c>
    </row>
    <row r="49" spans="1:5" x14ac:dyDescent="0.35">
      <c r="A49" s="1">
        <v>40148</v>
      </c>
      <c r="B49">
        <v>998</v>
      </c>
    </row>
    <row r="50" spans="1:5" x14ac:dyDescent="0.35">
      <c r="A50" s="1">
        <v>40179</v>
      </c>
      <c r="B50">
        <v>887</v>
      </c>
    </row>
    <row r="51" spans="1:5" x14ac:dyDescent="0.35">
      <c r="A51" s="1">
        <v>40210</v>
      </c>
      <c r="B51">
        <v>892</v>
      </c>
    </row>
    <row r="52" spans="1:5" x14ac:dyDescent="0.35">
      <c r="A52" s="1">
        <v>40238</v>
      </c>
      <c r="B52">
        <v>997</v>
      </c>
    </row>
    <row r="53" spans="1:5" x14ac:dyDescent="0.35">
      <c r="A53" s="1">
        <v>40269</v>
      </c>
      <c r="B53">
        <v>1118</v>
      </c>
    </row>
    <row r="54" spans="1:5" x14ac:dyDescent="0.35">
      <c r="A54" s="1">
        <v>40299</v>
      </c>
      <c r="B54">
        <v>1197</v>
      </c>
    </row>
    <row r="55" spans="1:5" x14ac:dyDescent="0.35">
      <c r="A55" s="1">
        <v>40330</v>
      </c>
      <c r="B55">
        <v>1256</v>
      </c>
    </row>
    <row r="56" spans="1:5" x14ac:dyDescent="0.35">
      <c r="A56" s="1">
        <v>40360</v>
      </c>
      <c r="B56">
        <v>1202</v>
      </c>
    </row>
    <row r="57" spans="1:5" x14ac:dyDescent="0.35">
      <c r="A57" s="1">
        <v>40391</v>
      </c>
      <c r="B57">
        <v>1170</v>
      </c>
    </row>
    <row r="58" spans="1:5" x14ac:dyDescent="0.35">
      <c r="A58" s="1">
        <v>40422</v>
      </c>
      <c r="B58">
        <v>982</v>
      </c>
    </row>
    <row r="59" spans="1:5" x14ac:dyDescent="0.35">
      <c r="A59" s="1">
        <v>40452</v>
      </c>
      <c r="B59">
        <v>1297</v>
      </c>
    </row>
    <row r="60" spans="1:5" x14ac:dyDescent="0.35">
      <c r="A60" s="1">
        <v>40483</v>
      </c>
      <c r="B60">
        <v>1163</v>
      </c>
    </row>
    <row r="61" spans="1:5" x14ac:dyDescent="0.35">
      <c r="A61" s="1">
        <v>40513</v>
      </c>
      <c r="B61">
        <v>1053</v>
      </c>
      <c r="C61">
        <v>1053</v>
      </c>
      <c r="D61" s="6">
        <v>1053</v>
      </c>
      <c r="E61" s="6">
        <v>1053</v>
      </c>
    </row>
    <row r="62" spans="1:5" x14ac:dyDescent="0.35">
      <c r="A62" s="1">
        <v>40544</v>
      </c>
      <c r="C62">
        <f t="shared" ref="C62:C85" si="0">_xlfn.FORECAST.ETS(A62,$B$2:$B$61,$A$2:$A$61,1,1)</f>
        <v>1119.5421632428374</v>
      </c>
      <c r="D62" s="6">
        <f t="shared" ref="D62:D85" si="1">C62-_xlfn.FORECAST.ETS.CONFINT(A62,$B$2:$B$61,$A$2:$A$61,0.95,1,1)</f>
        <v>961.86944962281416</v>
      </c>
      <c r="E62" s="6">
        <f t="shared" ref="E62:E85" si="2">C62+_xlfn.FORECAST.ETS.CONFINT(A62,$B$2:$B$61,$A$2:$A$61,0.95,1,1)</f>
        <v>1277.2148768628606</v>
      </c>
    </row>
    <row r="63" spans="1:5" x14ac:dyDescent="0.35">
      <c r="A63" s="1">
        <v>40575</v>
      </c>
      <c r="C63">
        <f t="shared" si="0"/>
        <v>1102.6115427298525</v>
      </c>
      <c r="D63" s="6">
        <f t="shared" si="1"/>
        <v>943.67236378852692</v>
      </c>
      <c r="E63" s="6">
        <f t="shared" si="2"/>
        <v>1261.5507216711781</v>
      </c>
    </row>
    <row r="64" spans="1:5" x14ac:dyDescent="0.35">
      <c r="A64" s="1">
        <v>40603</v>
      </c>
      <c r="C64">
        <f t="shared" si="0"/>
        <v>1182.3875869880696</v>
      </c>
      <c r="D64" s="6">
        <f t="shared" si="1"/>
        <v>1022.1721693174792</v>
      </c>
      <c r="E64" s="6">
        <f t="shared" si="2"/>
        <v>1342.60300465866</v>
      </c>
    </row>
    <row r="65" spans="1:5" x14ac:dyDescent="0.35">
      <c r="A65" s="1">
        <v>40634</v>
      </c>
      <c r="C65">
        <f t="shared" si="0"/>
        <v>1316.9417232162129</v>
      </c>
      <c r="D65" s="6">
        <f t="shared" si="1"/>
        <v>1155.4403711719401</v>
      </c>
      <c r="E65" s="6">
        <f t="shared" si="2"/>
        <v>1478.4430752604858</v>
      </c>
    </row>
    <row r="66" spans="1:5" x14ac:dyDescent="0.35">
      <c r="A66" s="1">
        <v>40664</v>
      </c>
      <c r="C66">
        <f t="shared" si="0"/>
        <v>1396.591637453876</v>
      </c>
      <c r="D66" s="6">
        <f t="shared" si="1"/>
        <v>1233.7947324396489</v>
      </c>
      <c r="E66" s="6">
        <f t="shared" si="2"/>
        <v>1559.3885424681032</v>
      </c>
    </row>
    <row r="67" spans="1:5" x14ac:dyDescent="0.35">
      <c r="A67" s="1">
        <v>40695</v>
      </c>
      <c r="C67">
        <f t="shared" si="0"/>
        <v>1408.2060661116784</v>
      </c>
      <c r="D67" s="6">
        <f t="shared" si="1"/>
        <v>1244.1040658466595</v>
      </c>
      <c r="E67" s="6">
        <f t="shared" si="2"/>
        <v>1572.3080663766973</v>
      </c>
    </row>
    <row r="68" spans="1:5" x14ac:dyDescent="0.35">
      <c r="A68" s="1">
        <v>40725</v>
      </c>
      <c r="C68">
        <f t="shared" si="0"/>
        <v>1378.0303962348405</v>
      </c>
      <c r="D68" s="6">
        <f t="shared" si="1"/>
        <v>1212.6138340054058</v>
      </c>
      <c r="E68" s="6">
        <f t="shared" si="2"/>
        <v>1543.4469584642752</v>
      </c>
    </row>
    <row r="69" spans="1:5" x14ac:dyDescent="0.35">
      <c r="A69" s="1">
        <v>40756</v>
      </c>
      <c r="C69">
        <f t="shared" si="0"/>
        <v>1163.3599165305279</v>
      </c>
      <c r="D69" s="6">
        <f t="shared" si="1"/>
        <v>996.61940042825313</v>
      </c>
      <c r="E69" s="6">
        <f t="shared" si="2"/>
        <v>1330.1004326328027</v>
      </c>
    </row>
    <row r="70" spans="1:5" x14ac:dyDescent="0.35">
      <c r="A70" s="1">
        <v>40787</v>
      </c>
      <c r="C70">
        <f t="shared" si="0"/>
        <v>1108.828493504069</v>
      </c>
      <c r="D70" s="6">
        <f t="shared" si="1"/>
        <v>940.75470565154546</v>
      </c>
      <c r="E70" s="6">
        <f t="shared" si="2"/>
        <v>1276.9022813565925</v>
      </c>
    </row>
    <row r="71" spans="1:5" x14ac:dyDescent="0.35">
      <c r="A71" s="1">
        <v>40817</v>
      </c>
      <c r="C71">
        <f t="shared" si="0"/>
        <v>1112.5116960485966</v>
      </c>
      <c r="D71" s="6">
        <f t="shared" si="1"/>
        <v>943.09539181461776</v>
      </c>
      <c r="E71" s="6">
        <f t="shared" si="2"/>
        <v>1281.9280002825753</v>
      </c>
    </row>
    <row r="72" spans="1:5" x14ac:dyDescent="0.35">
      <c r="A72" s="1">
        <v>40848</v>
      </c>
      <c r="C72">
        <f t="shared" si="0"/>
        <v>1130.3257730462917</v>
      </c>
      <c r="D72" s="6">
        <f t="shared" si="1"/>
        <v>959.55778025186555</v>
      </c>
      <c r="E72" s="6">
        <f t="shared" si="2"/>
        <v>1301.0937658407179</v>
      </c>
    </row>
    <row r="73" spans="1:5" x14ac:dyDescent="0.35">
      <c r="A73" s="1">
        <v>40878</v>
      </c>
      <c r="C73">
        <f t="shared" si="0"/>
        <v>1188.9098947079608</v>
      </c>
      <c r="D73" s="6">
        <f t="shared" si="1"/>
        <v>1016.7811128245244</v>
      </c>
      <c r="E73" s="6">
        <f t="shared" si="2"/>
        <v>1361.0386765913972</v>
      </c>
    </row>
    <row r="74" spans="1:5" x14ac:dyDescent="0.35">
      <c r="A74" s="1">
        <v>40909</v>
      </c>
      <c r="C74">
        <f t="shared" si="0"/>
        <v>1196.4166856797951</v>
      </c>
      <c r="D74" s="6">
        <f t="shared" si="1"/>
        <v>1022.8982404348458</v>
      </c>
      <c r="E74" s="6">
        <f t="shared" si="2"/>
        <v>1369.9351309247445</v>
      </c>
    </row>
    <row r="75" spans="1:5" x14ac:dyDescent="0.35">
      <c r="A75" s="1">
        <v>40940</v>
      </c>
      <c r="C75">
        <f t="shared" si="0"/>
        <v>1179.4860651668102</v>
      </c>
      <c r="D75" s="6">
        <f t="shared" si="1"/>
        <v>1004.5889979307547</v>
      </c>
      <c r="E75" s="6">
        <f t="shared" si="2"/>
        <v>1354.3831324028658</v>
      </c>
    </row>
    <row r="76" spans="1:5" x14ac:dyDescent="0.35">
      <c r="A76" s="1">
        <v>40969</v>
      </c>
      <c r="C76">
        <f t="shared" si="0"/>
        <v>1259.2621094250273</v>
      </c>
      <c r="D76" s="6">
        <f t="shared" si="1"/>
        <v>1082.9775282889245</v>
      </c>
      <c r="E76" s="6">
        <f t="shared" si="2"/>
        <v>1435.5466905611302</v>
      </c>
    </row>
    <row r="77" spans="1:5" x14ac:dyDescent="0.35">
      <c r="A77" s="1">
        <v>41000</v>
      </c>
      <c r="C77">
        <f t="shared" si="0"/>
        <v>1393.8162456531707</v>
      </c>
      <c r="D77" s="6">
        <f t="shared" si="1"/>
        <v>1216.1353271017756</v>
      </c>
      <c r="E77" s="6">
        <f t="shared" si="2"/>
        <v>1571.4971642045657</v>
      </c>
    </row>
    <row r="78" spans="1:5" x14ac:dyDescent="0.35">
      <c r="A78" s="1">
        <v>41030</v>
      </c>
      <c r="C78">
        <f t="shared" si="0"/>
        <v>1473.4661598908338</v>
      </c>
      <c r="D78" s="6">
        <f t="shared" si="1"/>
        <v>1294.3801479804915</v>
      </c>
      <c r="E78" s="6">
        <f t="shared" si="2"/>
        <v>1652.552171801176</v>
      </c>
    </row>
    <row r="79" spans="1:5" x14ac:dyDescent="0.35">
      <c r="A79" s="1">
        <v>41061</v>
      </c>
      <c r="C79">
        <f t="shared" si="0"/>
        <v>1485.0805885486361</v>
      </c>
      <c r="D79" s="6">
        <f t="shared" si="1"/>
        <v>1304.5807940840668</v>
      </c>
      <c r="E79" s="6">
        <f t="shared" si="2"/>
        <v>1665.5803830132054</v>
      </c>
    </row>
    <row r="80" spans="1:5" x14ac:dyDescent="0.35">
      <c r="A80" s="1">
        <v>41091</v>
      </c>
      <c r="C80">
        <f t="shared" si="0"/>
        <v>1454.9049186717982</v>
      </c>
      <c r="D80" s="6">
        <f t="shared" si="1"/>
        <v>1272.9827183826681</v>
      </c>
      <c r="E80" s="6">
        <f t="shared" si="2"/>
        <v>1636.8271189609284</v>
      </c>
    </row>
    <row r="81" spans="1:5" x14ac:dyDescent="0.35">
      <c r="A81" s="1">
        <v>41122</v>
      </c>
      <c r="C81">
        <f t="shared" si="0"/>
        <v>1240.2344389674856</v>
      </c>
      <c r="D81" s="6">
        <f t="shared" si="1"/>
        <v>1056.8812746855997</v>
      </c>
      <c r="E81" s="6">
        <f t="shared" si="2"/>
        <v>1423.5876032493716</v>
      </c>
    </row>
    <row r="82" spans="1:5" x14ac:dyDescent="0.35">
      <c r="A82" s="1">
        <v>41153</v>
      </c>
      <c r="C82">
        <f t="shared" si="0"/>
        <v>1185.7030159410267</v>
      </c>
      <c r="D82" s="6">
        <f t="shared" si="1"/>
        <v>1000.9103937789215</v>
      </c>
      <c r="E82" s="6">
        <f t="shared" si="2"/>
        <v>1370.4956381031318</v>
      </c>
    </row>
    <row r="83" spans="1:5" x14ac:dyDescent="0.35">
      <c r="A83" s="1">
        <v>41183</v>
      </c>
      <c r="C83">
        <f t="shared" si="0"/>
        <v>1189.3862184855543</v>
      </c>
      <c r="D83" s="6">
        <f t="shared" si="1"/>
        <v>1003.1457080172174</v>
      </c>
      <c r="E83" s="6">
        <f t="shared" si="2"/>
        <v>1375.6267289538912</v>
      </c>
    </row>
    <row r="84" spans="1:5" x14ac:dyDescent="0.35">
      <c r="A84" s="1">
        <v>41214</v>
      </c>
      <c r="C84">
        <f t="shared" si="0"/>
        <v>1207.2002954832494</v>
      </c>
      <c r="D84" s="6">
        <f t="shared" si="1"/>
        <v>1019.5035289276432</v>
      </c>
      <c r="E84" s="6">
        <f t="shared" si="2"/>
        <v>1394.8970620388557</v>
      </c>
    </row>
    <row r="85" spans="1:5" x14ac:dyDescent="0.35">
      <c r="A85" s="1">
        <v>41244</v>
      </c>
      <c r="C85">
        <f t="shared" si="0"/>
        <v>1265.7844171449185</v>
      </c>
      <c r="D85" s="6">
        <f t="shared" si="1"/>
        <v>1076.623088552933</v>
      </c>
      <c r="E85" s="6">
        <f t="shared" si="2"/>
        <v>1454.945745736904</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449A7-B037-4F20-BCD4-292AC7558DC8}">
  <dimension ref="A1:K64"/>
  <sheetViews>
    <sheetView topLeftCell="A40" zoomScale="97" workbookViewId="0">
      <selection sqref="A1:C61"/>
    </sheetView>
  </sheetViews>
  <sheetFormatPr defaultRowHeight="14.5" x14ac:dyDescent="0.35"/>
  <sheetData>
    <row r="1" spans="1:11" x14ac:dyDescent="0.35">
      <c r="A1" t="s">
        <v>0</v>
      </c>
      <c r="B1" t="s">
        <v>1</v>
      </c>
      <c r="C1" t="s">
        <v>72</v>
      </c>
      <c r="D1" t="s">
        <v>53</v>
      </c>
      <c r="E1" t="s">
        <v>54</v>
      </c>
      <c r="F1" t="s">
        <v>55</v>
      </c>
    </row>
    <row r="2" spans="1:11" x14ac:dyDescent="0.35">
      <c r="A2" s="1">
        <v>38718</v>
      </c>
      <c r="B2">
        <v>779</v>
      </c>
      <c r="J2" t="s">
        <v>85</v>
      </c>
      <c r="K2" t="s">
        <v>86</v>
      </c>
    </row>
    <row r="3" spans="1:11" x14ac:dyDescent="0.35">
      <c r="A3" s="1">
        <v>38749</v>
      </c>
      <c r="B3">
        <v>802</v>
      </c>
      <c r="C3">
        <f>B2</f>
        <v>779</v>
      </c>
      <c r="D3">
        <f>ABS(B3-C3)</f>
        <v>23</v>
      </c>
      <c r="E3">
        <f>D3*D3</f>
        <v>529</v>
      </c>
      <c r="F3">
        <f>D3/B3</f>
        <v>2.8678304239401497E-2</v>
      </c>
      <c r="J3" t="s">
        <v>71</v>
      </c>
      <c r="K3">
        <v>1</v>
      </c>
    </row>
    <row r="4" spans="1:11" x14ac:dyDescent="0.35">
      <c r="A4" s="1">
        <v>38777</v>
      </c>
      <c r="B4">
        <v>818</v>
      </c>
      <c r="C4">
        <f>B3*$K$3+C3*$K$4</f>
        <v>802</v>
      </c>
      <c r="D4">
        <f t="shared" ref="D4:D61" si="0">ABS(B4-C4)</f>
        <v>16</v>
      </c>
      <c r="E4">
        <f t="shared" ref="E4:E61" si="1">D4*D4</f>
        <v>256</v>
      </c>
      <c r="F4">
        <f t="shared" ref="F4:F61" si="2">D4/B4</f>
        <v>1.9559902200488997E-2</v>
      </c>
      <c r="J4" t="s">
        <v>87</v>
      </c>
      <c r="K4">
        <f>1-K3</f>
        <v>0</v>
      </c>
    </row>
    <row r="5" spans="1:11" x14ac:dyDescent="0.35">
      <c r="A5" s="1">
        <v>38808</v>
      </c>
      <c r="B5">
        <v>888</v>
      </c>
      <c r="C5">
        <f t="shared" ref="C5:C61" si="3">B4*$K$3+C4*$K$4</f>
        <v>818</v>
      </c>
      <c r="D5">
        <f t="shared" si="0"/>
        <v>70</v>
      </c>
      <c r="E5">
        <f t="shared" si="1"/>
        <v>4900</v>
      </c>
      <c r="F5">
        <f t="shared" si="2"/>
        <v>7.8828828828828829E-2</v>
      </c>
    </row>
    <row r="6" spans="1:11" x14ac:dyDescent="0.35">
      <c r="A6" s="1">
        <v>38838</v>
      </c>
      <c r="B6">
        <v>898</v>
      </c>
      <c r="C6">
        <f t="shared" si="3"/>
        <v>888</v>
      </c>
      <c r="D6">
        <f t="shared" si="0"/>
        <v>10</v>
      </c>
      <c r="E6">
        <f t="shared" si="1"/>
        <v>100</v>
      </c>
      <c r="F6">
        <f t="shared" si="2"/>
        <v>1.1135857461024499E-2</v>
      </c>
    </row>
    <row r="7" spans="1:11" x14ac:dyDescent="0.35">
      <c r="A7" s="1">
        <v>38869</v>
      </c>
      <c r="B7">
        <v>902</v>
      </c>
      <c r="C7">
        <f t="shared" si="3"/>
        <v>898</v>
      </c>
      <c r="D7">
        <f t="shared" si="0"/>
        <v>4</v>
      </c>
      <c r="E7">
        <f t="shared" si="1"/>
        <v>16</v>
      </c>
      <c r="F7">
        <f t="shared" si="2"/>
        <v>4.434589800443459E-3</v>
      </c>
    </row>
    <row r="8" spans="1:11" x14ac:dyDescent="0.35">
      <c r="A8" s="1">
        <v>38899</v>
      </c>
      <c r="B8">
        <v>916</v>
      </c>
      <c r="C8">
        <f t="shared" si="3"/>
        <v>902</v>
      </c>
      <c r="D8">
        <f t="shared" si="0"/>
        <v>14</v>
      </c>
      <c r="E8">
        <f t="shared" si="1"/>
        <v>196</v>
      </c>
      <c r="F8">
        <f t="shared" si="2"/>
        <v>1.5283842794759825E-2</v>
      </c>
    </row>
    <row r="9" spans="1:11" x14ac:dyDescent="0.35">
      <c r="A9" s="1">
        <v>38930</v>
      </c>
      <c r="B9">
        <v>708</v>
      </c>
      <c r="C9">
        <f t="shared" si="3"/>
        <v>916</v>
      </c>
      <c r="D9">
        <f t="shared" si="0"/>
        <v>208</v>
      </c>
      <c r="E9">
        <f t="shared" si="1"/>
        <v>43264</v>
      </c>
      <c r="F9">
        <f t="shared" si="2"/>
        <v>0.29378531073446329</v>
      </c>
    </row>
    <row r="10" spans="1:11" x14ac:dyDescent="0.35">
      <c r="A10" s="1">
        <v>38961</v>
      </c>
      <c r="B10">
        <v>695</v>
      </c>
      <c r="C10">
        <f t="shared" si="3"/>
        <v>708</v>
      </c>
      <c r="D10">
        <f t="shared" si="0"/>
        <v>13</v>
      </c>
      <c r="E10">
        <f t="shared" si="1"/>
        <v>169</v>
      </c>
      <c r="F10">
        <f t="shared" si="2"/>
        <v>1.870503597122302E-2</v>
      </c>
    </row>
    <row r="11" spans="1:11" x14ac:dyDescent="0.35">
      <c r="A11" s="1">
        <v>38991</v>
      </c>
      <c r="B11">
        <v>708</v>
      </c>
      <c r="C11">
        <f t="shared" si="3"/>
        <v>695</v>
      </c>
      <c r="D11">
        <f t="shared" si="0"/>
        <v>13</v>
      </c>
      <c r="E11">
        <f t="shared" si="1"/>
        <v>169</v>
      </c>
      <c r="F11">
        <f t="shared" si="2"/>
        <v>1.8361581920903956E-2</v>
      </c>
    </row>
    <row r="12" spans="1:11" x14ac:dyDescent="0.35">
      <c r="A12" s="1">
        <v>39022</v>
      </c>
      <c r="B12">
        <v>716</v>
      </c>
      <c r="C12">
        <f t="shared" si="3"/>
        <v>708</v>
      </c>
      <c r="D12">
        <f t="shared" si="0"/>
        <v>8</v>
      </c>
      <c r="E12">
        <f t="shared" si="1"/>
        <v>64</v>
      </c>
      <c r="F12">
        <f t="shared" si="2"/>
        <v>1.11731843575419E-2</v>
      </c>
    </row>
    <row r="13" spans="1:11" x14ac:dyDescent="0.35">
      <c r="A13" s="1">
        <v>39052</v>
      </c>
      <c r="B13">
        <v>784</v>
      </c>
      <c r="C13">
        <f t="shared" si="3"/>
        <v>716</v>
      </c>
      <c r="D13">
        <f t="shared" si="0"/>
        <v>68</v>
      </c>
      <c r="E13">
        <f t="shared" si="1"/>
        <v>4624</v>
      </c>
      <c r="F13">
        <f t="shared" si="2"/>
        <v>8.673469387755102E-2</v>
      </c>
    </row>
    <row r="14" spans="1:11" x14ac:dyDescent="0.35">
      <c r="A14" s="1">
        <v>39083</v>
      </c>
      <c r="B14">
        <v>845</v>
      </c>
      <c r="C14">
        <f t="shared" si="3"/>
        <v>784</v>
      </c>
      <c r="D14">
        <f t="shared" si="0"/>
        <v>61</v>
      </c>
      <c r="E14">
        <f t="shared" si="1"/>
        <v>3721</v>
      </c>
      <c r="F14">
        <f t="shared" si="2"/>
        <v>7.2189349112426041E-2</v>
      </c>
    </row>
    <row r="15" spans="1:11" x14ac:dyDescent="0.35">
      <c r="A15" s="1">
        <v>39114</v>
      </c>
      <c r="B15">
        <v>739</v>
      </c>
      <c r="C15">
        <f t="shared" si="3"/>
        <v>845</v>
      </c>
      <c r="D15">
        <f t="shared" si="0"/>
        <v>106</v>
      </c>
      <c r="E15">
        <f t="shared" si="1"/>
        <v>11236</v>
      </c>
      <c r="F15">
        <f t="shared" si="2"/>
        <v>0.14343707713125844</v>
      </c>
    </row>
    <row r="16" spans="1:11" x14ac:dyDescent="0.35">
      <c r="A16" s="1">
        <v>39142</v>
      </c>
      <c r="B16">
        <v>871</v>
      </c>
      <c r="C16">
        <f t="shared" si="3"/>
        <v>739</v>
      </c>
      <c r="D16">
        <f t="shared" si="0"/>
        <v>132</v>
      </c>
      <c r="E16">
        <f t="shared" si="1"/>
        <v>17424</v>
      </c>
      <c r="F16">
        <f t="shared" si="2"/>
        <v>0.15154994259471871</v>
      </c>
    </row>
    <row r="17" spans="1:6" x14ac:dyDescent="0.35">
      <c r="A17" s="1">
        <v>39173</v>
      </c>
      <c r="B17">
        <v>927</v>
      </c>
      <c r="C17">
        <f t="shared" si="3"/>
        <v>871</v>
      </c>
      <c r="D17">
        <f t="shared" si="0"/>
        <v>56</v>
      </c>
      <c r="E17">
        <f t="shared" si="1"/>
        <v>3136</v>
      </c>
      <c r="F17">
        <f t="shared" si="2"/>
        <v>6.0409924487594392E-2</v>
      </c>
    </row>
    <row r="18" spans="1:6" x14ac:dyDescent="0.35">
      <c r="A18" s="1">
        <v>39203</v>
      </c>
      <c r="B18">
        <v>1133</v>
      </c>
      <c r="C18">
        <f t="shared" si="3"/>
        <v>927</v>
      </c>
      <c r="D18">
        <f t="shared" si="0"/>
        <v>206</v>
      </c>
      <c r="E18">
        <f t="shared" si="1"/>
        <v>42436</v>
      </c>
      <c r="F18">
        <f t="shared" si="2"/>
        <v>0.18181818181818182</v>
      </c>
    </row>
    <row r="19" spans="1:6" x14ac:dyDescent="0.35">
      <c r="A19" s="1">
        <v>39234</v>
      </c>
      <c r="B19">
        <v>1124</v>
      </c>
      <c r="C19">
        <f t="shared" si="3"/>
        <v>1133</v>
      </c>
      <c r="D19">
        <f t="shared" si="0"/>
        <v>9</v>
      </c>
      <c r="E19">
        <f t="shared" si="1"/>
        <v>81</v>
      </c>
      <c r="F19">
        <f t="shared" si="2"/>
        <v>8.0071174377224202E-3</v>
      </c>
    </row>
    <row r="20" spans="1:6" x14ac:dyDescent="0.35">
      <c r="A20" s="1">
        <v>39264</v>
      </c>
      <c r="B20">
        <v>1056</v>
      </c>
      <c r="C20">
        <f t="shared" si="3"/>
        <v>1124</v>
      </c>
      <c r="D20">
        <f t="shared" si="0"/>
        <v>68</v>
      </c>
      <c r="E20">
        <f t="shared" si="1"/>
        <v>4624</v>
      </c>
      <c r="F20">
        <f t="shared" si="2"/>
        <v>6.4393939393939392E-2</v>
      </c>
    </row>
    <row r="21" spans="1:6" x14ac:dyDescent="0.35">
      <c r="A21" s="1">
        <v>39295</v>
      </c>
      <c r="B21">
        <v>889</v>
      </c>
      <c r="C21">
        <f t="shared" si="3"/>
        <v>1056</v>
      </c>
      <c r="D21">
        <f t="shared" si="0"/>
        <v>167</v>
      </c>
      <c r="E21">
        <f t="shared" si="1"/>
        <v>27889</v>
      </c>
      <c r="F21">
        <f t="shared" si="2"/>
        <v>0.18785151856017998</v>
      </c>
    </row>
    <row r="22" spans="1:6" x14ac:dyDescent="0.35">
      <c r="A22" s="1">
        <v>39326</v>
      </c>
      <c r="B22">
        <v>857</v>
      </c>
      <c r="C22">
        <f t="shared" si="3"/>
        <v>889</v>
      </c>
      <c r="D22">
        <f t="shared" si="0"/>
        <v>32</v>
      </c>
      <c r="E22">
        <f t="shared" si="1"/>
        <v>1024</v>
      </c>
      <c r="F22">
        <f t="shared" si="2"/>
        <v>3.7339556592765458E-2</v>
      </c>
    </row>
    <row r="23" spans="1:6" x14ac:dyDescent="0.35">
      <c r="A23" s="1">
        <v>39356</v>
      </c>
      <c r="B23">
        <v>772</v>
      </c>
      <c r="C23">
        <f t="shared" si="3"/>
        <v>857</v>
      </c>
      <c r="D23">
        <f t="shared" si="0"/>
        <v>85</v>
      </c>
      <c r="E23">
        <f t="shared" si="1"/>
        <v>7225</v>
      </c>
      <c r="F23">
        <f t="shared" si="2"/>
        <v>0.11010362694300518</v>
      </c>
    </row>
    <row r="24" spans="1:6" x14ac:dyDescent="0.35">
      <c r="A24" s="1">
        <v>39387</v>
      </c>
      <c r="B24">
        <v>751</v>
      </c>
      <c r="C24">
        <f t="shared" si="3"/>
        <v>772</v>
      </c>
      <c r="D24">
        <f t="shared" si="0"/>
        <v>21</v>
      </c>
      <c r="E24">
        <f t="shared" si="1"/>
        <v>441</v>
      </c>
      <c r="F24">
        <f t="shared" si="2"/>
        <v>2.7962716378162451E-2</v>
      </c>
    </row>
    <row r="25" spans="1:6" x14ac:dyDescent="0.35">
      <c r="A25" s="1">
        <v>39417</v>
      </c>
      <c r="B25">
        <v>820</v>
      </c>
      <c r="C25">
        <f t="shared" si="3"/>
        <v>751</v>
      </c>
      <c r="D25">
        <f t="shared" si="0"/>
        <v>69</v>
      </c>
      <c r="E25">
        <f t="shared" si="1"/>
        <v>4761</v>
      </c>
      <c r="F25">
        <f t="shared" si="2"/>
        <v>8.4146341463414639E-2</v>
      </c>
    </row>
    <row r="26" spans="1:6" x14ac:dyDescent="0.35">
      <c r="A26" s="1">
        <v>39448</v>
      </c>
      <c r="B26">
        <v>857</v>
      </c>
      <c r="C26">
        <f t="shared" si="3"/>
        <v>820</v>
      </c>
      <c r="D26">
        <f t="shared" si="0"/>
        <v>37</v>
      </c>
      <c r="E26">
        <f t="shared" si="1"/>
        <v>1369</v>
      </c>
      <c r="F26">
        <f t="shared" si="2"/>
        <v>4.3173862310385065E-2</v>
      </c>
    </row>
    <row r="27" spans="1:6" x14ac:dyDescent="0.35">
      <c r="A27" s="1">
        <v>39479</v>
      </c>
      <c r="B27">
        <v>881</v>
      </c>
      <c r="C27">
        <f t="shared" si="3"/>
        <v>857</v>
      </c>
      <c r="D27">
        <f t="shared" si="0"/>
        <v>24</v>
      </c>
      <c r="E27">
        <f t="shared" si="1"/>
        <v>576</v>
      </c>
      <c r="F27">
        <f t="shared" si="2"/>
        <v>2.7241770715096481E-2</v>
      </c>
    </row>
    <row r="28" spans="1:6" x14ac:dyDescent="0.35">
      <c r="A28" s="1">
        <v>39508</v>
      </c>
      <c r="B28">
        <v>937</v>
      </c>
      <c r="C28">
        <f t="shared" si="3"/>
        <v>881</v>
      </c>
      <c r="D28">
        <f t="shared" si="0"/>
        <v>56</v>
      </c>
      <c r="E28">
        <f t="shared" si="1"/>
        <v>3136</v>
      </c>
      <c r="F28">
        <f t="shared" si="2"/>
        <v>5.9765208110992528E-2</v>
      </c>
    </row>
    <row r="29" spans="1:6" x14ac:dyDescent="0.35">
      <c r="A29" s="1">
        <v>39539</v>
      </c>
      <c r="B29">
        <v>1159</v>
      </c>
      <c r="C29">
        <f t="shared" si="3"/>
        <v>937</v>
      </c>
      <c r="D29">
        <f t="shared" si="0"/>
        <v>222</v>
      </c>
      <c r="E29">
        <f t="shared" si="1"/>
        <v>49284</v>
      </c>
      <c r="F29">
        <f t="shared" si="2"/>
        <v>0.19154443485763589</v>
      </c>
    </row>
    <row r="30" spans="1:6" x14ac:dyDescent="0.35">
      <c r="A30" s="1">
        <v>39569</v>
      </c>
      <c r="B30">
        <v>1072</v>
      </c>
      <c r="C30">
        <f t="shared" si="3"/>
        <v>1159</v>
      </c>
      <c r="D30">
        <f t="shared" si="0"/>
        <v>87</v>
      </c>
      <c r="E30">
        <f t="shared" si="1"/>
        <v>7569</v>
      </c>
      <c r="F30">
        <f t="shared" si="2"/>
        <v>8.1156716417910446E-2</v>
      </c>
    </row>
    <row r="31" spans="1:6" x14ac:dyDescent="0.35">
      <c r="A31" s="1">
        <v>39600</v>
      </c>
      <c r="B31">
        <v>1246</v>
      </c>
      <c r="C31">
        <f t="shared" si="3"/>
        <v>1072</v>
      </c>
      <c r="D31">
        <f t="shared" si="0"/>
        <v>174</v>
      </c>
      <c r="E31">
        <f t="shared" si="1"/>
        <v>30276</v>
      </c>
      <c r="F31">
        <f t="shared" si="2"/>
        <v>0.13964686998394862</v>
      </c>
    </row>
    <row r="32" spans="1:6" x14ac:dyDescent="0.35">
      <c r="A32" s="1">
        <v>39630</v>
      </c>
      <c r="B32">
        <v>1198</v>
      </c>
      <c r="C32">
        <f t="shared" si="3"/>
        <v>1246</v>
      </c>
      <c r="D32">
        <f t="shared" si="0"/>
        <v>48</v>
      </c>
      <c r="E32">
        <f t="shared" si="1"/>
        <v>2304</v>
      </c>
      <c r="F32">
        <f t="shared" si="2"/>
        <v>4.006677796327212E-2</v>
      </c>
    </row>
    <row r="33" spans="1:6" x14ac:dyDescent="0.35">
      <c r="A33" s="1">
        <v>39661</v>
      </c>
      <c r="B33">
        <v>922</v>
      </c>
      <c r="C33">
        <f t="shared" si="3"/>
        <v>1198</v>
      </c>
      <c r="D33">
        <f t="shared" si="0"/>
        <v>276</v>
      </c>
      <c r="E33">
        <f t="shared" si="1"/>
        <v>76176</v>
      </c>
      <c r="F33">
        <f t="shared" si="2"/>
        <v>0.29934924078091107</v>
      </c>
    </row>
    <row r="34" spans="1:6" x14ac:dyDescent="0.35">
      <c r="A34" s="1">
        <v>39692</v>
      </c>
      <c r="B34">
        <v>798</v>
      </c>
      <c r="C34">
        <f t="shared" si="3"/>
        <v>922</v>
      </c>
      <c r="D34">
        <f t="shared" si="0"/>
        <v>124</v>
      </c>
      <c r="E34">
        <f t="shared" si="1"/>
        <v>15376</v>
      </c>
      <c r="F34">
        <f t="shared" si="2"/>
        <v>0.15538847117794485</v>
      </c>
    </row>
    <row r="35" spans="1:6" x14ac:dyDescent="0.35">
      <c r="A35" s="1">
        <v>39722</v>
      </c>
      <c r="B35">
        <v>879</v>
      </c>
      <c r="C35">
        <f t="shared" si="3"/>
        <v>798</v>
      </c>
      <c r="D35">
        <f t="shared" si="0"/>
        <v>81</v>
      </c>
      <c r="E35">
        <f t="shared" si="1"/>
        <v>6561</v>
      </c>
      <c r="F35">
        <f t="shared" si="2"/>
        <v>9.2150170648464161E-2</v>
      </c>
    </row>
    <row r="36" spans="1:6" x14ac:dyDescent="0.35">
      <c r="A36" s="1">
        <v>39753</v>
      </c>
      <c r="B36">
        <v>945</v>
      </c>
      <c r="C36">
        <f t="shared" si="3"/>
        <v>879</v>
      </c>
      <c r="D36">
        <f t="shared" si="0"/>
        <v>66</v>
      </c>
      <c r="E36">
        <f t="shared" si="1"/>
        <v>4356</v>
      </c>
      <c r="F36">
        <f t="shared" si="2"/>
        <v>6.9841269841269843E-2</v>
      </c>
    </row>
    <row r="37" spans="1:6" x14ac:dyDescent="0.35">
      <c r="A37" s="1">
        <v>39783</v>
      </c>
      <c r="B37">
        <v>990</v>
      </c>
      <c r="C37">
        <f t="shared" si="3"/>
        <v>945</v>
      </c>
      <c r="D37">
        <f t="shared" si="0"/>
        <v>45</v>
      </c>
      <c r="E37">
        <f t="shared" si="1"/>
        <v>2025</v>
      </c>
      <c r="F37">
        <f t="shared" si="2"/>
        <v>4.5454545454545456E-2</v>
      </c>
    </row>
    <row r="38" spans="1:6" x14ac:dyDescent="0.35">
      <c r="A38" s="1">
        <v>39814</v>
      </c>
      <c r="B38">
        <v>917</v>
      </c>
      <c r="C38">
        <f t="shared" si="3"/>
        <v>990</v>
      </c>
      <c r="D38">
        <f t="shared" si="0"/>
        <v>73</v>
      </c>
      <c r="E38">
        <f t="shared" si="1"/>
        <v>5329</v>
      </c>
      <c r="F38">
        <f t="shared" si="2"/>
        <v>7.9607415485278082E-2</v>
      </c>
    </row>
    <row r="39" spans="1:6" x14ac:dyDescent="0.35">
      <c r="A39" s="1">
        <v>39845</v>
      </c>
      <c r="B39">
        <v>956</v>
      </c>
      <c r="C39">
        <f t="shared" si="3"/>
        <v>917</v>
      </c>
      <c r="D39">
        <f t="shared" si="0"/>
        <v>39</v>
      </c>
      <c r="E39">
        <f t="shared" si="1"/>
        <v>1521</v>
      </c>
      <c r="F39">
        <f t="shared" si="2"/>
        <v>4.079497907949791E-2</v>
      </c>
    </row>
    <row r="40" spans="1:6" x14ac:dyDescent="0.35">
      <c r="A40" s="1">
        <v>39873</v>
      </c>
      <c r="B40">
        <v>1001</v>
      </c>
      <c r="C40">
        <f t="shared" si="3"/>
        <v>956</v>
      </c>
      <c r="D40">
        <f t="shared" si="0"/>
        <v>45</v>
      </c>
      <c r="E40">
        <f t="shared" si="1"/>
        <v>2025</v>
      </c>
      <c r="F40">
        <f t="shared" si="2"/>
        <v>4.4955044955044952E-2</v>
      </c>
    </row>
    <row r="41" spans="1:6" x14ac:dyDescent="0.35">
      <c r="A41" s="1">
        <v>39904</v>
      </c>
      <c r="B41">
        <v>1142</v>
      </c>
      <c r="C41">
        <f t="shared" si="3"/>
        <v>1001</v>
      </c>
      <c r="D41">
        <f t="shared" si="0"/>
        <v>141</v>
      </c>
      <c r="E41">
        <f t="shared" si="1"/>
        <v>19881</v>
      </c>
      <c r="F41">
        <f t="shared" si="2"/>
        <v>0.1234676007005254</v>
      </c>
    </row>
    <row r="42" spans="1:6" x14ac:dyDescent="0.35">
      <c r="A42" s="1">
        <v>39934</v>
      </c>
      <c r="B42">
        <v>1276</v>
      </c>
      <c r="C42">
        <f t="shared" si="3"/>
        <v>1142</v>
      </c>
      <c r="D42">
        <f t="shared" si="0"/>
        <v>134</v>
      </c>
      <c r="E42">
        <f t="shared" si="1"/>
        <v>17956</v>
      </c>
      <c r="F42">
        <f t="shared" si="2"/>
        <v>0.10501567398119123</v>
      </c>
    </row>
    <row r="43" spans="1:6" x14ac:dyDescent="0.35">
      <c r="A43" s="1">
        <v>39965</v>
      </c>
      <c r="B43">
        <v>1356</v>
      </c>
      <c r="C43">
        <f t="shared" si="3"/>
        <v>1276</v>
      </c>
      <c r="D43">
        <f t="shared" si="0"/>
        <v>80</v>
      </c>
      <c r="E43">
        <f t="shared" si="1"/>
        <v>6400</v>
      </c>
      <c r="F43">
        <f t="shared" si="2"/>
        <v>5.8997050147492625E-2</v>
      </c>
    </row>
    <row r="44" spans="1:6" x14ac:dyDescent="0.35">
      <c r="A44" s="1">
        <v>39995</v>
      </c>
      <c r="B44">
        <v>1288</v>
      </c>
      <c r="C44">
        <f t="shared" si="3"/>
        <v>1356</v>
      </c>
      <c r="D44">
        <f t="shared" si="0"/>
        <v>68</v>
      </c>
      <c r="E44">
        <f t="shared" si="1"/>
        <v>4624</v>
      </c>
      <c r="F44">
        <f t="shared" si="2"/>
        <v>5.2795031055900624E-2</v>
      </c>
    </row>
    <row r="45" spans="1:6" x14ac:dyDescent="0.35">
      <c r="A45" s="1">
        <v>40026</v>
      </c>
      <c r="B45">
        <v>1082</v>
      </c>
      <c r="C45">
        <f t="shared" si="3"/>
        <v>1288</v>
      </c>
      <c r="D45">
        <f t="shared" si="0"/>
        <v>206</v>
      </c>
      <c r="E45">
        <f t="shared" si="1"/>
        <v>42436</v>
      </c>
      <c r="F45">
        <f t="shared" si="2"/>
        <v>0.19038817005545286</v>
      </c>
    </row>
    <row r="46" spans="1:6" x14ac:dyDescent="0.35">
      <c r="A46" s="1">
        <v>40057</v>
      </c>
      <c r="B46">
        <v>877</v>
      </c>
      <c r="C46">
        <f t="shared" si="3"/>
        <v>1082</v>
      </c>
      <c r="D46">
        <f t="shared" si="0"/>
        <v>205</v>
      </c>
      <c r="E46">
        <f t="shared" si="1"/>
        <v>42025</v>
      </c>
      <c r="F46">
        <f t="shared" si="2"/>
        <v>0.23375142531356899</v>
      </c>
    </row>
    <row r="47" spans="1:6" x14ac:dyDescent="0.35">
      <c r="A47" s="1">
        <v>40087</v>
      </c>
      <c r="B47">
        <v>1009</v>
      </c>
      <c r="C47">
        <f t="shared" si="3"/>
        <v>877</v>
      </c>
      <c r="D47">
        <f t="shared" si="0"/>
        <v>132</v>
      </c>
      <c r="E47">
        <f t="shared" si="1"/>
        <v>17424</v>
      </c>
      <c r="F47">
        <f t="shared" si="2"/>
        <v>0.13082259663032705</v>
      </c>
    </row>
    <row r="48" spans="1:6" x14ac:dyDescent="0.35">
      <c r="A48" s="1">
        <v>40118</v>
      </c>
      <c r="B48">
        <v>1100</v>
      </c>
      <c r="C48">
        <f t="shared" si="3"/>
        <v>1009</v>
      </c>
      <c r="D48">
        <f t="shared" si="0"/>
        <v>91</v>
      </c>
      <c r="E48">
        <f t="shared" si="1"/>
        <v>8281</v>
      </c>
      <c r="F48">
        <f t="shared" si="2"/>
        <v>8.2727272727272733E-2</v>
      </c>
    </row>
    <row r="49" spans="1:6" x14ac:dyDescent="0.35">
      <c r="A49" s="1">
        <v>40148</v>
      </c>
      <c r="B49">
        <v>998</v>
      </c>
      <c r="C49">
        <f t="shared" si="3"/>
        <v>1100</v>
      </c>
      <c r="D49">
        <f t="shared" si="0"/>
        <v>102</v>
      </c>
      <c r="E49">
        <f t="shared" si="1"/>
        <v>10404</v>
      </c>
      <c r="F49">
        <f t="shared" si="2"/>
        <v>0.10220440881763528</v>
      </c>
    </row>
    <row r="50" spans="1:6" x14ac:dyDescent="0.35">
      <c r="A50" s="1">
        <v>40179</v>
      </c>
      <c r="B50">
        <v>887</v>
      </c>
      <c r="C50">
        <f t="shared" si="3"/>
        <v>998</v>
      </c>
      <c r="D50">
        <f t="shared" si="0"/>
        <v>111</v>
      </c>
      <c r="E50">
        <f t="shared" si="1"/>
        <v>12321</v>
      </c>
      <c r="F50">
        <f t="shared" si="2"/>
        <v>0.12514092446448705</v>
      </c>
    </row>
    <row r="51" spans="1:6" x14ac:dyDescent="0.35">
      <c r="A51" s="1">
        <v>40210</v>
      </c>
      <c r="B51">
        <v>892</v>
      </c>
      <c r="C51">
        <f t="shared" si="3"/>
        <v>887</v>
      </c>
      <c r="D51">
        <f t="shared" si="0"/>
        <v>5</v>
      </c>
      <c r="E51">
        <f t="shared" si="1"/>
        <v>25</v>
      </c>
      <c r="F51">
        <f t="shared" si="2"/>
        <v>5.6053811659192822E-3</v>
      </c>
    </row>
    <row r="52" spans="1:6" x14ac:dyDescent="0.35">
      <c r="A52" s="1">
        <v>40238</v>
      </c>
      <c r="B52">
        <v>997</v>
      </c>
      <c r="C52">
        <f t="shared" si="3"/>
        <v>892</v>
      </c>
      <c r="D52">
        <f t="shared" si="0"/>
        <v>105</v>
      </c>
      <c r="E52">
        <f t="shared" si="1"/>
        <v>11025</v>
      </c>
      <c r="F52">
        <f t="shared" si="2"/>
        <v>0.10531594784353059</v>
      </c>
    </row>
    <row r="53" spans="1:6" x14ac:dyDescent="0.35">
      <c r="A53" s="1">
        <v>40269</v>
      </c>
      <c r="B53">
        <v>1118</v>
      </c>
      <c r="C53">
        <f t="shared" si="3"/>
        <v>997</v>
      </c>
      <c r="D53">
        <f t="shared" si="0"/>
        <v>121</v>
      </c>
      <c r="E53">
        <f t="shared" si="1"/>
        <v>14641</v>
      </c>
      <c r="F53">
        <f t="shared" si="2"/>
        <v>0.10822898032200358</v>
      </c>
    </row>
    <row r="54" spans="1:6" x14ac:dyDescent="0.35">
      <c r="A54" s="1">
        <v>40299</v>
      </c>
      <c r="B54">
        <v>1197</v>
      </c>
      <c r="C54">
        <f t="shared" si="3"/>
        <v>1118</v>
      </c>
      <c r="D54">
        <f t="shared" si="0"/>
        <v>79</v>
      </c>
      <c r="E54">
        <f t="shared" si="1"/>
        <v>6241</v>
      </c>
      <c r="F54">
        <f t="shared" si="2"/>
        <v>6.5998329156223889E-2</v>
      </c>
    </row>
    <row r="55" spans="1:6" x14ac:dyDescent="0.35">
      <c r="A55" s="1">
        <v>40330</v>
      </c>
      <c r="B55">
        <v>1256</v>
      </c>
      <c r="C55">
        <f t="shared" si="3"/>
        <v>1197</v>
      </c>
      <c r="D55">
        <f t="shared" si="0"/>
        <v>59</v>
      </c>
      <c r="E55">
        <f t="shared" si="1"/>
        <v>3481</v>
      </c>
      <c r="F55">
        <f t="shared" si="2"/>
        <v>4.6974522292993634E-2</v>
      </c>
    </row>
    <row r="56" spans="1:6" x14ac:dyDescent="0.35">
      <c r="A56" s="1">
        <v>40360</v>
      </c>
      <c r="B56">
        <v>1202</v>
      </c>
      <c r="C56">
        <f t="shared" si="3"/>
        <v>1256</v>
      </c>
      <c r="D56">
        <f t="shared" si="0"/>
        <v>54</v>
      </c>
      <c r="E56">
        <f t="shared" si="1"/>
        <v>2916</v>
      </c>
      <c r="F56">
        <f t="shared" si="2"/>
        <v>4.4925124792013313E-2</v>
      </c>
    </row>
    <row r="57" spans="1:6" x14ac:dyDescent="0.35">
      <c r="A57" s="1">
        <v>40391</v>
      </c>
      <c r="B57">
        <v>1170</v>
      </c>
      <c r="C57">
        <f t="shared" si="3"/>
        <v>1202</v>
      </c>
      <c r="D57">
        <f t="shared" si="0"/>
        <v>32</v>
      </c>
      <c r="E57">
        <f t="shared" si="1"/>
        <v>1024</v>
      </c>
      <c r="F57">
        <f t="shared" si="2"/>
        <v>2.735042735042735E-2</v>
      </c>
    </row>
    <row r="58" spans="1:6" x14ac:dyDescent="0.35">
      <c r="A58" s="1">
        <v>40422</v>
      </c>
      <c r="B58">
        <v>982</v>
      </c>
      <c r="C58">
        <f t="shared" si="3"/>
        <v>1170</v>
      </c>
      <c r="D58">
        <f t="shared" si="0"/>
        <v>188</v>
      </c>
      <c r="E58">
        <f t="shared" si="1"/>
        <v>35344</v>
      </c>
      <c r="F58">
        <f t="shared" si="2"/>
        <v>0.19144602851323828</v>
      </c>
    </row>
    <row r="59" spans="1:6" x14ac:dyDescent="0.35">
      <c r="A59" s="1">
        <v>40452</v>
      </c>
      <c r="B59">
        <v>1297</v>
      </c>
      <c r="C59">
        <f t="shared" si="3"/>
        <v>982</v>
      </c>
      <c r="D59">
        <f t="shared" si="0"/>
        <v>315</v>
      </c>
      <c r="E59">
        <f t="shared" si="1"/>
        <v>99225</v>
      </c>
      <c r="F59">
        <f t="shared" si="2"/>
        <v>0.24286815728604472</v>
      </c>
    </row>
    <row r="60" spans="1:6" x14ac:dyDescent="0.35">
      <c r="A60" s="1">
        <v>40483</v>
      </c>
      <c r="B60">
        <v>1163</v>
      </c>
      <c r="C60">
        <f t="shared" si="3"/>
        <v>1297</v>
      </c>
      <c r="D60">
        <f t="shared" si="0"/>
        <v>134</v>
      </c>
      <c r="E60">
        <f t="shared" si="1"/>
        <v>17956</v>
      </c>
      <c r="F60">
        <f t="shared" si="2"/>
        <v>0.11521926053310404</v>
      </c>
    </row>
    <row r="61" spans="1:6" x14ac:dyDescent="0.35">
      <c r="A61" s="1">
        <v>40513</v>
      </c>
      <c r="B61">
        <v>1053</v>
      </c>
      <c r="C61">
        <f t="shared" si="3"/>
        <v>1163</v>
      </c>
      <c r="D61">
        <f t="shared" si="0"/>
        <v>110</v>
      </c>
      <c r="E61">
        <f t="shared" si="1"/>
        <v>12100</v>
      </c>
      <c r="F61">
        <f t="shared" si="2"/>
        <v>0.10446343779677113</v>
      </c>
    </row>
    <row r="63" spans="1:6" x14ac:dyDescent="0.35">
      <c r="C63" t="s">
        <v>83</v>
      </c>
      <c r="D63">
        <f>AVERAGE(D3:D61)</f>
        <v>90.305084745762713</v>
      </c>
      <c r="E63">
        <f t="shared" ref="E63:F63" si="4">AVERAGE(E3:E61)</f>
        <v>13083.016949152543</v>
      </c>
      <c r="F63">
        <f t="shared" si="4"/>
        <v>9.1351405980141034E-2</v>
      </c>
    </row>
    <row r="64" spans="1:6" x14ac:dyDescent="0.35">
      <c r="D64" s="5" t="s">
        <v>74</v>
      </c>
      <c r="E64" s="5">
        <f>SQRT(E63)</f>
        <v>114.38101655935981</v>
      </c>
      <c r="F64">
        <f>F63*100</f>
        <v>9.1351405980141038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D05D8-EBE2-47C9-B8BC-6F58D0A6C2CF}">
  <dimension ref="A1:L64"/>
  <sheetViews>
    <sheetView zoomScale="92" workbookViewId="0">
      <selection activeCell="L4" sqref="L4"/>
    </sheetView>
  </sheetViews>
  <sheetFormatPr defaultRowHeight="14.5" x14ac:dyDescent="0.35"/>
  <cols>
    <col min="7" max="9" width="8.7265625" customWidth="1"/>
    <col min="12" max="12" width="11.81640625" bestFit="1" customWidth="1"/>
  </cols>
  <sheetData>
    <row r="1" spans="1:12" x14ac:dyDescent="0.35">
      <c r="A1" t="s">
        <v>0</v>
      </c>
      <c r="B1" t="s">
        <v>1</v>
      </c>
      <c r="C1" t="s">
        <v>56</v>
      </c>
      <c r="D1" t="s">
        <v>57</v>
      </c>
      <c r="E1" t="s">
        <v>91</v>
      </c>
      <c r="F1" t="s">
        <v>72</v>
      </c>
      <c r="G1" t="s">
        <v>53</v>
      </c>
      <c r="H1" t="s">
        <v>54</v>
      </c>
      <c r="I1" t="s">
        <v>55</v>
      </c>
    </row>
    <row r="2" spans="1:12" x14ac:dyDescent="0.35">
      <c r="A2" s="1">
        <v>38718</v>
      </c>
      <c r="B2">
        <v>779</v>
      </c>
      <c r="E2">
        <f>B2/AVERAGE(B2:B13)</f>
        <v>0.97233201581027673</v>
      </c>
      <c r="K2" s="4" t="s">
        <v>71</v>
      </c>
      <c r="L2" s="4">
        <v>0.11629517235477127</v>
      </c>
    </row>
    <row r="3" spans="1:12" x14ac:dyDescent="0.35">
      <c r="A3" s="1">
        <v>38749</v>
      </c>
      <c r="B3">
        <v>802</v>
      </c>
      <c r="E3">
        <f t="shared" ref="E3:E13" si="0">B3/AVERAGE(B3:B14)</f>
        <v>0.99421487603305791</v>
      </c>
      <c r="K3" s="4" t="s">
        <v>73</v>
      </c>
      <c r="L3" s="4">
        <v>0.32726383876745213</v>
      </c>
    </row>
    <row r="4" spans="1:12" x14ac:dyDescent="0.35">
      <c r="A4" s="1">
        <v>38777</v>
      </c>
      <c r="B4">
        <v>818</v>
      </c>
      <c r="E4">
        <f t="shared" si="0"/>
        <v>1.0206925236560258</v>
      </c>
      <c r="K4" s="4" t="s">
        <v>90</v>
      </c>
      <c r="L4" s="4">
        <v>5.7940309099541878E-5</v>
      </c>
    </row>
    <row r="5" spans="1:12" x14ac:dyDescent="0.35">
      <c r="A5" s="1">
        <v>38808</v>
      </c>
      <c r="B5">
        <v>888</v>
      </c>
      <c r="E5">
        <f t="shared" si="0"/>
        <v>1.1019648397104447</v>
      </c>
      <c r="K5" s="4" t="s">
        <v>74</v>
      </c>
      <c r="L5" s="4">
        <f>H64</f>
        <v>152.59318687700213</v>
      </c>
    </row>
    <row r="6" spans="1:12" x14ac:dyDescent="0.35">
      <c r="A6" s="1">
        <v>38838</v>
      </c>
      <c r="B6">
        <v>898</v>
      </c>
      <c r="E6">
        <f t="shared" si="0"/>
        <v>1.1098980327531156</v>
      </c>
    </row>
    <row r="7" spans="1:12" x14ac:dyDescent="0.35">
      <c r="A7" s="1">
        <v>38869</v>
      </c>
      <c r="B7">
        <v>902</v>
      </c>
      <c r="E7">
        <f t="shared" si="0"/>
        <v>1.0884955752212391</v>
      </c>
    </row>
    <row r="8" spans="1:12" x14ac:dyDescent="0.35">
      <c r="A8" s="1">
        <v>38899</v>
      </c>
      <c r="B8">
        <v>916</v>
      </c>
      <c r="E8">
        <f t="shared" si="0"/>
        <v>1.0812512295888255</v>
      </c>
    </row>
    <row r="9" spans="1:12" x14ac:dyDescent="0.35">
      <c r="A9" s="1">
        <v>38930</v>
      </c>
      <c r="B9">
        <v>708</v>
      </c>
      <c r="E9">
        <f t="shared" si="0"/>
        <v>0.82437415098001166</v>
      </c>
    </row>
    <row r="10" spans="1:12" x14ac:dyDescent="0.35">
      <c r="A10" s="1">
        <v>38961</v>
      </c>
      <c r="B10">
        <v>695</v>
      </c>
      <c r="E10">
        <f t="shared" si="0"/>
        <v>0.79527033470010489</v>
      </c>
    </row>
    <row r="11" spans="1:12" x14ac:dyDescent="0.35">
      <c r="A11" s="1">
        <v>38991</v>
      </c>
      <c r="B11">
        <v>708</v>
      </c>
      <c r="E11">
        <f t="shared" si="0"/>
        <v>0.79782139167997002</v>
      </c>
    </row>
    <row r="12" spans="1:12" x14ac:dyDescent="0.35">
      <c r="A12" s="1">
        <v>39022</v>
      </c>
      <c r="B12">
        <v>716</v>
      </c>
      <c r="E12">
        <f t="shared" si="0"/>
        <v>0.80201624194903387</v>
      </c>
    </row>
    <row r="13" spans="1:12" x14ac:dyDescent="0.35">
      <c r="A13" s="1">
        <v>39052</v>
      </c>
      <c r="B13">
        <v>784</v>
      </c>
      <c r="E13">
        <f t="shared" si="0"/>
        <v>0.87532564197990326</v>
      </c>
    </row>
    <row r="14" spans="1:12" x14ac:dyDescent="0.35">
      <c r="A14" s="1">
        <v>39083</v>
      </c>
      <c r="B14">
        <v>845</v>
      </c>
      <c r="C14">
        <f>B14/E2</f>
        <v>869.04471544715443</v>
      </c>
      <c r="D14">
        <f>C14-B13/E13</f>
        <v>-26.621951219512198</v>
      </c>
      <c r="E14">
        <f>$L$4*(C14/D14)+(1-$L$4)*E2</f>
        <v>0.97038428006153077</v>
      </c>
    </row>
    <row r="15" spans="1:12" x14ac:dyDescent="0.35">
      <c r="A15" s="1">
        <v>39114</v>
      </c>
      <c r="B15">
        <v>739</v>
      </c>
      <c r="C15">
        <f>$L$2*B15/E3+(1-$L$2)*(C14+D14)</f>
        <v>830.89527494460378</v>
      </c>
      <c r="D15">
        <f>$L$3*(C15-C14)+(1-$L$3)*D14</f>
        <v>-30.394481613630028</v>
      </c>
      <c r="E15">
        <f t="shared" ref="E15:E61" si="1">$L$4*(C15/D15)+(1-$L$4)*E3</f>
        <v>0.99257335414858117</v>
      </c>
      <c r="F15">
        <f>(C14+D14)*E3</f>
        <v>837.54924410401134</v>
      </c>
      <c r="G15">
        <f>ABS(B15-F15)</f>
        <v>98.549244104011336</v>
      </c>
      <c r="H15">
        <f>G15*G15</f>
        <v>9711.9535134720136</v>
      </c>
      <c r="I15">
        <f>G15/B15</f>
        <v>0.13335486346956879</v>
      </c>
    </row>
    <row r="16" spans="1:12" x14ac:dyDescent="0.35">
      <c r="A16" s="1">
        <v>39142</v>
      </c>
      <c r="B16">
        <v>871</v>
      </c>
      <c r="C16">
        <f t="shared" ref="C16:C61" si="2">$L$2*B16/E4+(1-$L$2)*(C15+D15)</f>
        <v>806.64599340998438</v>
      </c>
      <c r="D16">
        <f t="shared" ref="D16:D61" si="3">$L$3*(C16-C15)+(1-$L$3)*D15</f>
        <v>-28.383379845778961</v>
      </c>
      <c r="E16">
        <f t="shared" si="1"/>
        <v>1.0189867405541952</v>
      </c>
      <c r="F16">
        <f t="shared" ref="F16:F61" si="4">(C15+D15)*E4</f>
        <v>817.06517493364242</v>
      </c>
      <c r="G16">
        <f t="shared" ref="G16:G61" si="5">ABS(B16-F16)</f>
        <v>53.934825066357575</v>
      </c>
      <c r="H16">
        <f t="shared" ref="H16:H61" si="6">G16*G16</f>
        <v>2908.9653549385935</v>
      </c>
      <c r="I16">
        <f t="shared" ref="I16:I61" si="7">G16/B16</f>
        <v>6.1922876080777928E-2</v>
      </c>
    </row>
    <row r="17" spans="1:9" x14ac:dyDescent="0.35">
      <c r="A17" s="1">
        <v>39173</v>
      </c>
      <c r="B17">
        <v>927</v>
      </c>
      <c r="C17">
        <f t="shared" si="2"/>
        <v>785.5847958577142</v>
      </c>
      <c r="D17">
        <f t="shared" si="3"/>
        <v>-25.987094360250211</v>
      </c>
      <c r="E17">
        <f t="shared" si="1"/>
        <v>1.1001494672794438</v>
      </c>
      <c r="F17">
        <f t="shared" si="4"/>
        <v>857.61803620891135</v>
      </c>
      <c r="G17">
        <f t="shared" si="5"/>
        <v>69.381963791088651</v>
      </c>
      <c r="H17">
        <f t="shared" si="6"/>
        <v>4813.8568995079368</v>
      </c>
      <c r="I17">
        <f t="shared" si="7"/>
        <v>7.4845699882512023E-2</v>
      </c>
    </row>
    <row r="18" spans="1:9" x14ac:dyDescent="0.35">
      <c r="A18" s="1">
        <v>39203</v>
      </c>
      <c r="B18">
        <v>1133</v>
      </c>
      <c r="C18">
        <f t="shared" si="2"/>
        <v>789.97595354009115</v>
      </c>
      <c r="D18">
        <f t="shared" si="3"/>
        <v>-16.045390981734851</v>
      </c>
      <c r="E18">
        <f t="shared" si="1"/>
        <v>1.1069811019447764</v>
      </c>
      <c r="F18">
        <f t="shared" si="4"/>
        <v>843.07599457582353</v>
      </c>
      <c r="G18">
        <f t="shared" si="5"/>
        <v>289.92400542417647</v>
      </c>
      <c r="H18">
        <f t="shared" si="6"/>
        <v>84055.928921197905</v>
      </c>
      <c r="I18">
        <f t="shared" si="7"/>
        <v>0.255890560833342</v>
      </c>
    </row>
    <row r="19" spans="1:9" x14ac:dyDescent="0.35">
      <c r="A19" s="1">
        <v>39234</v>
      </c>
      <c r="B19">
        <v>1124</v>
      </c>
      <c r="C19">
        <f t="shared" si="2"/>
        <v>804.01464944479744</v>
      </c>
      <c r="D19">
        <f t="shared" si="3"/>
        <v>-6.1999572214645564</v>
      </c>
      <c r="E19">
        <f t="shared" si="1"/>
        <v>1.0809187689453312</v>
      </c>
      <c r="F19">
        <f t="shared" si="4"/>
        <v>842.41999287325518</v>
      </c>
      <c r="G19">
        <f t="shared" si="5"/>
        <v>281.58000712674482</v>
      </c>
      <c r="H19">
        <f t="shared" si="6"/>
        <v>79287.300413497665</v>
      </c>
      <c r="I19">
        <f t="shared" si="7"/>
        <v>0.25051602057539574</v>
      </c>
    </row>
    <row r="20" spans="1:9" x14ac:dyDescent="0.35">
      <c r="A20" s="1">
        <v>39264</v>
      </c>
      <c r="B20">
        <v>1056</v>
      </c>
      <c r="C20">
        <f t="shared" si="2"/>
        <v>818.61194350103551</v>
      </c>
      <c r="D20">
        <f t="shared" si="3"/>
        <v>0.60623106748770361</v>
      </c>
      <c r="E20">
        <f t="shared" si="1"/>
        <v>1.1594271139971386</v>
      </c>
      <c r="F20">
        <f t="shared" si="4"/>
        <v>862.63811695050913</v>
      </c>
      <c r="G20">
        <f t="shared" si="5"/>
        <v>193.36188304949087</v>
      </c>
      <c r="H20">
        <f t="shared" si="6"/>
        <v>37388.817816444986</v>
      </c>
      <c r="I20">
        <f t="shared" si="7"/>
        <v>0.18310784379686634</v>
      </c>
    </row>
    <row r="21" spans="1:9" x14ac:dyDescent="0.35">
      <c r="A21" s="1">
        <v>39295</v>
      </c>
      <c r="B21">
        <v>889</v>
      </c>
      <c r="C21">
        <f t="shared" si="2"/>
        <v>849.35905236523229</v>
      </c>
      <c r="D21">
        <f t="shared" si="3"/>
        <v>10.470250439059379</v>
      </c>
      <c r="E21">
        <f t="shared" si="1"/>
        <v>0.82902657263018897</v>
      </c>
      <c r="F21">
        <f t="shared" si="4"/>
        <v>675.34228712732124</v>
      </c>
      <c r="G21">
        <f t="shared" si="5"/>
        <v>213.65771287267876</v>
      </c>
      <c r="H21">
        <f t="shared" si="6"/>
        <v>45649.618269984036</v>
      </c>
      <c r="I21">
        <f t="shared" si="7"/>
        <v>0.24033488512112347</v>
      </c>
    </row>
    <row r="22" spans="1:9" x14ac:dyDescent="0.35">
      <c r="A22" s="1">
        <v>39326</v>
      </c>
      <c r="B22">
        <v>857</v>
      </c>
      <c r="C22">
        <f t="shared" si="2"/>
        <v>885.15742381490759</v>
      </c>
      <c r="D22">
        <f t="shared" si="3"/>
        <v>18.759228549760103</v>
      </c>
      <c r="E22">
        <f t="shared" si="1"/>
        <v>0.79795817993584339</v>
      </c>
      <c r="F22">
        <f t="shared" si="4"/>
        <v>683.79673742612681</v>
      </c>
      <c r="G22">
        <f t="shared" si="5"/>
        <v>173.20326257387319</v>
      </c>
      <c r="H22">
        <f t="shared" si="6"/>
        <v>29999.370166234061</v>
      </c>
      <c r="I22">
        <f t="shared" si="7"/>
        <v>0.20210415702902357</v>
      </c>
    </row>
    <row r="23" spans="1:9" x14ac:dyDescent="0.35">
      <c r="A23" s="1">
        <v>39356</v>
      </c>
      <c r="B23">
        <v>772</v>
      </c>
      <c r="C23">
        <f t="shared" si="2"/>
        <v>911.32680282083538</v>
      </c>
      <c r="D23">
        <f t="shared" si="3"/>
        <v>21.18430283388993</v>
      </c>
      <c r="E23">
        <f t="shared" si="1"/>
        <v>0.80026769784767937</v>
      </c>
      <c r="F23">
        <f t="shared" si="4"/>
        <v>721.16404155227883</v>
      </c>
      <c r="G23">
        <f t="shared" si="5"/>
        <v>50.835958447721168</v>
      </c>
      <c r="H23">
        <f t="shared" si="6"/>
        <v>2584.2946712984331</v>
      </c>
      <c r="I23">
        <f t="shared" si="7"/>
        <v>6.5849687108447102E-2</v>
      </c>
    </row>
    <row r="24" spans="1:9" x14ac:dyDescent="0.35">
      <c r="A24" s="1">
        <v>39387</v>
      </c>
      <c r="B24">
        <v>751</v>
      </c>
      <c r="C24">
        <f t="shared" si="2"/>
        <v>932.96220396538922</v>
      </c>
      <c r="D24">
        <f t="shared" si="3"/>
        <v>21.331930998699313</v>
      </c>
      <c r="E24">
        <f t="shared" si="1"/>
        <v>0.80450382000779097</v>
      </c>
      <c r="F24">
        <f t="shared" si="4"/>
        <v>747.88905253294126</v>
      </c>
      <c r="G24">
        <f t="shared" si="5"/>
        <v>3.110947467058736</v>
      </c>
      <c r="H24">
        <f t="shared" si="6"/>
        <v>9.6779941427991663</v>
      </c>
      <c r="I24">
        <f t="shared" si="7"/>
        <v>4.1424067470822055E-3</v>
      </c>
    </row>
    <row r="25" spans="1:9" x14ac:dyDescent="0.35">
      <c r="A25" s="1">
        <v>39417</v>
      </c>
      <c r="B25">
        <v>820</v>
      </c>
      <c r="C25">
        <f t="shared" si="2"/>
        <v>952.25897906816408</v>
      </c>
      <c r="D25">
        <f t="shared" si="3"/>
        <v>20.665898067708863</v>
      </c>
      <c r="E25">
        <f t="shared" si="1"/>
        <v>0.87794474300014869</v>
      </c>
      <c r="F25">
        <f t="shared" si="4"/>
        <v>835.3181263250973</v>
      </c>
      <c r="G25">
        <f t="shared" si="5"/>
        <v>15.318126325097296</v>
      </c>
      <c r="H25">
        <f t="shared" si="6"/>
        <v>234.64499411163879</v>
      </c>
      <c r="I25">
        <f t="shared" si="7"/>
        <v>1.8680641859874753E-2</v>
      </c>
    </row>
    <row r="26" spans="1:9" x14ac:dyDescent="0.35">
      <c r="A26" s="1">
        <v>39448</v>
      </c>
      <c r="B26">
        <v>857</v>
      </c>
      <c r="C26">
        <f t="shared" si="2"/>
        <v>962.48510629698546</v>
      </c>
      <c r="D26">
        <f t="shared" si="3"/>
        <v>17.249338587122043</v>
      </c>
      <c r="E26">
        <f t="shared" si="1"/>
        <v>0.97356103093663116</v>
      </c>
      <c r="F26">
        <f t="shared" si="4"/>
        <v>944.11100645344743</v>
      </c>
      <c r="G26">
        <f t="shared" si="5"/>
        <v>87.11100645344743</v>
      </c>
      <c r="H26">
        <f t="shared" si="6"/>
        <v>7588.3274453325603</v>
      </c>
      <c r="I26">
        <f t="shared" si="7"/>
        <v>0.1016464486037893</v>
      </c>
    </row>
    <row r="27" spans="1:9" x14ac:dyDescent="0.35">
      <c r="A27" s="1">
        <v>39479</v>
      </c>
      <c r="B27">
        <v>881</v>
      </c>
      <c r="C27">
        <f t="shared" si="2"/>
        <v>969.01870362626767</v>
      </c>
      <c r="D27">
        <f t="shared" si="3"/>
        <v>13.74246396784261</v>
      </c>
      <c r="E27">
        <f t="shared" si="1"/>
        <v>0.99660137373390911</v>
      </c>
      <c r="F27">
        <f t="shared" si="4"/>
        <v>972.45830413351678</v>
      </c>
      <c r="G27">
        <f t="shared" si="5"/>
        <v>91.458304133516776</v>
      </c>
      <c r="H27">
        <f t="shared" si="6"/>
        <v>8364.6213949788525</v>
      </c>
      <c r="I27">
        <f t="shared" si="7"/>
        <v>0.10381192296653437</v>
      </c>
    </row>
    <row r="28" spans="1:9" x14ac:dyDescent="0.35">
      <c r="A28" s="1">
        <v>39508</v>
      </c>
      <c r="B28">
        <v>937</v>
      </c>
      <c r="C28">
        <f t="shared" si="2"/>
        <v>975.40895744723775</v>
      </c>
      <c r="D28">
        <f t="shared" si="3"/>
        <v>11.336351451752096</v>
      </c>
      <c r="E28">
        <f t="shared" si="1"/>
        <v>1.023913033985574</v>
      </c>
      <c r="F28">
        <f t="shared" si="4"/>
        <v>1001.4205989099576</v>
      </c>
      <c r="G28">
        <f t="shared" si="5"/>
        <v>64.420598909957562</v>
      </c>
      <c r="H28">
        <f t="shared" si="6"/>
        <v>4150.0135639176251</v>
      </c>
      <c r="I28">
        <f t="shared" si="7"/>
        <v>6.875197322300701E-2</v>
      </c>
    </row>
    <row r="29" spans="1:9" x14ac:dyDescent="0.35">
      <c r="A29" s="1">
        <v>39539</v>
      </c>
      <c r="B29">
        <v>1159</v>
      </c>
      <c r="C29">
        <f t="shared" si="2"/>
        <v>994.50776822104808</v>
      </c>
      <c r="D29">
        <f t="shared" si="3"/>
        <v>13.876723687765068</v>
      </c>
      <c r="E29">
        <f t="shared" si="1"/>
        <v>1.1042381516669539</v>
      </c>
      <c r="F29">
        <f t="shared" si="4"/>
        <v>1085.5673259257139</v>
      </c>
      <c r="G29">
        <f t="shared" si="5"/>
        <v>73.432674074286069</v>
      </c>
      <c r="H29">
        <f t="shared" si="6"/>
        <v>5392.3576217003256</v>
      </c>
      <c r="I29">
        <f t="shared" si="7"/>
        <v>6.3358648899297737E-2</v>
      </c>
    </row>
    <row r="30" spans="1:9" x14ac:dyDescent="0.35">
      <c r="A30" s="1">
        <v>39569</v>
      </c>
      <c r="B30">
        <v>1072</v>
      </c>
      <c r="C30">
        <f t="shared" si="2"/>
        <v>1003.7344360947855</v>
      </c>
      <c r="D30">
        <f t="shared" si="3"/>
        <v>12.354928571583454</v>
      </c>
      <c r="E30">
        <f t="shared" si="1"/>
        <v>1.1116241278044507</v>
      </c>
      <c r="F30">
        <f t="shared" si="4"/>
        <v>1116.2625760372414</v>
      </c>
      <c r="G30">
        <f t="shared" si="5"/>
        <v>44.262576037241388</v>
      </c>
      <c r="H30">
        <f t="shared" si="6"/>
        <v>1959.1756374525755</v>
      </c>
      <c r="I30">
        <f t="shared" si="7"/>
        <v>4.1289716452650546E-2</v>
      </c>
    </row>
    <row r="31" spans="1:9" x14ac:dyDescent="0.35">
      <c r="A31" s="1">
        <v>39600</v>
      </c>
      <c r="B31">
        <v>1246</v>
      </c>
      <c r="C31">
        <f t="shared" si="2"/>
        <v>1031.9792047883348</v>
      </c>
      <c r="D31">
        <f t="shared" si="3"/>
        <v>17.555098647299076</v>
      </c>
      <c r="E31">
        <f t="shared" si="1"/>
        <v>1.0842621702611459</v>
      </c>
      <c r="F31">
        <f t="shared" si="4"/>
        <v>1098.3100651936152</v>
      </c>
      <c r="G31">
        <f t="shared" si="5"/>
        <v>147.68993480638483</v>
      </c>
      <c r="H31">
        <f t="shared" si="6"/>
        <v>21812.3168431142</v>
      </c>
      <c r="I31">
        <f t="shared" si="7"/>
        <v>0.11853124783819007</v>
      </c>
    </row>
    <row r="32" spans="1:9" x14ac:dyDescent="0.35">
      <c r="A32" s="1">
        <v>39630</v>
      </c>
      <c r="B32">
        <v>1198</v>
      </c>
      <c r="C32">
        <f t="shared" si="2"/>
        <v>1047.642717675139</v>
      </c>
      <c r="D32">
        <f t="shared" si="3"/>
        <v>16.936051029961689</v>
      </c>
      <c r="E32">
        <f t="shared" si="1"/>
        <v>1.1629440507439366</v>
      </c>
      <c r="F32">
        <f t="shared" si="4"/>
        <v>1216.858528473374</v>
      </c>
      <c r="G32">
        <f t="shared" si="5"/>
        <v>18.858528473374008</v>
      </c>
      <c r="H32">
        <f t="shared" si="6"/>
        <v>355.64409618105822</v>
      </c>
      <c r="I32">
        <f t="shared" si="7"/>
        <v>1.5741676522015031E-2</v>
      </c>
    </row>
    <row r="33" spans="1:9" x14ac:dyDescent="0.35">
      <c r="A33" s="1">
        <v>39661</v>
      </c>
      <c r="B33">
        <v>922</v>
      </c>
      <c r="C33">
        <f t="shared" si="2"/>
        <v>1070.1108063313561</v>
      </c>
      <c r="D33">
        <f t="shared" si="3"/>
        <v>18.74648689973602</v>
      </c>
      <c r="E33">
        <f t="shared" si="1"/>
        <v>0.83228596098477992</v>
      </c>
      <c r="F33">
        <f t="shared" si="4"/>
        <v>882.56408791445631</v>
      </c>
      <c r="G33">
        <f t="shared" si="5"/>
        <v>39.435912085543691</v>
      </c>
      <c r="H33">
        <f t="shared" si="6"/>
        <v>1555.1911620187309</v>
      </c>
      <c r="I33">
        <f t="shared" si="7"/>
        <v>4.2772138921413981E-2</v>
      </c>
    </row>
    <row r="34" spans="1:9" x14ac:dyDescent="0.35">
      <c r="A34" s="1">
        <v>39692</v>
      </c>
      <c r="B34">
        <v>798</v>
      </c>
      <c r="C34">
        <f t="shared" si="2"/>
        <v>1078.5297138951146</v>
      </c>
      <c r="D34">
        <f t="shared" si="3"/>
        <v>15.366643641068592</v>
      </c>
      <c r="E34">
        <f t="shared" si="1"/>
        <v>0.80197856889675356</v>
      </c>
      <c r="F34">
        <f t="shared" si="4"/>
        <v>868.86258391655122</v>
      </c>
      <c r="G34">
        <f t="shared" si="5"/>
        <v>70.862583916551216</v>
      </c>
      <c r="H34">
        <f t="shared" si="6"/>
        <v>5021.5057993302635</v>
      </c>
      <c r="I34">
        <f t="shared" si="7"/>
        <v>8.8800230471868691E-2</v>
      </c>
    </row>
    <row r="35" spans="1:9" x14ac:dyDescent="0.35">
      <c r="A35" s="1">
        <v>39722</v>
      </c>
      <c r="B35">
        <v>879</v>
      </c>
      <c r="C35">
        <f t="shared" si="2"/>
        <v>1094.418069214606</v>
      </c>
      <c r="D35">
        <f t="shared" si="3"/>
        <v>15.537381007679064</v>
      </c>
      <c r="E35">
        <f t="shared" si="1"/>
        <v>0.80430251476208736</v>
      </c>
      <c r="F35">
        <f t="shared" si="4"/>
        <v>875.40991972944323</v>
      </c>
      <c r="G35">
        <f t="shared" si="5"/>
        <v>3.5900802705567685</v>
      </c>
      <c r="H35">
        <f t="shared" si="6"/>
        <v>12.88867634904096</v>
      </c>
      <c r="I35">
        <f t="shared" si="7"/>
        <v>4.0842778959690202E-3</v>
      </c>
    </row>
    <row r="36" spans="1:9" x14ac:dyDescent="0.35">
      <c r="A36" s="1">
        <v>39753</v>
      </c>
      <c r="B36">
        <v>945</v>
      </c>
      <c r="C36">
        <f t="shared" si="2"/>
        <v>1117.477608905966</v>
      </c>
      <c r="D36">
        <f t="shared" si="3"/>
        <v>17.999111534318409</v>
      </c>
      <c r="E36">
        <f t="shared" si="1"/>
        <v>0.80805443981278258</v>
      </c>
      <c r="F36">
        <f t="shared" si="4"/>
        <v>892.96339974229579</v>
      </c>
      <c r="G36">
        <f t="shared" si="5"/>
        <v>52.036600257704208</v>
      </c>
      <c r="H36">
        <f t="shared" si="6"/>
        <v>2707.8077663801018</v>
      </c>
      <c r="I36">
        <f t="shared" si="7"/>
        <v>5.506518545788805E-2</v>
      </c>
    </row>
    <row r="37" spans="1:9" x14ac:dyDescent="0.35">
      <c r="A37" s="1">
        <v>39783</v>
      </c>
      <c r="B37">
        <v>990</v>
      </c>
      <c r="C37">
        <f t="shared" si="2"/>
        <v>1134.5646045691356</v>
      </c>
      <c r="D37">
        <f t="shared" si="3"/>
        <v>17.700608992925513</v>
      </c>
      <c r="E37">
        <f t="shared" si="1"/>
        <v>0.8816077029825099</v>
      </c>
      <c r="F37">
        <f t="shared" si="4"/>
        <v>996.88581750959725</v>
      </c>
      <c r="G37">
        <f t="shared" si="5"/>
        <v>6.8858175095972456</v>
      </c>
      <c r="H37">
        <f t="shared" si="6"/>
        <v>47.41448277547601</v>
      </c>
      <c r="I37">
        <f t="shared" si="7"/>
        <v>6.9553712218153995E-3</v>
      </c>
    </row>
    <row r="38" spans="1:9" x14ac:dyDescent="0.35">
      <c r="A38" s="1">
        <v>39814</v>
      </c>
      <c r="B38">
        <v>917</v>
      </c>
      <c r="C38">
        <f t="shared" si="2"/>
        <v>1127.8010970227112</v>
      </c>
      <c r="D38">
        <f t="shared" si="3"/>
        <v>9.6943883022035742</v>
      </c>
      <c r="E38">
        <f t="shared" si="1"/>
        <v>0.98024513486860754</v>
      </c>
      <c r="F38">
        <f t="shared" si="4"/>
        <v>1121.8005092278977</v>
      </c>
      <c r="G38">
        <f t="shared" si="5"/>
        <v>204.80050922789769</v>
      </c>
      <c r="H38">
        <f t="shared" si="6"/>
        <v>41943.248580006206</v>
      </c>
      <c r="I38">
        <f t="shared" si="7"/>
        <v>0.22333752369454493</v>
      </c>
    </row>
    <row r="39" spans="1:9" x14ac:dyDescent="0.35">
      <c r="A39" s="1">
        <v>39845</v>
      </c>
      <c r="B39">
        <v>956</v>
      </c>
      <c r="C39">
        <f t="shared" si="2"/>
        <v>1116.7675782372241</v>
      </c>
      <c r="D39">
        <f t="shared" si="3"/>
        <v>2.910893859070844</v>
      </c>
      <c r="E39">
        <f t="shared" si="1"/>
        <v>1.0187724926121069</v>
      </c>
      <c r="F39">
        <f t="shared" si="4"/>
        <v>1133.6295632909298</v>
      </c>
      <c r="G39">
        <f t="shared" si="5"/>
        <v>177.62956329092981</v>
      </c>
      <c r="H39">
        <f t="shared" si="6"/>
        <v>31552.26175492644</v>
      </c>
      <c r="I39">
        <f t="shared" si="7"/>
        <v>0.18580498252189312</v>
      </c>
    </row>
    <row r="40" spans="1:9" x14ac:dyDescent="0.35">
      <c r="A40" s="1">
        <v>39873</v>
      </c>
      <c r="B40">
        <v>1001</v>
      </c>
      <c r="C40">
        <f t="shared" si="2"/>
        <v>1103.1580006264151</v>
      </c>
      <c r="D40">
        <f t="shared" si="3"/>
        <v>-2.4956590524102338</v>
      </c>
      <c r="E40">
        <f t="shared" si="1"/>
        <v>0.99824231083775339</v>
      </c>
      <c r="F40">
        <f t="shared" si="4"/>
        <v>1146.4533814524493</v>
      </c>
      <c r="G40">
        <f t="shared" si="5"/>
        <v>145.45338145244932</v>
      </c>
      <c r="H40">
        <f t="shared" si="6"/>
        <v>21156.686175951727</v>
      </c>
      <c r="I40">
        <f t="shared" si="7"/>
        <v>0.14530807337907026</v>
      </c>
    </row>
    <row r="41" spans="1:9" x14ac:dyDescent="0.35">
      <c r="A41" s="1">
        <v>39904</v>
      </c>
      <c r="B41">
        <v>1142</v>
      </c>
      <c r="C41">
        <f t="shared" si="2"/>
        <v>1092.9327659959674</v>
      </c>
      <c r="D41">
        <f t="shared" si="3"/>
        <v>-5.0252696281219</v>
      </c>
      <c r="E41">
        <f t="shared" si="1"/>
        <v>1.0915728852744675</v>
      </c>
      <c r="F41">
        <f t="shared" si="4"/>
        <v>1215.3933496691006</v>
      </c>
      <c r="G41">
        <f t="shared" si="5"/>
        <v>73.393349669100644</v>
      </c>
      <c r="H41">
        <f t="shared" si="6"/>
        <v>5386.5837756508754</v>
      </c>
      <c r="I41">
        <f t="shared" si="7"/>
        <v>6.4267381496585507E-2</v>
      </c>
    </row>
    <row r="42" spans="1:9" x14ac:dyDescent="0.35">
      <c r="A42" s="1">
        <v>39934</v>
      </c>
      <c r="B42">
        <v>1276</v>
      </c>
      <c r="C42">
        <f t="shared" si="2"/>
        <v>1094.8808473616152</v>
      </c>
      <c r="D42">
        <f t="shared" si="3"/>
        <v>-2.7431440128280027</v>
      </c>
      <c r="E42">
        <f t="shared" si="1"/>
        <v>1.0884337978685223</v>
      </c>
      <c r="F42">
        <f t="shared" si="4"/>
        <v>1209.3442217818301</v>
      </c>
      <c r="G42">
        <f t="shared" si="5"/>
        <v>66.655778218169871</v>
      </c>
      <c r="H42">
        <f t="shared" si="6"/>
        <v>4442.9927698698493</v>
      </c>
      <c r="I42">
        <f t="shared" si="7"/>
        <v>5.2238070703894884E-2</v>
      </c>
    </row>
    <row r="43" spans="1:9" x14ac:dyDescent="0.35">
      <c r="A43" s="1">
        <v>39965</v>
      </c>
      <c r="B43">
        <v>1356</v>
      </c>
      <c r="C43">
        <f t="shared" si="2"/>
        <v>1110.568434139705</v>
      </c>
      <c r="D43">
        <f t="shared" si="3"/>
        <v>3.2885676970972302</v>
      </c>
      <c r="E43">
        <f t="shared" si="1"/>
        <v>1.1037661270783001</v>
      </c>
      <c r="F43">
        <f t="shared" si="4"/>
        <v>1184.1635964569796</v>
      </c>
      <c r="G43">
        <f t="shared" si="5"/>
        <v>171.83640354302042</v>
      </c>
      <c r="H43">
        <f t="shared" si="6"/>
        <v>29527.749582599761</v>
      </c>
      <c r="I43">
        <f t="shared" si="7"/>
        <v>0.12672301146240444</v>
      </c>
    </row>
    <row r="44" spans="1:9" x14ac:dyDescent="0.35">
      <c r="A44" s="1">
        <v>39995</v>
      </c>
      <c r="B44">
        <v>1288</v>
      </c>
      <c r="C44">
        <f t="shared" si="2"/>
        <v>1113.121659618678</v>
      </c>
      <c r="D44">
        <f t="shared" si="3"/>
        <v>3.0479167799861182</v>
      </c>
      <c r="E44">
        <f t="shared" si="1"/>
        <v>1.1840368970892887</v>
      </c>
      <c r="F44">
        <f t="shared" si="4"/>
        <v>1295.3533736655872</v>
      </c>
      <c r="G44">
        <f t="shared" si="5"/>
        <v>7.3533736655872417</v>
      </c>
      <c r="H44">
        <f t="shared" si="6"/>
        <v>54.072104265751946</v>
      </c>
      <c r="I44">
        <f t="shared" si="7"/>
        <v>5.7091410447105912E-3</v>
      </c>
    </row>
    <row r="45" spans="1:9" x14ac:dyDescent="0.35">
      <c r="A45" s="1">
        <v>40026</v>
      </c>
      <c r="B45">
        <v>1082</v>
      </c>
      <c r="C45">
        <f t="shared" si="2"/>
        <v>1137.552114663587</v>
      </c>
      <c r="D45">
        <f t="shared" si="3"/>
        <v>10.045648335156706</v>
      </c>
      <c r="E45">
        <f t="shared" si="1"/>
        <v>0.8387988000374591</v>
      </c>
      <c r="F45">
        <f t="shared" si="4"/>
        <v>928.97226851493679</v>
      </c>
      <c r="G45">
        <f t="shared" si="5"/>
        <v>153.02773148506321</v>
      </c>
      <c r="H45">
        <f t="shared" si="6"/>
        <v>23417.486603464607</v>
      </c>
      <c r="I45">
        <f t="shared" si="7"/>
        <v>0.14143043575329317</v>
      </c>
    </row>
    <row r="46" spans="1:9" x14ac:dyDescent="0.35">
      <c r="A46" s="1">
        <v>40057</v>
      </c>
      <c r="B46">
        <v>877</v>
      </c>
      <c r="C46">
        <f t="shared" si="2"/>
        <v>1141.3117377651151</v>
      </c>
      <c r="D46">
        <f t="shared" si="3"/>
        <v>7.9884595866103636</v>
      </c>
      <c r="E46">
        <f t="shared" si="1"/>
        <v>0.81021003771872191</v>
      </c>
      <c r="F46">
        <f t="shared" si="4"/>
        <v>920.34881163884825</v>
      </c>
      <c r="G46">
        <f t="shared" si="5"/>
        <v>43.348811638848247</v>
      </c>
      <c r="H46">
        <f t="shared" si="6"/>
        <v>1879.1194705003452</v>
      </c>
      <c r="I46">
        <f t="shared" si="7"/>
        <v>4.9428519542586369E-2</v>
      </c>
    </row>
    <row r="47" spans="1:9" x14ac:dyDescent="0.35">
      <c r="A47" s="1">
        <v>40087</v>
      </c>
      <c r="B47">
        <v>1009</v>
      </c>
      <c r="C47">
        <f t="shared" si="2"/>
        <v>1161.5347873211642</v>
      </c>
      <c r="D47">
        <f t="shared" si="3"/>
        <v>11.992398465754647</v>
      </c>
      <c r="E47">
        <f t="shared" si="1"/>
        <v>0.80986777517310848</v>
      </c>
      <c r="F47">
        <f t="shared" si="4"/>
        <v>924.38503894655616</v>
      </c>
      <c r="G47">
        <f t="shared" si="5"/>
        <v>84.614961053443835</v>
      </c>
      <c r="H47">
        <f t="shared" si="6"/>
        <v>7159.6916340758171</v>
      </c>
      <c r="I47">
        <f t="shared" si="7"/>
        <v>8.3860219081708459E-2</v>
      </c>
    </row>
    <row r="48" spans="1:9" x14ac:dyDescent="0.35">
      <c r="A48" s="1">
        <v>40118</v>
      </c>
      <c r="B48">
        <v>1100</v>
      </c>
      <c r="C48">
        <f t="shared" si="2"/>
        <v>1195.363608656141</v>
      </c>
      <c r="D48">
        <f t="shared" si="3"/>
        <v>19.13867003888565</v>
      </c>
      <c r="E48">
        <f t="shared" si="1"/>
        <v>0.81162645839582614</v>
      </c>
      <c r="F48">
        <f t="shared" si="4"/>
        <v>948.2738527161199</v>
      </c>
      <c r="G48">
        <f t="shared" si="5"/>
        <v>151.7261472838801</v>
      </c>
      <c r="H48">
        <f t="shared" si="6"/>
        <v>23020.823769609677</v>
      </c>
      <c r="I48">
        <f t="shared" si="7"/>
        <v>0.13793286116716372</v>
      </c>
    </row>
    <row r="49" spans="1:9" x14ac:dyDescent="0.35">
      <c r="A49" s="1">
        <v>40148</v>
      </c>
      <c r="B49">
        <v>998</v>
      </c>
      <c r="C49">
        <f t="shared" si="2"/>
        <v>1204.9103108092409</v>
      </c>
      <c r="D49">
        <f t="shared" si="3"/>
        <v>15.999565807249279</v>
      </c>
      <c r="E49">
        <f t="shared" si="1"/>
        <v>0.88592004551045789</v>
      </c>
      <c r="F49">
        <f t="shared" si="4"/>
        <v>1070.7145641873465</v>
      </c>
      <c r="G49">
        <f t="shared" si="5"/>
        <v>72.714564187346468</v>
      </c>
      <c r="H49">
        <f t="shared" si="6"/>
        <v>5287.4078449557292</v>
      </c>
      <c r="I49">
        <f t="shared" si="7"/>
        <v>7.2860284756860183E-2</v>
      </c>
    </row>
    <row r="50" spans="1:9" x14ac:dyDescent="0.35">
      <c r="A50" s="1">
        <v>40179</v>
      </c>
      <c r="B50">
        <v>887</v>
      </c>
      <c r="C50">
        <f t="shared" si="2"/>
        <v>1184.1566272700977</v>
      </c>
      <c r="D50">
        <f t="shared" si="3"/>
        <v>3.9715563389715456</v>
      </c>
      <c r="E50">
        <f t="shared" si="1"/>
        <v>0.99746378363575328</v>
      </c>
      <c r="F50">
        <f t="shared" si="4"/>
        <v>1196.7909666663465</v>
      </c>
      <c r="G50">
        <f t="shared" si="5"/>
        <v>309.79096666634655</v>
      </c>
      <c r="H50">
        <f t="shared" si="6"/>
        <v>95970.443028069436</v>
      </c>
      <c r="I50">
        <f t="shared" si="7"/>
        <v>0.34925700864300624</v>
      </c>
    </row>
    <row r="51" spans="1:9" x14ac:dyDescent="0.35">
      <c r="A51" s="1">
        <v>40210</v>
      </c>
      <c r="B51">
        <v>892</v>
      </c>
      <c r="C51">
        <f t="shared" si="2"/>
        <v>1151.7784187911061</v>
      </c>
      <c r="D51">
        <f t="shared" si="3"/>
        <v>-7.9244072336491529</v>
      </c>
      <c r="E51">
        <f t="shared" si="1"/>
        <v>1.0102920905488106</v>
      </c>
      <c r="F51">
        <f t="shared" si="4"/>
        <v>1210.4323111581066</v>
      </c>
      <c r="G51">
        <f t="shared" si="5"/>
        <v>318.43231115810659</v>
      </c>
      <c r="H51">
        <f t="shared" si="6"/>
        <v>101399.13678949322</v>
      </c>
      <c r="I51">
        <f t="shared" si="7"/>
        <v>0.35698689591715987</v>
      </c>
    </row>
    <row r="52" spans="1:9" x14ac:dyDescent="0.35">
      <c r="A52" s="1">
        <v>40238</v>
      </c>
      <c r="B52">
        <v>997</v>
      </c>
      <c r="C52">
        <f t="shared" si="2"/>
        <v>1126.9797553476185</v>
      </c>
      <c r="D52">
        <f t="shared" si="3"/>
        <v>-13.446741097226404</v>
      </c>
      <c r="E52">
        <f t="shared" si="1"/>
        <v>0.99332845893852451</v>
      </c>
      <c r="F52">
        <f t="shared" si="4"/>
        <v>1141.8434717581501</v>
      </c>
      <c r="G52">
        <f t="shared" si="5"/>
        <v>144.84347175815014</v>
      </c>
      <c r="H52">
        <f t="shared" si="6"/>
        <v>20979.631310954039</v>
      </c>
      <c r="I52">
        <f t="shared" si="7"/>
        <v>0.14527930968721178</v>
      </c>
    </row>
    <row r="53" spans="1:9" x14ac:dyDescent="0.35">
      <c r="A53" s="1">
        <v>40269</v>
      </c>
      <c r="B53">
        <v>1118</v>
      </c>
      <c r="C53">
        <f t="shared" si="2"/>
        <v>1103.1451933141063</v>
      </c>
      <c r="D53">
        <f t="shared" si="3"/>
        <v>-16.846299253264188</v>
      </c>
      <c r="E53">
        <f t="shared" si="1"/>
        <v>1.0877155374538252</v>
      </c>
      <c r="F53">
        <f t="shared" si="4"/>
        <v>1215.5024452136754</v>
      </c>
      <c r="G53">
        <f t="shared" si="5"/>
        <v>97.502445213675401</v>
      </c>
      <c r="H53">
        <f t="shared" si="6"/>
        <v>9506.7268226457727</v>
      </c>
      <c r="I53">
        <f t="shared" si="7"/>
        <v>8.7211489457670308E-2</v>
      </c>
    </row>
    <row r="54" spans="1:9" x14ac:dyDescent="0.35">
      <c r="A54" s="1">
        <v>40299</v>
      </c>
      <c r="B54">
        <v>1197</v>
      </c>
      <c r="C54">
        <f t="shared" si="2"/>
        <v>1087.862651118279</v>
      </c>
      <c r="D54">
        <f t="shared" si="3"/>
        <v>-16.334538115747701</v>
      </c>
      <c r="E54">
        <f t="shared" si="1"/>
        <v>1.0845119714761171</v>
      </c>
      <c r="F54">
        <f t="shared" si="4"/>
        <v>1182.3644308830183</v>
      </c>
      <c r="G54">
        <f t="shared" si="5"/>
        <v>14.635569116981742</v>
      </c>
      <c r="H54">
        <f t="shared" si="6"/>
        <v>214.19988337794973</v>
      </c>
      <c r="I54">
        <f t="shared" si="7"/>
        <v>1.2226874784445899E-2</v>
      </c>
    </row>
    <row r="55" spans="1:9" x14ac:dyDescent="0.35">
      <c r="A55" s="1">
        <v>40330</v>
      </c>
      <c r="B55">
        <v>1256</v>
      </c>
      <c r="C55">
        <f t="shared" si="2"/>
        <v>1079.2494269415299</v>
      </c>
      <c r="D55">
        <f t="shared" si="3"/>
        <v>-13.807631275742381</v>
      </c>
      <c r="E55">
        <f t="shared" si="1"/>
        <v>1.0991733712780052</v>
      </c>
      <c r="F55">
        <f t="shared" si="4"/>
        <v>1182.7164353443231</v>
      </c>
      <c r="G55">
        <f t="shared" si="5"/>
        <v>73.283564655676855</v>
      </c>
      <c r="H55">
        <f t="shared" si="6"/>
        <v>5370.4808486427701</v>
      </c>
      <c r="I55">
        <f t="shared" si="7"/>
        <v>5.8346787146239532E-2</v>
      </c>
    </row>
    <row r="56" spans="1:9" x14ac:dyDescent="0.35">
      <c r="A56" s="1">
        <v>40360</v>
      </c>
      <c r="B56">
        <v>1202</v>
      </c>
      <c r="C56">
        <f t="shared" si="2"/>
        <v>1059.5955525929801</v>
      </c>
      <c r="D56">
        <f t="shared" si="3"/>
        <v>-15.720895226116973</v>
      </c>
      <c r="E56">
        <f t="shared" si="1"/>
        <v>1.1800630902032443</v>
      </c>
      <c r="F56">
        <f t="shared" si="4"/>
        <v>1261.522397769359</v>
      </c>
      <c r="G56">
        <f t="shared" si="5"/>
        <v>59.522397769359031</v>
      </c>
      <c r="H56">
        <f t="shared" si="6"/>
        <v>3542.9158362137969</v>
      </c>
      <c r="I56">
        <f t="shared" si="7"/>
        <v>4.9519465698302026E-2</v>
      </c>
    </row>
    <row r="57" spans="1:9" x14ac:dyDescent="0.35">
      <c r="A57" s="1">
        <v>40391</v>
      </c>
      <c r="B57">
        <v>1170</v>
      </c>
      <c r="C57">
        <f t="shared" si="2"/>
        <v>1084.691602433933</v>
      </c>
      <c r="D57">
        <f t="shared" si="3"/>
        <v>-2.362985096707467</v>
      </c>
      <c r="E57">
        <f t="shared" si="1"/>
        <v>0.81215360091850031</v>
      </c>
      <c r="F57">
        <f t="shared" si="4"/>
        <v>875.60080998883859</v>
      </c>
      <c r="G57">
        <f t="shared" si="5"/>
        <v>294.39919001116141</v>
      </c>
      <c r="H57">
        <f t="shared" si="6"/>
        <v>86670.883079227919</v>
      </c>
      <c r="I57">
        <f t="shared" si="7"/>
        <v>0.25162323932577896</v>
      </c>
    </row>
    <row r="58" spans="1:9" x14ac:dyDescent="0.35">
      <c r="A58" s="1">
        <v>40422</v>
      </c>
      <c r="B58">
        <v>982</v>
      </c>
      <c r="C58">
        <f t="shared" si="2"/>
        <v>1097.4124238961278</v>
      </c>
      <c r="D58">
        <f t="shared" si="3"/>
        <v>2.5733993409845821</v>
      </c>
      <c r="E58">
        <f t="shared" si="1"/>
        <v>0.83487142969313366</v>
      </c>
      <c r="F58">
        <f t="shared" si="4"/>
        <v>876.91350987684564</v>
      </c>
      <c r="G58">
        <f t="shared" si="5"/>
        <v>105.08649012315436</v>
      </c>
      <c r="H58">
        <f t="shared" si="6"/>
        <v>11043.170406403819</v>
      </c>
      <c r="I58">
        <f t="shared" si="7"/>
        <v>0.10701271906634864</v>
      </c>
    </row>
    <row r="59" spans="1:9" x14ac:dyDescent="0.35">
      <c r="A59" s="1">
        <v>40452</v>
      </c>
      <c r="B59">
        <v>1297</v>
      </c>
      <c r="C59">
        <f t="shared" si="2"/>
        <v>1158.3090353269342</v>
      </c>
      <c r="D59">
        <f t="shared" si="3"/>
        <v>21.66047761874794</v>
      </c>
      <c r="E59">
        <f t="shared" si="1"/>
        <v>0.81291924932269377</v>
      </c>
      <c r="F59">
        <f t="shared" si="4"/>
        <v>890.84307138700046</v>
      </c>
      <c r="G59">
        <f t="shared" si="5"/>
        <v>406.15692861299954</v>
      </c>
      <c r="H59">
        <f t="shared" si="6"/>
        <v>164963.4506603452</v>
      </c>
      <c r="I59">
        <f t="shared" si="7"/>
        <v>0.31315106292444067</v>
      </c>
    </row>
    <row r="60" spans="1:9" x14ac:dyDescent="0.35">
      <c r="A60" s="1">
        <v>40483</v>
      </c>
      <c r="B60">
        <v>1163</v>
      </c>
      <c r="C60">
        <f t="shared" si="2"/>
        <v>1209.3870374215226</v>
      </c>
      <c r="D60">
        <f t="shared" si="3"/>
        <v>31.287769605746945</v>
      </c>
      <c r="E60">
        <f t="shared" si="1"/>
        <v>0.81381903794011268</v>
      </c>
      <c r="F60">
        <f t="shared" si="4"/>
        <v>957.694476807152</v>
      </c>
      <c r="G60">
        <f t="shared" si="5"/>
        <v>205.305523192848</v>
      </c>
      <c r="H60">
        <f t="shared" si="6"/>
        <v>42150.357853489048</v>
      </c>
      <c r="I60">
        <f t="shared" si="7"/>
        <v>0.17653097437046258</v>
      </c>
    </row>
    <row r="61" spans="1:9" x14ac:dyDescent="0.35">
      <c r="A61" s="1">
        <v>40513</v>
      </c>
      <c r="B61">
        <v>1053</v>
      </c>
      <c r="C61">
        <f t="shared" si="2"/>
        <v>1234.6181589752589</v>
      </c>
      <c r="D61">
        <f t="shared" si="3"/>
        <v>29.305647714182541</v>
      </c>
      <c r="E61">
        <f t="shared" si="1"/>
        <v>0.88830968335203397</v>
      </c>
      <c r="F61">
        <f t="shared" si="4"/>
        <v>1099.1386815052772</v>
      </c>
      <c r="G61">
        <f t="shared" si="5"/>
        <v>46.138681505277191</v>
      </c>
      <c r="H61">
        <f t="shared" si="6"/>
        <v>2128.7779310454075</v>
      </c>
      <c r="I61">
        <f t="shared" si="7"/>
        <v>4.3816411685923255E-2</v>
      </c>
    </row>
    <row r="63" spans="1:9" x14ac:dyDescent="0.35">
      <c r="F63" t="s">
        <v>83</v>
      </c>
      <c r="G63">
        <f>AVERAGE(G15:G61)</f>
        <v>118.52243973778585</v>
      </c>
      <c r="H63">
        <f t="shared" ref="H63:I63" si="8">AVERAGE(H15:H61)</f>
        <v>23284.680681279697</v>
      </c>
      <c r="I63">
        <f t="shared" si="8"/>
        <v>0.11577491966574806</v>
      </c>
    </row>
    <row r="64" spans="1:9" x14ac:dyDescent="0.35">
      <c r="G64" s="5" t="s">
        <v>74</v>
      </c>
      <c r="H64" s="5">
        <f>SQRT(H63)</f>
        <v>152.59318687700213</v>
      </c>
      <c r="I64">
        <f>I63*100</f>
        <v>11.577491966574806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63325-DEE9-4E74-B36C-833F82A3F432}">
  <dimension ref="A1:T85"/>
  <sheetViews>
    <sheetView tabSelected="1" topLeftCell="C1" zoomScale="97" workbookViewId="0">
      <selection activeCell="D2" sqref="D2"/>
    </sheetView>
  </sheetViews>
  <sheetFormatPr defaultRowHeight="14.5" x14ac:dyDescent="0.35"/>
  <cols>
    <col min="1" max="2" width="8.81640625" bestFit="1" customWidth="1"/>
    <col min="3" max="3" width="11.26953125" bestFit="1" customWidth="1"/>
    <col min="4" max="7" width="8.81640625" bestFit="1" customWidth="1"/>
    <col min="12" max="15" width="8.81640625" bestFit="1" customWidth="1"/>
    <col min="16" max="17" width="12" bestFit="1" customWidth="1"/>
    <col min="18" max="20" width="8.81640625" bestFit="1" customWidth="1"/>
  </cols>
  <sheetData>
    <row r="1" spans="1:17" x14ac:dyDescent="0.35">
      <c r="A1" t="s">
        <v>0</v>
      </c>
      <c r="B1" t="s">
        <v>81</v>
      </c>
      <c r="C1" t="s">
        <v>1</v>
      </c>
      <c r="D1" t="s">
        <v>72</v>
      </c>
      <c r="E1" t="s">
        <v>53</v>
      </c>
      <c r="F1" t="s">
        <v>54</v>
      </c>
      <c r="G1" t="s">
        <v>55</v>
      </c>
    </row>
    <row r="2" spans="1:17" x14ac:dyDescent="0.35">
      <c r="A2" s="1">
        <v>38718</v>
      </c>
      <c r="B2">
        <v>1</v>
      </c>
      <c r="C2">
        <v>779</v>
      </c>
      <c r="D2">
        <f>783.3056+6.283968*B2</f>
        <v>789.58956799999999</v>
      </c>
      <c r="E2">
        <f>ABS(C2-D2)</f>
        <v>10.589567999999986</v>
      </c>
      <c r="F2">
        <f>E2*E2</f>
        <v>112.13895042662369</v>
      </c>
      <c r="G2">
        <f>E2/C2</f>
        <v>1.3593797175866477E-2</v>
      </c>
      <c r="L2" t="s">
        <v>26</v>
      </c>
    </row>
    <row r="3" spans="1:17" ht="15" thickBot="1" x14ac:dyDescent="0.4">
      <c r="A3" s="1">
        <v>38749</v>
      </c>
      <c r="B3">
        <v>2</v>
      </c>
      <c r="C3">
        <v>802</v>
      </c>
      <c r="D3">
        <f t="shared" ref="D3:D61" si="0">783.3056+6.283968*B3</f>
        <v>795.87353600000006</v>
      </c>
      <c r="E3">
        <f t="shared" ref="E3:E61" si="1">ABS(C3-D3)</f>
        <v>6.1264639999999417</v>
      </c>
      <c r="F3">
        <f t="shared" ref="F3:F61" si="2">E3*E3</f>
        <v>37.533561143295287</v>
      </c>
      <c r="G3">
        <f t="shared" ref="G3:G61" si="3">E3/C3</f>
        <v>7.638982543640825E-3</v>
      </c>
    </row>
    <row r="4" spans="1:17" x14ac:dyDescent="0.35">
      <c r="A4" s="1">
        <v>38777</v>
      </c>
      <c r="B4">
        <v>3</v>
      </c>
      <c r="C4">
        <v>818</v>
      </c>
      <c r="D4">
        <f t="shared" si="0"/>
        <v>802.15750400000002</v>
      </c>
      <c r="E4">
        <f t="shared" si="1"/>
        <v>15.842495999999983</v>
      </c>
      <c r="F4">
        <f t="shared" si="2"/>
        <v>250.98467951001547</v>
      </c>
      <c r="G4">
        <f t="shared" si="3"/>
        <v>1.9367354523227364E-2</v>
      </c>
      <c r="L4" s="7" t="s">
        <v>27</v>
      </c>
      <c r="M4" s="7"/>
    </row>
    <row r="5" spans="1:17" x14ac:dyDescent="0.35">
      <c r="A5" s="1">
        <v>38808</v>
      </c>
      <c r="B5">
        <v>4</v>
      </c>
      <c r="C5">
        <v>888</v>
      </c>
      <c r="D5">
        <f t="shared" si="0"/>
        <v>808.44147199999998</v>
      </c>
      <c r="E5">
        <f t="shared" si="1"/>
        <v>79.558528000000024</v>
      </c>
      <c r="F5">
        <f t="shared" si="2"/>
        <v>6329.559377526788</v>
      </c>
      <c r="G5">
        <f t="shared" si="3"/>
        <v>8.959293693693697E-2</v>
      </c>
      <c r="L5" t="s">
        <v>28</v>
      </c>
      <c r="M5">
        <v>0.6364875139602677</v>
      </c>
    </row>
    <row r="6" spans="1:17" x14ac:dyDescent="0.35">
      <c r="A6" s="1">
        <v>38838</v>
      </c>
      <c r="B6">
        <v>5</v>
      </c>
      <c r="C6">
        <v>898</v>
      </c>
      <c r="D6">
        <f t="shared" si="0"/>
        <v>814.72544000000005</v>
      </c>
      <c r="E6">
        <f t="shared" si="1"/>
        <v>83.274559999999951</v>
      </c>
      <c r="F6">
        <f t="shared" si="2"/>
        <v>6934.6523431935921</v>
      </c>
      <c r="G6">
        <f t="shared" si="3"/>
        <v>9.2733363028953172E-2</v>
      </c>
      <c r="L6" t="s">
        <v>29</v>
      </c>
      <c r="M6">
        <v>0.40511635542732199</v>
      </c>
    </row>
    <row r="7" spans="1:17" x14ac:dyDescent="0.35">
      <c r="A7" s="1">
        <v>38869</v>
      </c>
      <c r="B7">
        <v>6</v>
      </c>
      <c r="C7">
        <v>902</v>
      </c>
      <c r="D7">
        <f t="shared" si="0"/>
        <v>821.00940800000001</v>
      </c>
      <c r="E7">
        <f t="shared" si="1"/>
        <v>80.990591999999992</v>
      </c>
      <c r="F7">
        <f t="shared" si="2"/>
        <v>6559.4759925104627</v>
      </c>
      <c r="G7">
        <f t="shared" si="3"/>
        <v>8.9790013303769386E-2</v>
      </c>
      <c r="L7" t="s">
        <v>30</v>
      </c>
      <c r="M7">
        <v>0.39485974086572412</v>
      </c>
    </row>
    <row r="8" spans="1:17" x14ac:dyDescent="0.35">
      <c r="A8" s="1">
        <v>38899</v>
      </c>
      <c r="B8">
        <v>7</v>
      </c>
      <c r="C8">
        <v>916</v>
      </c>
      <c r="D8">
        <f t="shared" si="0"/>
        <v>827.29337600000008</v>
      </c>
      <c r="E8">
        <f t="shared" si="1"/>
        <v>88.70662399999992</v>
      </c>
      <c r="F8">
        <f t="shared" si="2"/>
        <v>7868.8651414773622</v>
      </c>
      <c r="G8">
        <f t="shared" si="3"/>
        <v>9.684129257641913E-2</v>
      </c>
      <c r="L8" t="s">
        <v>31</v>
      </c>
      <c r="M8">
        <v>134.12878898685392</v>
      </c>
    </row>
    <row r="9" spans="1:17" ht="15" thickBot="1" x14ac:dyDescent="0.4">
      <c r="A9" s="1">
        <v>38930</v>
      </c>
      <c r="B9">
        <v>8</v>
      </c>
      <c r="C9">
        <v>708</v>
      </c>
      <c r="D9">
        <f t="shared" si="0"/>
        <v>833.57734400000004</v>
      </c>
      <c r="E9">
        <f t="shared" si="1"/>
        <v>125.57734400000004</v>
      </c>
      <c r="F9">
        <f t="shared" si="2"/>
        <v>15769.669326094347</v>
      </c>
      <c r="G9">
        <f t="shared" si="3"/>
        <v>0.17736912994350287</v>
      </c>
      <c r="L9" s="2" t="s">
        <v>32</v>
      </c>
      <c r="M9" s="2">
        <v>60</v>
      </c>
    </row>
    <row r="10" spans="1:17" x14ac:dyDescent="0.35">
      <c r="A10" s="1">
        <v>38961</v>
      </c>
      <c r="B10">
        <v>9</v>
      </c>
      <c r="C10">
        <v>695</v>
      </c>
      <c r="D10">
        <f t="shared" si="0"/>
        <v>839.861312</v>
      </c>
      <c r="E10">
        <f t="shared" si="1"/>
        <v>144.861312</v>
      </c>
      <c r="F10">
        <f t="shared" si="2"/>
        <v>20984.799714361343</v>
      </c>
      <c r="G10">
        <f t="shared" si="3"/>
        <v>0.20843354244604317</v>
      </c>
    </row>
    <row r="11" spans="1:17" ht="15" thickBot="1" x14ac:dyDescent="0.4">
      <c r="A11" s="1">
        <v>38991</v>
      </c>
      <c r="B11">
        <v>10</v>
      </c>
      <c r="C11">
        <v>708</v>
      </c>
      <c r="D11">
        <f t="shared" si="0"/>
        <v>846.14528000000007</v>
      </c>
      <c r="E11">
        <f t="shared" si="1"/>
        <v>138.14528000000007</v>
      </c>
      <c r="F11">
        <f t="shared" si="2"/>
        <v>19084.11838627842</v>
      </c>
      <c r="G11">
        <f t="shared" si="3"/>
        <v>0.19512045197740124</v>
      </c>
      <c r="L11" t="s">
        <v>33</v>
      </c>
    </row>
    <row r="12" spans="1:17" x14ac:dyDescent="0.35">
      <c r="A12" s="1">
        <v>39022</v>
      </c>
      <c r="B12">
        <v>11</v>
      </c>
      <c r="C12">
        <v>716</v>
      </c>
      <c r="D12">
        <f t="shared" si="0"/>
        <v>852.42924800000003</v>
      </c>
      <c r="E12">
        <f t="shared" si="1"/>
        <v>136.42924800000003</v>
      </c>
      <c r="F12">
        <f t="shared" si="2"/>
        <v>18612.939709845512</v>
      </c>
      <c r="G12">
        <f t="shared" si="3"/>
        <v>0.1905436424581006</v>
      </c>
      <c r="L12" s="3"/>
      <c r="M12" s="3" t="s">
        <v>38</v>
      </c>
      <c r="N12" s="3" t="s">
        <v>39</v>
      </c>
      <c r="O12" s="3" t="s">
        <v>40</v>
      </c>
      <c r="P12" s="3" t="s">
        <v>41</v>
      </c>
      <c r="Q12" s="3" t="s">
        <v>42</v>
      </c>
    </row>
    <row r="13" spans="1:17" x14ac:dyDescent="0.35">
      <c r="A13" s="1">
        <v>39052</v>
      </c>
      <c r="B13">
        <v>12</v>
      </c>
      <c r="C13">
        <v>784</v>
      </c>
      <c r="D13">
        <f t="shared" si="0"/>
        <v>858.71321599999999</v>
      </c>
      <c r="E13">
        <f t="shared" si="1"/>
        <v>74.713215999999989</v>
      </c>
      <c r="F13">
        <f t="shared" si="2"/>
        <v>5582.0646450626546</v>
      </c>
      <c r="G13">
        <f t="shared" si="3"/>
        <v>9.5297469387755088E-2</v>
      </c>
      <c r="L13" t="s">
        <v>34</v>
      </c>
      <c r="M13">
        <v>1</v>
      </c>
      <c r="N13">
        <v>710591.0752986935</v>
      </c>
      <c r="O13">
        <v>710591.0752986935</v>
      </c>
      <c r="P13">
        <v>39.4980578624969</v>
      </c>
      <c r="Q13">
        <v>4.6028679438649228E-8</v>
      </c>
    </row>
    <row r="14" spans="1:17" x14ac:dyDescent="0.35">
      <c r="A14" s="1">
        <v>39083</v>
      </c>
      <c r="B14">
        <v>13</v>
      </c>
      <c r="C14">
        <v>845</v>
      </c>
      <c r="D14">
        <f t="shared" si="0"/>
        <v>864.99718400000006</v>
      </c>
      <c r="E14">
        <f t="shared" si="1"/>
        <v>19.997184000000061</v>
      </c>
      <c r="F14">
        <f t="shared" si="2"/>
        <v>399.88736792985844</v>
      </c>
      <c r="G14">
        <f t="shared" si="3"/>
        <v>2.3665306508875814E-2</v>
      </c>
      <c r="L14" t="s">
        <v>35</v>
      </c>
      <c r="M14">
        <v>58</v>
      </c>
      <c r="N14">
        <v>1043450.8580346394</v>
      </c>
      <c r="O14">
        <v>17990.532035079988</v>
      </c>
    </row>
    <row r="15" spans="1:17" ht="15" thickBot="1" x14ac:dyDescent="0.4">
      <c r="A15" s="1">
        <v>39114</v>
      </c>
      <c r="B15">
        <v>14</v>
      </c>
      <c r="C15">
        <v>739</v>
      </c>
      <c r="D15">
        <f t="shared" si="0"/>
        <v>871.28115200000002</v>
      </c>
      <c r="E15">
        <f t="shared" si="1"/>
        <v>132.28115200000002</v>
      </c>
      <c r="F15">
        <f t="shared" si="2"/>
        <v>17498.303174447108</v>
      </c>
      <c r="G15">
        <f t="shared" si="3"/>
        <v>0.17900020568335592</v>
      </c>
      <c r="L15" s="2" t="s">
        <v>36</v>
      </c>
      <c r="M15" s="2">
        <v>59</v>
      </c>
      <c r="N15" s="2">
        <v>1754041.9333333329</v>
      </c>
      <c r="O15" s="2"/>
      <c r="P15" s="2"/>
      <c r="Q15" s="2"/>
    </row>
    <row r="16" spans="1:17" ht="15" thickBot="1" x14ac:dyDescent="0.4">
      <c r="A16" s="1">
        <v>39142</v>
      </c>
      <c r="B16">
        <v>15</v>
      </c>
      <c r="C16">
        <v>871</v>
      </c>
      <c r="D16">
        <f t="shared" si="0"/>
        <v>877.56511999999998</v>
      </c>
      <c r="E16">
        <f t="shared" si="1"/>
        <v>6.565119999999979</v>
      </c>
      <c r="F16">
        <f t="shared" si="2"/>
        <v>43.100800614399724</v>
      </c>
      <c r="G16">
        <f t="shared" si="3"/>
        <v>7.5374512055108832E-3</v>
      </c>
    </row>
    <row r="17" spans="1:20" x14ac:dyDescent="0.35">
      <c r="A17" s="1">
        <v>39173</v>
      </c>
      <c r="B17">
        <v>16</v>
      </c>
      <c r="C17">
        <v>927</v>
      </c>
      <c r="D17">
        <f t="shared" si="0"/>
        <v>883.84908800000005</v>
      </c>
      <c r="E17">
        <f t="shared" si="1"/>
        <v>43.150911999999948</v>
      </c>
      <c r="F17">
        <f t="shared" si="2"/>
        <v>1862.0012064317395</v>
      </c>
      <c r="G17">
        <f t="shared" si="3"/>
        <v>4.6548988133764777E-2</v>
      </c>
      <c r="L17" s="3"/>
      <c r="M17" s="3" t="s">
        <v>43</v>
      </c>
      <c r="N17" s="3" t="s">
        <v>31</v>
      </c>
      <c r="O17" s="3" t="s">
        <v>44</v>
      </c>
      <c r="P17" s="3" t="s">
        <v>45</v>
      </c>
      <c r="Q17" s="3" t="s">
        <v>46</v>
      </c>
      <c r="R17" s="3" t="s">
        <v>47</v>
      </c>
      <c r="S17" s="3" t="s">
        <v>48</v>
      </c>
      <c r="T17" s="3" t="s">
        <v>49</v>
      </c>
    </row>
    <row r="18" spans="1:20" x14ac:dyDescent="0.35">
      <c r="A18" s="1">
        <v>39203</v>
      </c>
      <c r="B18">
        <v>17</v>
      </c>
      <c r="C18">
        <v>1133</v>
      </c>
      <c r="D18">
        <f t="shared" si="0"/>
        <v>890.13305600000001</v>
      </c>
      <c r="E18">
        <f t="shared" si="1"/>
        <v>242.86694399999999</v>
      </c>
      <c r="F18">
        <f t="shared" si="2"/>
        <v>58984.35248789913</v>
      </c>
      <c r="G18">
        <f t="shared" si="3"/>
        <v>0.21435740864960282</v>
      </c>
      <c r="L18" t="s">
        <v>37</v>
      </c>
      <c r="M18">
        <v>783.30564971751414</v>
      </c>
      <c r="N18">
        <v>35.06937737566448</v>
      </c>
      <c r="O18">
        <v>22.335886985580462</v>
      </c>
      <c r="P18">
        <v>3.5764789873401199E-30</v>
      </c>
      <c r="Q18">
        <v>713.10666386655919</v>
      </c>
      <c r="R18">
        <v>853.5046355684691</v>
      </c>
      <c r="S18">
        <v>713.10666386655919</v>
      </c>
      <c r="T18">
        <v>853.5046355684691</v>
      </c>
    </row>
    <row r="19" spans="1:20" ht="15" thickBot="1" x14ac:dyDescent="0.4">
      <c r="A19" s="1">
        <v>39234</v>
      </c>
      <c r="B19">
        <v>18</v>
      </c>
      <c r="C19">
        <v>1124</v>
      </c>
      <c r="D19">
        <f t="shared" si="0"/>
        <v>896.41702400000008</v>
      </c>
      <c r="E19">
        <f t="shared" si="1"/>
        <v>227.58297599999992</v>
      </c>
      <c r="F19">
        <f t="shared" si="2"/>
        <v>51794.01096501654</v>
      </c>
      <c r="G19">
        <f t="shared" si="3"/>
        <v>0.2024759572953736</v>
      </c>
      <c r="L19" s="2" t="s">
        <v>81</v>
      </c>
      <c r="M19" s="2">
        <v>6.2839677688246738</v>
      </c>
      <c r="N19" s="2">
        <v>0.9998758476718157</v>
      </c>
      <c r="O19" s="2">
        <v>6.2847480349252614</v>
      </c>
      <c r="P19" s="2">
        <v>4.6028679438648825E-8</v>
      </c>
      <c r="Q19" s="2">
        <v>4.2824988025654624</v>
      </c>
      <c r="R19" s="2">
        <v>8.2854367350838842</v>
      </c>
      <c r="S19" s="2">
        <v>4.2824988025654624</v>
      </c>
      <c r="T19" s="2">
        <v>8.2854367350838842</v>
      </c>
    </row>
    <row r="20" spans="1:20" x14ac:dyDescent="0.35">
      <c r="A20" s="1">
        <v>39264</v>
      </c>
      <c r="B20">
        <v>19</v>
      </c>
      <c r="C20">
        <v>1056</v>
      </c>
      <c r="D20">
        <f t="shared" si="0"/>
        <v>902.70099200000004</v>
      </c>
      <c r="E20">
        <f t="shared" si="1"/>
        <v>153.29900799999996</v>
      </c>
      <c r="F20">
        <f t="shared" si="2"/>
        <v>23500.58585378405</v>
      </c>
      <c r="G20">
        <f t="shared" si="3"/>
        <v>0.1451695151515151</v>
      </c>
    </row>
    <row r="21" spans="1:20" x14ac:dyDescent="0.35">
      <c r="A21" s="1">
        <v>39295</v>
      </c>
      <c r="B21">
        <v>20</v>
      </c>
      <c r="C21">
        <v>889</v>
      </c>
      <c r="D21">
        <f t="shared" si="0"/>
        <v>908.98496</v>
      </c>
      <c r="E21">
        <f t="shared" si="1"/>
        <v>19.984960000000001</v>
      </c>
      <c r="F21">
        <f t="shared" si="2"/>
        <v>399.39862620160005</v>
      </c>
      <c r="G21">
        <f t="shared" si="3"/>
        <v>2.248026996625422E-2</v>
      </c>
    </row>
    <row r="22" spans="1:20" x14ac:dyDescent="0.35">
      <c r="A22" s="1">
        <v>39326</v>
      </c>
      <c r="B22">
        <v>21</v>
      </c>
      <c r="C22">
        <v>857</v>
      </c>
      <c r="D22">
        <f t="shared" si="0"/>
        <v>915.26892799999996</v>
      </c>
      <c r="E22">
        <f t="shared" si="1"/>
        <v>58.26892799999996</v>
      </c>
      <c r="F22">
        <f t="shared" si="2"/>
        <v>3395.2679702691794</v>
      </c>
      <c r="G22">
        <f t="shared" si="3"/>
        <v>6.7991747957992954E-2</v>
      </c>
    </row>
    <row r="23" spans="1:20" x14ac:dyDescent="0.35">
      <c r="A23" s="1">
        <v>39356</v>
      </c>
      <c r="B23">
        <v>22</v>
      </c>
      <c r="C23">
        <v>772</v>
      </c>
      <c r="D23">
        <f t="shared" si="0"/>
        <v>921.55289600000003</v>
      </c>
      <c r="E23">
        <f t="shared" si="1"/>
        <v>149.55289600000003</v>
      </c>
      <c r="F23">
        <f t="shared" si="2"/>
        <v>22366.068701986827</v>
      </c>
      <c r="G23">
        <f t="shared" si="3"/>
        <v>0.1937213678756477</v>
      </c>
      <c r="L23" t="s">
        <v>50</v>
      </c>
    </row>
    <row r="24" spans="1:20" ht="15" thickBot="1" x14ac:dyDescent="0.4">
      <c r="A24" s="1">
        <v>39387</v>
      </c>
      <c r="B24">
        <v>23</v>
      </c>
      <c r="C24">
        <v>751</v>
      </c>
      <c r="D24">
        <f t="shared" si="0"/>
        <v>927.83686399999999</v>
      </c>
      <c r="E24">
        <f t="shared" si="1"/>
        <v>176.83686399999999</v>
      </c>
      <c r="F24">
        <f t="shared" si="2"/>
        <v>31271.276469354492</v>
      </c>
      <c r="G24">
        <f t="shared" si="3"/>
        <v>0.2354685272969374</v>
      </c>
    </row>
    <row r="25" spans="1:20" x14ac:dyDescent="0.35">
      <c r="A25" s="1">
        <v>39417</v>
      </c>
      <c r="B25">
        <v>24</v>
      </c>
      <c r="C25">
        <v>820</v>
      </c>
      <c r="D25">
        <f t="shared" si="0"/>
        <v>934.12083200000006</v>
      </c>
      <c r="E25">
        <f t="shared" si="1"/>
        <v>114.12083200000006</v>
      </c>
      <c r="F25">
        <f t="shared" si="2"/>
        <v>13023.564296372238</v>
      </c>
      <c r="G25">
        <f t="shared" si="3"/>
        <v>0.13917174634146348</v>
      </c>
      <c r="L25" s="3" t="s">
        <v>51</v>
      </c>
      <c r="M25" s="3" t="s">
        <v>92</v>
      </c>
      <c r="N25" s="3" t="s">
        <v>52</v>
      </c>
    </row>
    <row r="26" spans="1:20" x14ac:dyDescent="0.35">
      <c r="A26" s="1">
        <v>39448</v>
      </c>
      <c r="B26">
        <v>25</v>
      </c>
      <c r="C26">
        <v>857</v>
      </c>
      <c r="D26">
        <f t="shared" si="0"/>
        <v>940.40480000000002</v>
      </c>
      <c r="E26">
        <f t="shared" si="1"/>
        <v>83.404800000000023</v>
      </c>
      <c r="F26">
        <f t="shared" si="2"/>
        <v>6956.3606630400036</v>
      </c>
      <c r="G26">
        <f t="shared" si="3"/>
        <v>9.7321820303383919E-2</v>
      </c>
      <c r="L26">
        <v>1</v>
      </c>
      <c r="M26">
        <v>789.58961748633885</v>
      </c>
      <c r="N26">
        <v>-10.589617486338852</v>
      </c>
    </row>
    <row r="27" spans="1:20" x14ac:dyDescent="0.35">
      <c r="A27" s="1">
        <v>39479</v>
      </c>
      <c r="B27">
        <v>26</v>
      </c>
      <c r="C27">
        <v>881</v>
      </c>
      <c r="D27">
        <f t="shared" si="0"/>
        <v>946.68876799999998</v>
      </c>
      <c r="E27">
        <f t="shared" si="1"/>
        <v>65.688767999999982</v>
      </c>
      <c r="F27">
        <f t="shared" si="2"/>
        <v>4315.0142413578214</v>
      </c>
      <c r="G27">
        <f t="shared" si="3"/>
        <v>7.456159818388193E-2</v>
      </c>
      <c r="L27">
        <v>2</v>
      </c>
      <c r="M27">
        <v>795.87358525516345</v>
      </c>
      <c r="N27">
        <v>6.126414744836552</v>
      </c>
    </row>
    <row r="28" spans="1:20" x14ac:dyDescent="0.35">
      <c r="A28" s="1">
        <v>39508</v>
      </c>
      <c r="B28">
        <v>27</v>
      </c>
      <c r="C28">
        <v>937</v>
      </c>
      <c r="D28">
        <f t="shared" si="0"/>
        <v>952.97273600000005</v>
      </c>
      <c r="E28">
        <f t="shared" si="1"/>
        <v>15.972736000000054</v>
      </c>
      <c r="F28">
        <f t="shared" si="2"/>
        <v>255.12829532569774</v>
      </c>
      <c r="G28">
        <f t="shared" si="3"/>
        <v>1.7046676627534743E-2</v>
      </c>
      <c r="L28">
        <v>3</v>
      </c>
      <c r="M28">
        <v>802.15755302398816</v>
      </c>
      <c r="N28">
        <v>15.842446976011843</v>
      </c>
    </row>
    <row r="29" spans="1:20" x14ac:dyDescent="0.35">
      <c r="A29" s="1">
        <v>39539</v>
      </c>
      <c r="B29">
        <v>28</v>
      </c>
      <c r="C29">
        <v>1159</v>
      </c>
      <c r="D29">
        <f t="shared" si="0"/>
        <v>959.25670400000001</v>
      </c>
      <c r="E29">
        <f t="shared" si="1"/>
        <v>199.74329599999999</v>
      </c>
      <c r="F29">
        <f t="shared" si="2"/>
        <v>39897.384296943608</v>
      </c>
      <c r="G29">
        <f t="shared" si="3"/>
        <v>0.17234106643658326</v>
      </c>
      <c r="L29">
        <v>4</v>
      </c>
      <c r="M29">
        <v>808.44152079281287</v>
      </c>
      <c r="N29">
        <v>79.558479207187133</v>
      </c>
    </row>
    <row r="30" spans="1:20" x14ac:dyDescent="0.35">
      <c r="A30" s="1">
        <v>39569</v>
      </c>
      <c r="B30">
        <v>29</v>
      </c>
      <c r="C30">
        <v>1072</v>
      </c>
      <c r="D30">
        <f t="shared" si="0"/>
        <v>965.54067200000009</v>
      </c>
      <c r="E30">
        <f t="shared" si="1"/>
        <v>106.45932799999991</v>
      </c>
      <c r="F30">
        <f t="shared" si="2"/>
        <v>11333.588518211565</v>
      </c>
      <c r="G30">
        <f t="shared" si="3"/>
        <v>9.9309074626865598E-2</v>
      </c>
      <c r="L30">
        <v>5</v>
      </c>
      <c r="M30">
        <v>814.72548856163746</v>
      </c>
      <c r="N30">
        <v>83.274511438362538</v>
      </c>
    </row>
    <row r="31" spans="1:20" x14ac:dyDescent="0.35">
      <c r="A31" s="1">
        <v>39600</v>
      </c>
      <c r="B31">
        <v>30</v>
      </c>
      <c r="C31">
        <v>1246</v>
      </c>
      <c r="D31">
        <f t="shared" si="0"/>
        <v>971.82464000000004</v>
      </c>
      <c r="E31">
        <f t="shared" si="1"/>
        <v>274.17535999999996</v>
      </c>
      <c r="F31">
        <f t="shared" si="2"/>
        <v>75172.12803112957</v>
      </c>
      <c r="G31">
        <f t="shared" si="3"/>
        <v>0.22004443017656497</v>
      </c>
      <c r="L31">
        <v>6</v>
      </c>
      <c r="M31">
        <v>821.00945633046217</v>
      </c>
      <c r="N31">
        <v>80.990543669537828</v>
      </c>
    </row>
    <row r="32" spans="1:20" x14ac:dyDescent="0.35">
      <c r="A32" s="1">
        <v>39630</v>
      </c>
      <c r="B32">
        <v>31</v>
      </c>
      <c r="C32">
        <v>1198</v>
      </c>
      <c r="D32">
        <f t="shared" si="0"/>
        <v>978.108608</v>
      </c>
      <c r="E32">
        <f t="shared" si="1"/>
        <v>219.891392</v>
      </c>
      <c r="F32">
        <f t="shared" si="2"/>
        <v>48352.224275697663</v>
      </c>
      <c r="G32">
        <f t="shared" si="3"/>
        <v>0.1835487412353923</v>
      </c>
      <c r="L32">
        <v>7</v>
      </c>
      <c r="M32">
        <v>827.29342409928688</v>
      </c>
      <c r="N32">
        <v>88.706575900713119</v>
      </c>
    </row>
    <row r="33" spans="1:14" x14ac:dyDescent="0.35">
      <c r="A33" s="1">
        <v>39661</v>
      </c>
      <c r="B33">
        <v>32</v>
      </c>
      <c r="C33">
        <v>922</v>
      </c>
      <c r="D33">
        <f t="shared" si="0"/>
        <v>984.39257599999996</v>
      </c>
      <c r="E33">
        <f t="shared" si="1"/>
        <v>62.392575999999963</v>
      </c>
      <c r="F33">
        <f t="shared" si="2"/>
        <v>3892.8335399157713</v>
      </c>
      <c r="G33">
        <f t="shared" si="3"/>
        <v>6.7670906724511884E-2</v>
      </c>
      <c r="L33">
        <v>8</v>
      </c>
      <c r="M33">
        <v>833.57739186811159</v>
      </c>
      <c r="N33">
        <v>-125.57739186811159</v>
      </c>
    </row>
    <row r="34" spans="1:14" x14ac:dyDescent="0.35">
      <c r="A34" s="1">
        <v>39692</v>
      </c>
      <c r="B34">
        <v>33</v>
      </c>
      <c r="C34">
        <v>798</v>
      </c>
      <c r="D34">
        <f t="shared" si="0"/>
        <v>990.67654400000004</v>
      </c>
      <c r="E34">
        <f t="shared" si="1"/>
        <v>192.67654400000004</v>
      </c>
      <c r="F34">
        <f t="shared" si="2"/>
        <v>37124.25060778395</v>
      </c>
      <c r="G34">
        <f t="shared" si="3"/>
        <v>0.2414493032581454</v>
      </c>
      <c r="L34">
        <v>9</v>
      </c>
      <c r="M34">
        <v>839.86135963693619</v>
      </c>
      <c r="N34">
        <v>-144.86135963693619</v>
      </c>
    </row>
    <row r="35" spans="1:14" x14ac:dyDescent="0.35">
      <c r="A35" s="1">
        <v>39722</v>
      </c>
      <c r="B35">
        <v>34</v>
      </c>
      <c r="C35">
        <v>879</v>
      </c>
      <c r="D35">
        <f t="shared" si="0"/>
        <v>996.96051199999999</v>
      </c>
      <c r="E35">
        <f t="shared" si="1"/>
        <v>117.96051199999999</v>
      </c>
      <c r="F35">
        <f t="shared" si="2"/>
        <v>13914.682391302144</v>
      </c>
      <c r="G35">
        <f t="shared" si="3"/>
        <v>0.13419853469852103</v>
      </c>
      <c r="L35">
        <v>10</v>
      </c>
      <c r="M35">
        <v>846.1453274057609</v>
      </c>
      <c r="N35">
        <v>-138.1453274057609</v>
      </c>
    </row>
    <row r="36" spans="1:14" x14ac:dyDescent="0.35">
      <c r="A36" s="1">
        <v>39753</v>
      </c>
      <c r="B36">
        <v>35</v>
      </c>
      <c r="C36">
        <v>945</v>
      </c>
      <c r="D36">
        <f t="shared" si="0"/>
        <v>1003.2444800000001</v>
      </c>
      <c r="E36">
        <f t="shared" si="1"/>
        <v>58.244480000000067</v>
      </c>
      <c r="F36">
        <f t="shared" si="2"/>
        <v>3392.4194504704078</v>
      </c>
      <c r="G36">
        <f t="shared" si="3"/>
        <v>6.1634370370370443E-2</v>
      </c>
      <c r="L36">
        <v>11</v>
      </c>
      <c r="M36">
        <v>852.4292951745856</v>
      </c>
      <c r="N36">
        <v>-136.4292951745856</v>
      </c>
    </row>
    <row r="37" spans="1:14" x14ac:dyDescent="0.35">
      <c r="A37" s="1">
        <v>39783</v>
      </c>
      <c r="B37">
        <v>36</v>
      </c>
      <c r="C37">
        <v>990</v>
      </c>
      <c r="D37">
        <f t="shared" si="0"/>
        <v>1009.528448</v>
      </c>
      <c r="E37">
        <f t="shared" si="1"/>
        <v>19.528448000000026</v>
      </c>
      <c r="F37">
        <f t="shared" si="2"/>
        <v>381.36028128870498</v>
      </c>
      <c r="G37">
        <f t="shared" si="3"/>
        <v>1.9725705050505075E-2</v>
      </c>
      <c r="L37">
        <v>12</v>
      </c>
      <c r="M37">
        <v>858.7132629434102</v>
      </c>
      <c r="N37">
        <v>-74.7132629434102</v>
      </c>
    </row>
    <row r="38" spans="1:14" x14ac:dyDescent="0.35">
      <c r="A38" s="1">
        <v>39814</v>
      </c>
      <c r="B38">
        <v>37</v>
      </c>
      <c r="C38">
        <v>917</v>
      </c>
      <c r="D38">
        <f t="shared" si="0"/>
        <v>1015.812416</v>
      </c>
      <c r="E38">
        <f t="shared" si="1"/>
        <v>98.812415999999985</v>
      </c>
      <c r="F38">
        <f t="shared" si="2"/>
        <v>9763.893555757053</v>
      </c>
      <c r="G38">
        <f t="shared" si="3"/>
        <v>0.10775617884405669</v>
      </c>
      <c r="L38">
        <v>13</v>
      </c>
      <c r="M38">
        <v>864.99723071223491</v>
      </c>
      <c r="N38">
        <v>-19.997230712234909</v>
      </c>
    </row>
    <row r="39" spans="1:14" x14ac:dyDescent="0.35">
      <c r="A39" s="1">
        <v>39845</v>
      </c>
      <c r="B39">
        <v>38</v>
      </c>
      <c r="C39">
        <v>956</v>
      </c>
      <c r="D39">
        <f t="shared" si="0"/>
        <v>1022.0963840000001</v>
      </c>
      <c r="E39">
        <f t="shared" si="1"/>
        <v>66.096384000000057</v>
      </c>
      <c r="F39">
        <f t="shared" si="2"/>
        <v>4368.7319778754636</v>
      </c>
      <c r="G39">
        <f t="shared" si="3"/>
        <v>6.9138476987447753E-2</v>
      </c>
      <c r="L39">
        <v>14</v>
      </c>
      <c r="M39">
        <v>871.28119848105962</v>
      </c>
      <c r="N39">
        <v>-132.28119848105962</v>
      </c>
    </row>
    <row r="40" spans="1:14" x14ac:dyDescent="0.35">
      <c r="A40" s="1">
        <v>39873</v>
      </c>
      <c r="B40">
        <v>39</v>
      </c>
      <c r="C40">
        <v>1001</v>
      </c>
      <c r="D40">
        <f t="shared" si="0"/>
        <v>1028.3803520000001</v>
      </c>
      <c r="E40">
        <f t="shared" si="1"/>
        <v>27.38035200000013</v>
      </c>
      <c r="F40">
        <f t="shared" si="2"/>
        <v>749.6836756439111</v>
      </c>
      <c r="G40">
        <f t="shared" si="3"/>
        <v>2.7352999000999131E-2</v>
      </c>
      <c r="L40">
        <v>15</v>
      </c>
      <c r="M40">
        <v>877.56516624988421</v>
      </c>
      <c r="N40">
        <v>-6.5651662498842143</v>
      </c>
    </row>
    <row r="41" spans="1:14" x14ac:dyDescent="0.35">
      <c r="A41" s="1">
        <v>39904</v>
      </c>
      <c r="B41">
        <v>40</v>
      </c>
      <c r="C41">
        <v>1142</v>
      </c>
      <c r="D41">
        <f t="shared" si="0"/>
        <v>1034.6643200000001</v>
      </c>
      <c r="E41">
        <f t="shared" si="1"/>
        <v>107.33567999999991</v>
      </c>
      <c r="F41">
        <f t="shared" si="2"/>
        <v>11520.948201062381</v>
      </c>
      <c r="G41">
        <f t="shared" si="3"/>
        <v>9.3989211908931627E-2</v>
      </c>
      <c r="L41">
        <v>16</v>
      </c>
      <c r="M41">
        <v>883.84913401870892</v>
      </c>
      <c r="N41">
        <v>43.150865981291076</v>
      </c>
    </row>
    <row r="42" spans="1:14" x14ac:dyDescent="0.35">
      <c r="A42" s="1">
        <v>39934</v>
      </c>
      <c r="B42">
        <v>41</v>
      </c>
      <c r="C42">
        <v>1276</v>
      </c>
      <c r="D42">
        <f t="shared" si="0"/>
        <v>1040.948288</v>
      </c>
      <c r="E42">
        <f t="shared" si="1"/>
        <v>235.05171199999995</v>
      </c>
      <c r="F42">
        <f t="shared" si="2"/>
        <v>55249.307314130921</v>
      </c>
      <c r="G42">
        <f t="shared" si="3"/>
        <v>0.1842098056426332</v>
      </c>
      <c r="L42">
        <v>17</v>
      </c>
      <c r="M42">
        <v>890.13310178753363</v>
      </c>
      <c r="N42">
        <v>242.86689821246637</v>
      </c>
    </row>
    <row r="43" spans="1:14" x14ac:dyDescent="0.35">
      <c r="A43" s="1">
        <v>39965</v>
      </c>
      <c r="B43">
        <v>42</v>
      </c>
      <c r="C43">
        <v>1356</v>
      </c>
      <c r="D43">
        <f t="shared" si="0"/>
        <v>1047.232256</v>
      </c>
      <c r="E43">
        <f t="shared" si="1"/>
        <v>308.76774399999999</v>
      </c>
      <c r="F43">
        <f t="shared" si="2"/>
        <v>95337.519734849528</v>
      </c>
      <c r="G43">
        <f t="shared" si="3"/>
        <v>0.22770482595870206</v>
      </c>
      <c r="L43">
        <v>18</v>
      </c>
      <c r="M43">
        <v>896.41706955635823</v>
      </c>
      <c r="N43">
        <v>227.58293044364177</v>
      </c>
    </row>
    <row r="44" spans="1:14" x14ac:dyDescent="0.35">
      <c r="A44" s="1">
        <v>39995</v>
      </c>
      <c r="B44">
        <v>43</v>
      </c>
      <c r="C44">
        <v>1288</v>
      </c>
      <c r="D44">
        <f t="shared" si="0"/>
        <v>1053.516224</v>
      </c>
      <c r="E44">
        <f t="shared" si="1"/>
        <v>234.48377600000003</v>
      </c>
      <c r="F44">
        <f t="shared" si="2"/>
        <v>54982.641207218192</v>
      </c>
      <c r="G44">
        <f t="shared" si="3"/>
        <v>0.18205262111801246</v>
      </c>
      <c r="L44">
        <v>19</v>
      </c>
      <c r="M44">
        <v>902.70103732518294</v>
      </c>
      <c r="N44">
        <v>153.29896267481706</v>
      </c>
    </row>
    <row r="45" spans="1:14" x14ac:dyDescent="0.35">
      <c r="A45" s="1">
        <v>40026</v>
      </c>
      <c r="B45">
        <v>44</v>
      </c>
      <c r="C45">
        <v>1082</v>
      </c>
      <c r="D45">
        <f t="shared" si="0"/>
        <v>1059.8001920000002</v>
      </c>
      <c r="E45">
        <f t="shared" si="1"/>
        <v>22.199807999999848</v>
      </c>
      <c r="F45">
        <f t="shared" si="2"/>
        <v>492.83147523685727</v>
      </c>
      <c r="G45">
        <f t="shared" si="3"/>
        <v>2.0517382624768807E-2</v>
      </c>
      <c r="L45">
        <v>20</v>
      </c>
      <c r="M45">
        <v>908.98500509400765</v>
      </c>
      <c r="N45">
        <v>-19.985005094007647</v>
      </c>
    </row>
    <row r="46" spans="1:14" x14ac:dyDescent="0.35">
      <c r="A46" s="1">
        <v>40057</v>
      </c>
      <c r="B46">
        <v>45</v>
      </c>
      <c r="C46">
        <v>877</v>
      </c>
      <c r="D46">
        <f t="shared" si="0"/>
        <v>1066.0841599999999</v>
      </c>
      <c r="E46">
        <f t="shared" si="1"/>
        <v>189.08415999999988</v>
      </c>
      <c r="F46">
        <f t="shared" si="2"/>
        <v>35752.819562905555</v>
      </c>
      <c r="G46">
        <f t="shared" si="3"/>
        <v>0.21560337514253122</v>
      </c>
      <c r="L46">
        <v>21</v>
      </c>
      <c r="M46">
        <v>915.26897286283224</v>
      </c>
      <c r="N46">
        <v>-58.268972862832243</v>
      </c>
    </row>
    <row r="47" spans="1:14" x14ac:dyDescent="0.35">
      <c r="A47" s="1">
        <v>40087</v>
      </c>
      <c r="B47">
        <v>46</v>
      </c>
      <c r="C47">
        <v>1009</v>
      </c>
      <c r="D47">
        <f t="shared" si="0"/>
        <v>1072.3681280000001</v>
      </c>
      <c r="E47">
        <f t="shared" si="1"/>
        <v>63.36812800000007</v>
      </c>
      <c r="F47">
        <f t="shared" si="2"/>
        <v>4015.519646224393</v>
      </c>
      <c r="G47">
        <f t="shared" si="3"/>
        <v>6.2802901883052598E-2</v>
      </c>
      <c r="L47">
        <v>22</v>
      </c>
      <c r="M47">
        <v>921.55294063165695</v>
      </c>
      <c r="N47">
        <v>-149.55294063165695</v>
      </c>
    </row>
    <row r="48" spans="1:14" x14ac:dyDescent="0.35">
      <c r="A48" s="1">
        <v>40118</v>
      </c>
      <c r="B48">
        <v>47</v>
      </c>
      <c r="C48">
        <v>1100</v>
      </c>
      <c r="D48">
        <f t="shared" si="0"/>
        <v>1078.652096</v>
      </c>
      <c r="E48">
        <f t="shared" si="1"/>
        <v>21.347903999999971</v>
      </c>
      <c r="F48">
        <f t="shared" si="2"/>
        <v>455.73300519321475</v>
      </c>
      <c r="G48">
        <f t="shared" si="3"/>
        <v>1.9407185454545429E-2</v>
      </c>
      <c r="L48">
        <v>23</v>
      </c>
      <c r="M48">
        <v>927.83690840048166</v>
      </c>
      <c r="N48">
        <v>-176.83690840048166</v>
      </c>
    </row>
    <row r="49" spans="1:14" x14ac:dyDescent="0.35">
      <c r="A49" s="1">
        <v>40148</v>
      </c>
      <c r="B49">
        <v>48</v>
      </c>
      <c r="C49">
        <v>998</v>
      </c>
      <c r="D49">
        <f t="shared" si="0"/>
        <v>1084.936064</v>
      </c>
      <c r="E49">
        <f t="shared" si="1"/>
        <v>86.936063999999988</v>
      </c>
      <c r="F49">
        <f t="shared" si="2"/>
        <v>7557.8792238120941</v>
      </c>
      <c r="G49">
        <f t="shared" si="3"/>
        <v>8.711028456913826E-2</v>
      </c>
      <c r="L49">
        <v>24</v>
      </c>
      <c r="M49">
        <v>934.12087616930626</v>
      </c>
      <c r="N49">
        <v>-114.12087616930626</v>
      </c>
    </row>
    <row r="50" spans="1:14" x14ac:dyDescent="0.35">
      <c r="A50" s="1">
        <v>40179</v>
      </c>
      <c r="B50">
        <v>49</v>
      </c>
      <c r="C50">
        <v>887</v>
      </c>
      <c r="D50">
        <f t="shared" si="0"/>
        <v>1091.2200319999999</v>
      </c>
      <c r="E50">
        <f t="shared" si="1"/>
        <v>204.22003199999995</v>
      </c>
      <c r="F50">
        <f t="shared" si="2"/>
        <v>41705.821470080999</v>
      </c>
      <c r="G50">
        <f t="shared" si="3"/>
        <v>0.23023678917700108</v>
      </c>
      <c r="L50">
        <v>25</v>
      </c>
      <c r="M50">
        <v>940.40484393813097</v>
      </c>
      <c r="N50">
        <v>-83.404843938130966</v>
      </c>
    </row>
    <row r="51" spans="1:14" x14ac:dyDescent="0.35">
      <c r="A51" s="1">
        <v>40210</v>
      </c>
      <c r="B51">
        <v>50</v>
      </c>
      <c r="C51">
        <v>892</v>
      </c>
      <c r="D51">
        <f t="shared" si="0"/>
        <v>1097.5039999999999</v>
      </c>
      <c r="E51">
        <f t="shared" si="1"/>
        <v>205.50399999999991</v>
      </c>
      <c r="F51">
        <f t="shared" si="2"/>
        <v>42231.894015999962</v>
      </c>
      <c r="G51">
        <f t="shared" si="3"/>
        <v>0.23038565022421514</v>
      </c>
      <c r="L51">
        <v>26</v>
      </c>
      <c r="M51">
        <v>946.68881170695568</v>
      </c>
      <c r="N51">
        <v>-65.688811706955676</v>
      </c>
    </row>
    <row r="52" spans="1:14" x14ac:dyDescent="0.35">
      <c r="A52" s="1">
        <v>40238</v>
      </c>
      <c r="B52">
        <v>51</v>
      </c>
      <c r="C52">
        <v>997</v>
      </c>
      <c r="D52">
        <f t="shared" si="0"/>
        <v>1103.7879680000001</v>
      </c>
      <c r="E52">
        <f t="shared" si="1"/>
        <v>106.78796800000009</v>
      </c>
      <c r="F52">
        <f t="shared" si="2"/>
        <v>11403.670109569044</v>
      </c>
      <c r="G52">
        <f t="shared" si="3"/>
        <v>0.10710929588766308</v>
      </c>
      <c r="L52">
        <v>27</v>
      </c>
      <c r="M52">
        <v>952.97277947578027</v>
      </c>
      <c r="N52">
        <v>-15.972779475780271</v>
      </c>
    </row>
    <row r="53" spans="1:14" x14ac:dyDescent="0.35">
      <c r="A53" s="1">
        <v>40269</v>
      </c>
      <c r="B53">
        <v>52</v>
      </c>
      <c r="C53">
        <v>1118</v>
      </c>
      <c r="D53">
        <f t="shared" si="0"/>
        <v>1110.0719360000001</v>
      </c>
      <c r="E53">
        <f t="shared" si="1"/>
        <v>7.9280639999999494</v>
      </c>
      <c r="F53">
        <f t="shared" si="2"/>
        <v>62.854198788095196</v>
      </c>
      <c r="G53">
        <f t="shared" si="3"/>
        <v>7.0912915921287562E-3</v>
      </c>
      <c r="L53">
        <v>28</v>
      </c>
      <c r="M53">
        <v>959.25674724460498</v>
      </c>
      <c r="N53">
        <v>199.74325275539502</v>
      </c>
    </row>
    <row r="54" spans="1:14" x14ac:dyDescent="0.35">
      <c r="A54" s="1">
        <v>40299</v>
      </c>
      <c r="B54">
        <v>53</v>
      </c>
      <c r="C54">
        <v>1197</v>
      </c>
      <c r="D54">
        <f t="shared" si="0"/>
        <v>1116.355904</v>
      </c>
      <c r="E54">
        <f t="shared" si="1"/>
        <v>80.64409599999999</v>
      </c>
      <c r="F54">
        <f t="shared" si="2"/>
        <v>6503.4702196572143</v>
      </c>
      <c r="G54">
        <f t="shared" si="3"/>
        <v>6.7371842940685031E-2</v>
      </c>
      <c r="L54">
        <v>29</v>
      </c>
      <c r="M54">
        <v>965.54071501342969</v>
      </c>
      <c r="N54">
        <v>106.45928498657031</v>
      </c>
    </row>
    <row r="55" spans="1:14" x14ac:dyDescent="0.35">
      <c r="A55" s="1">
        <v>40330</v>
      </c>
      <c r="B55">
        <v>54</v>
      </c>
      <c r="C55">
        <v>1256</v>
      </c>
      <c r="D55">
        <f t="shared" si="0"/>
        <v>1122.639872</v>
      </c>
      <c r="E55">
        <f t="shared" si="1"/>
        <v>133.36012800000003</v>
      </c>
      <c r="F55">
        <f t="shared" si="2"/>
        <v>17784.923740176393</v>
      </c>
      <c r="G55">
        <f t="shared" si="3"/>
        <v>0.10617844585987264</v>
      </c>
      <c r="L55">
        <v>30</v>
      </c>
      <c r="M55">
        <v>971.82468278225429</v>
      </c>
      <c r="N55">
        <v>274.17531721774571</v>
      </c>
    </row>
    <row r="56" spans="1:14" x14ac:dyDescent="0.35">
      <c r="A56" s="1">
        <v>40360</v>
      </c>
      <c r="B56">
        <v>55</v>
      </c>
      <c r="C56">
        <v>1202</v>
      </c>
      <c r="D56">
        <f t="shared" si="0"/>
        <v>1128.9238399999999</v>
      </c>
      <c r="E56">
        <f t="shared" si="1"/>
        <v>73.076160000000073</v>
      </c>
      <c r="F56">
        <f t="shared" si="2"/>
        <v>5340.1251603456103</v>
      </c>
      <c r="G56">
        <f t="shared" si="3"/>
        <v>6.0795474209650646E-2</v>
      </c>
      <c r="L56">
        <v>31</v>
      </c>
      <c r="M56">
        <v>978.10865055107899</v>
      </c>
      <c r="N56">
        <v>219.89134944892101</v>
      </c>
    </row>
    <row r="57" spans="1:14" x14ac:dyDescent="0.35">
      <c r="A57" s="1">
        <v>40391</v>
      </c>
      <c r="B57">
        <v>56</v>
      </c>
      <c r="C57">
        <v>1170</v>
      </c>
      <c r="D57">
        <f t="shared" si="0"/>
        <v>1135.2078080000001</v>
      </c>
      <c r="E57">
        <f t="shared" si="1"/>
        <v>34.792191999999886</v>
      </c>
      <c r="F57">
        <f t="shared" si="2"/>
        <v>1210.496624164856</v>
      </c>
      <c r="G57">
        <f t="shared" si="3"/>
        <v>2.9736916239316142E-2</v>
      </c>
      <c r="L57">
        <v>32</v>
      </c>
      <c r="M57">
        <v>984.3926183199037</v>
      </c>
      <c r="N57">
        <v>-62.392618319903704</v>
      </c>
    </row>
    <row r="58" spans="1:14" x14ac:dyDescent="0.35">
      <c r="A58" s="1">
        <v>40422</v>
      </c>
      <c r="B58">
        <v>57</v>
      </c>
      <c r="C58">
        <v>982</v>
      </c>
      <c r="D58">
        <f t="shared" si="0"/>
        <v>1141.4917760000001</v>
      </c>
      <c r="E58">
        <f t="shared" si="1"/>
        <v>159.49177600000007</v>
      </c>
      <c r="F58">
        <f t="shared" si="2"/>
        <v>25437.626611634198</v>
      </c>
      <c r="G58">
        <f t="shared" si="3"/>
        <v>0.16241525050916505</v>
      </c>
      <c r="L58">
        <v>33</v>
      </c>
      <c r="M58">
        <v>990.67658608872841</v>
      </c>
      <c r="N58">
        <v>-192.67658608872841</v>
      </c>
    </row>
    <row r="59" spans="1:14" x14ac:dyDescent="0.35">
      <c r="A59" s="1">
        <v>40452</v>
      </c>
      <c r="B59">
        <v>58</v>
      </c>
      <c r="C59">
        <v>1297</v>
      </c>
      <c r="D59">
        <f t="shared" si="0"/>
        <v>1147.775744</v>
      </c>
      <c r="E59">
        <f t="shared" si="1"/>
        <v>149.22425599999997</v>
      </c>
      <c r="F59">
        <f t="shared" si="2"/>
        <v>22267.878578753527</v>
      </c>
      <c r="G59">
        <f t="shared" si="3"/>
        <v>0.11505339707016189</v>
      </c>
      <c r="L59">
        <v>34</v>
      </c>
      <c r="M59">
        <v>996.96055385755312</v>
      </c>
      <c r="N59">
        <v>-117.96055385755312</v>
      </c>
    </row>
    <row r="60" spans="1:14" x14ac:dyDescent="0.35">
      <c r="A60" s="1">
        <v>40483</v>
      </c>
      <c r="B60">
        <v>59</v>
      </c>
      <c r="C60">
        <v>1163</v>
      </c>
      <c r="D60">
        <f t="shared" si="0"/>
        <v>1154.059712</v>
      </c>
      <c r="E60">
        <f t="shared" si="1"/>
        <v>8.9402880000000096</v>
      </c>
      <c r="F60">
        <f t="shared" si="2"/>
        <v>79.928749522944173</v>
      </c>
      <c r="G60">
        <f t="shared" si="3"/>
        <v>7.6872639724849612E-3</v>
      </c>
      <c r="L60">
        <v>35</v>
      </c>
      <c r="M60">
        <v>1003.2445216263777</v>
      </c>
      <c r="N60">
        <v>-58.244521626377718</v>
      </c>
    </row>
    <row r="61" spans="1:14" x14ac:dyDescent="0.35">
      <c r="A61" s="1">
        <v>40513</v>
      </c>
      <c r="B61">
        <v>60</v>
      </c>
      <c r="C61">
        <v>1053</v>
      </c>
      <c r="D61">
        <f t="shared" si="0"/>
        <v>1160.3436799999999</v>
      </c>
      <c r="E61">
        <f t="shared" si="1"/>
        <v>107.34367999999995</v>
      </c>
      <c r="F61">
        <f t="shared" si="2"/>
        <v>11522.665635942389</v>
      </c>
      <c r="G61">
        <f t="shared" si="3"/>
        <v>0.10194081671414999</v>
      </c>
      <c r="L61">
        <v>36</v>
      </c>
      <c r="M61">
        <v>1009.5284893952024</v>
      </c>
      <c r="N61">
        <v>-19.528489395202428</v>
      </c>
    </row>
    <row r="62" spans="1:14" x14ac:dyDescent="0.35">
      <c r="L62">
        <v>37</v>
      </c>
      <c r="M62">
        <v>1015.8124571640271</v>
      </c>
      <c r="N62">
        <v>-98.812457164027137</v>
      </c>
    </row>
    <row r="63" spans="1:14" x14ac:dyDescent="0.35">
      <c r="D63" t="s">
        <v>83</v>
      </c>
      <c r="E63">
        <f>AVERAGE(E2:E61)</f>
        <v>107.96063359999998</v>
      </c>
      <c r="F63">
        <f t="shared" ref="F63:G63" si="4">AVERAGE(F2:F61)</f>
        <v>17390.847633912486</v>
      </c>
      <c r="G63">
        <f t="shared" si="4"/>
        <v>0.11110683965985807</v>
      </c>
      <c r="L63">
        <v>38</v>
      </c>
      <c r="M63">
        <v>1022.0964249328517</v>
      </c>
      <c r="N63">
        <v>-66.096424932851733</v>
      </c>
    </row>
    <row r="64" spans="1:14" x14ac:dyDescent="0.35">
      <c r="E64" s="5" t="s">
        <v>74</v>
      </c>
      <c r="F64" s="5">
        <f>SQRT(F63)</f>
        <v>131.87436306542864</v>
      </c>
      <c r="G64">
        <f>G63*100</f>
        <v>11.110683965985807</v>
      </c>
      <c r="L64">
        <v>39</v>
      </c>
      <c r="M64">
        <v>1028.3803927016763</v>
      </c>
      <c r="N64">
        <v>-27.380392701676328</v>
      </c>
    </row>
    <row r="65" spans="12:14" x14ac:dyDescent="0.35">
      <c r="L65">
        <v>40</v>
      </c>
      <c r="M65">
        <v>1034.6643604705012</v>
      </c>
      <c r="N65">
        <v>107.33563952949885</v>
      </c>
    </row>
    <row r="66" spans="12:14" x14ac:dyDescent="0.35">
      <c r="L66">
        <v>41</v>
      </c>
      <c r="M66">
        <v>1040.9483282393257</v>
      </c>
      <c r="N66">
        <v>235.05167176067425</v>
      </c>
    </row>
    <row r="67" spans="12:14" x14ac:dyDescent="0.35">
      <c r="L67">
        <v>42</v>
      </c>
      <c r="M67">
        <v>1047.2322960081506</v>
      </c>
      <c r="N67">
        <v>308.76770399184943</v>
      </c>
    </row>
    <row r="68" spans="12:14" x14ac:dyDescent="0.35">
      <c r="L68">
        <v>43</v>
      </c>
      <c r="M68">
        <v>1053.5162637769752</v>
      </c>
      <c r="N68">
        <v>234.48373622302483</v>
      </c>
    </row>
    <row r="69" spans="12:14" x14ac:dyDescent="0.35">
      <c r="L69">
        <v>44</v>
      </c>
      <c r="M69">
        <v>1059.8002315457998</v>
      </c>
      <c r="N69">
        <v>22.199768454200239</v>
      </c>
    </row>
    <row r="70" spans="12:14" x14ac:dyDescent="0.35">
      <c r="L70">
        <v>45</v>
      </c>
      <c r="M70">
        <v>1066.0841993146246</v>
      </c>
      <c r="N70">
        <v>-189.08419931462458</v>
      </c>
    </row>
    <row r="71" spans="12:14" x14ac:dyDescent="0.35">
      <c r="L71">
        <v>46</v>
      </c>
      <c r="M71">
        <v>1072.3681670834492</v>
      </c>
      <c r="N71">
        <v>-63.36816708344918</v>
      </c>
    </row>
    <row r="72" spans="12:14" x14ac:dyDescent="0.35">
      <c r="L72">
        <v>47</v>
      </c>
      <c r="M72">
        <v>1078.6521348522738</v>
      </c>
      <c r="N72">
        <v>21.347865147726225</v>
      </c>
    </row>
    <row r="73" spans="12:14" x14ac:dyDescent="0.35">
      <c r="L73">
        <v>48</v>
      </c>
      <c r="M73">
        <v>1084.9361026210986</v>
      </c>
      <c r="N73">
        <v>-86.936102621098598</v>
      </c>
    </row>
    <row r="74" spans="12:14" x14ac:dyDescent="0.35">
      <c r="L74">
        <v>49</v>
      </c>
      <c r="M74">
        <v>1091.2200703899232</v>
      </c>
      <c r="N74">
        <v>-204.22007038992319</v>
      </c>
    </row>
    <row r="75" spans="12:14" x14ac:dyDescent="0.35">
      <c r="L75">
        <v>50</v>
      </c>
      <c r="M75">
        <v>1097.5040381587478</v>
      </c>
      <c r="N75">
        <v>-205.50403815874779</v>
      </c>
    </row>
    <row r="76" spans="12:14" x14ac:dyDescent="0.35">
      <c r="L76">
        <v>51</v>
      </c>
      <c r="M76">
        <v>1103.7880059275726</v>
      </c>
      <c r="N76">
        <v>-106.78800592757261</v>
      </c>
    </row>
    <row r="77" spans="12:14" x14ac:dyDescent="0.35">
      <c r="L77">
        <v>52</v>
      </c>
      <c r="M77">
        <v>1110.0719736963972</v>
      </c>
      <c r="N77">
        <v>7.9280263036027918</v>
      </c>
    </row>
    <row r="78" spans="12:14" x14ac:dyDescent="0.35">
      <c r="L78">
        <v>53</v>
      </c>
      <c r="M78">
        <v>1116.3559414652218</v>
      </c>
      <c r="N78">
        <v>80.644058534778196</v>
      </c>
    </row>
    <row r="79" spans="12:14" x14ac:dyDescent="0.35">
      <c r="L79">
        <v>54</v>
      </c>
      <c r="M79">
        <v>1122.6399092340466</v>
      </c>
      <c r="N79">
        <v>133.36009076595337</v>
      </c>
    </row>
    <row r="80" spans="12:14" x14ac:dyDescent="0.35">
      <c r="L80">
        <v>55</v>
      </c>
      <c r="M80">
        <v>1128.9238770028712</v>
      </c>
      <c r="N80">
        <v>73.076122997128778</v>
      </c>
    </row>
    <row r="81" spans="12:14" x14ac:dyDescent="0.35">
      <c r="L81">
        <v>56</v>
      </c>
      <c r="M81">
        <v>1135.2078447716958</v>
      </c>
      <c r="N81">
        <v>34.792155228304182</v>
      </c>
    </row>
    <row r="82" spans="12:14" x14ac:dyDescent="0.35">
      <c r="L82">
        <v>57</v>
      </c>
      <c r="M82">
        <v>1141.4918125405206</v>
      </c>
      <c r="N82">
        <v>-159.49181254052064</v>
      </c>
    </row>
    <row r="83" spans="12:14" x14ac:dyDescent="0.35">
      <c r="L83">
        <v>58</v>
      </c>
      <c r="M83">
        <v>1147.7757803093452</v>
      </c>
      <c r="N83">
        <v>149.22421969065476</v>
      </c>
    </row>
    <row r="84" spans="12:14" x14ac:dyDescent="0.35">
      <c r="L84">
        <v>59</v>
      </c>
      <c r="M84">
        <v>1154.0597480781698</v>
      </c>
      <c r="N84">
        <v>8.9402519218301677</v>
      </c>
    </row>
    <row r="85" spans="12:14" ht="15" thickBot="1" x14ac:dyDescent="0.4">
      <c r="L85" s="2">
        <v>60</v>
      </c>
      <c r="M85" s="2">
        <v>1160.3437158469947</v>
      </c>
      <c r="N85" s="2">
        <v>-107.34371584699466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Requirement</vt:lpstr>
      <vt:lpstr>Data</vt:lpstr>
      <vt:lpstr>FINAL</vt:lpstr>
      <vt:lpstr>WMA5_ABHISHEK</vt:lpstr>
      <vt:lpstr>WMA_3</vt:lpstr>
      <vt:lpstr>Sheet8</vt:lpstr>
      <vt:lpstr>SES</vt:lpstr>
      <vt:lpstr>Holt winters</vt:lpstr>
      <vt:lpstr>Linear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Padhy</dc:creator>
  <cp:lastModifiedBy>Abhishek Padhy</cp:lastModifiedBy>
  <dcterms:created xsi:type="dcterms:W3CDTF">2024-03-17T10:51:23Z</dcterms:created>
  <dcterms:modified xsi:type="dcterms:W3CDTF">2024-03-25T10:56:12Z</dcterms:modified>
</cp:coreProperties>
</file>