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3.xml" ContentType="application/vnd.openxmlformats-officedocument.drawing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bido\OneDrive\Documents\CWC\ICT\Year 2\Unit 3 - Information Systems\"/>
    </mc:Choice>
  </mc:AlternateContent>
  <xr:revisionPtr revIDLastSave="722" documentId="13_ncr:1_{2232BEE4-A607-461D-9141-67C66DED8D5C}" xr6:coauthVersionLast="32" xr6:coauthVersionMax="32" xr10:uidLastSave="{ED3A6A8C-8C2F-445A-948B-22674D6B9B0B}"/>
  <bookViews>
    <workbookView minimized="1" xWindow="0" yWindow="468" windowWidth="23580" windowHeight="14448" tabRatio="832" firstSheet="1" activeTab="2" xr2:uid="{00000000-000D-0000-FFFF-FFFF00000000}"/>
  </bookViews>
  <sheets>
    <sheet name="ICT Groups" sheetId="1" r:id="rId1"/>
    <sheet name="Group A" sheetId="5" r:id="rId2"/>
    <sheet name="Group A Statistic" sheetId="7" r:id="rId3"/>
    <sheet name="Group B" sheetId="2" r:id="rId4"/>
    <sheet name="Group B Statistic" sheetId="8" r:id="rId5"/>
    <sheet name="Group C" sheetId="3" r:id="rId6"/>
    <sheet name="Group C Statistic" sheetId="9" r:id="rId7"/>
    <sheet name="Group D" sheetId="4" r:id="rId8"/>
    <sheet name="Group D Statistic" sheetId="10" r:id="rId9"/>
  </sheets>
  <calcPr calcId="17901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7" l="1"/>
  <c r="E2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4" i="7"/>
  <c r="H29" i="7"/>
  <c r="H28" i="7"/>
  <c r="C29" i="7"/>
  <c r="C28" i="7"/>
  <c r="H30" i="7"/>
  <c r="C30" i="7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E30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E29" i="5"/>
  <c r="E28" i="5"/>
  <c r="E27" i="5"/>
  <c r="E26" i="5"/>
  <c r="E25" i="5"/>
  <c r="E24" i="5"/>
  <c r="S10" i="7"/>
  <c r="R10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4" i="7"/>
  <c r="I4" i="7"/>
  <c r="H4" i="7"/>
  <c r="G4" i="7"/>
  <c r="F4" i="7"/>
  <c r="E4" i="7"/>
  <c r="N10" i="7"/>
  <c r="Q10" i="7"/>
  <c r="P10" i="7"/>
  <c r="O10" i="7"/>
  <c r="C30" i="8"/>
  <c r="H30" i="8"/>
  <c r="H29" i="8"/>
  <c r="H28" i="8"/>
  <c r="C29" i="8"/>
  <c r="C28" i="8"/>
  <c r="G24" i="8"/>
  <c r="F24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5" i="8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E28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E27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E26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E25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E24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E23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E22" i="2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E31" i="4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F31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F30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F29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F28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F27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F26" i="3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E30" i="4"/>
  <c r="E29" i="4"/>
  <c r="E28" i="4"/>
  <c r="E27" i="4"/>
  <c r="E26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E25" i="4"/>
  <c r="F32" i="3"/>
  <c r="F27" i="9"/>
  <c r="K26" i="9"/>
  <c r="H32" i="9"/>
  <c r="H31" i="9"/>
  <c r="C32" i="9"/>
  <c r="C31" i="9"/>
  <c r="H33" i="9"/>
  <c r="C33" i="9"/>
  <c r="G27" i="9"/>
  <c r="E26" i="10"/>
  <c r="K5" i="10"/>
  <c r="K4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4" i="9"/>
  <c r="N6" i="10"/>
  <c r="S6" i="10"/>
  <c r="R6" i="10"/>
  <c r="Q6" i="10"/>
  <c r="P6" i="10"/>
  <c r="O6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H31" i="10"/>
  <c r="H30" i="10"/>
  <c r="C30" i="10"/>
  <c r="C32" i="10"/>
  <c r="C31" i="10"/>
  <c r="F26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4" i="10"/>
  <c r="E4" i="10"/>
  <c r="I4" i="10"/>
  <c r="G4" i="10"/>
  <c r="E5" i="10"/>
  <c r="G5" i="10"/>
  <c r="E6" i="10"/>
  <c r="G6" i="10"/>
  <c r="E7" i="10"/>
  <c r="G7" i="10"/>
  <c r="E8" i="10"/>
  <c r="G8" i="10"/>
  <c r="E9" i="10"/>
  <c r="G9" i="10"/>
  <c r="E10" i="10"/>
  <c r="G10" i="10"/>
  <c r="E11" i="10"/>
  <c r="G11" i="10"/>
  <c r="E12" i="10"/>
  <c r="G12" i="10"/>
  <c r="E13" i="10"/>
  <c r="G13" i="10"/>
  <c r="E14" i="10"/>
  <c r="G14" i="10"/>
  <c r="E15" i="10"/>
  <c r="G15" i="10"/>
  <c r="E16" i="10"/>
  <c r="G16" i="10"/>
  <c r="E17" i="10"/>
  <c r="G17" i="10"/>
  <c r="E18" i="10"/>
  <c r="G18" i="10"/>
  <c r="E19" i="10"/>
  <c r="G19" i="10"/>
  <c r="E20" i="10"/>
  <c r="G20" i="10"/>
  <c r="E21" i="10"/>
  <c r="G21" i="10"/>
  <c r="E22" i="10"/>
  <c r="G22" i="10"/>
  <c r="E23" i="10"/>
  <c r="G23" i="10"/>
  <c r="E24" i="10"/>
  <c r="G24" i="10"/>
  <c r="E25" i="10"/>
  <c r="G25" i="10"/>
  <c r="H32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4" i="9"/>
  <c r="B4" i="9"/>
  <c r="E4" i="9"/>
  <c r="B4" i="10"/>
  <c r="B5" i="10"/>
  <c r="B6" i="10"/>
  <c r="B7" i="10"/>
  <c r="C4" i="10"/>
  <c r="D4" i="10"/>
  <c r="C5" i="10"/>
  <c r="D5" i="10"/>
  <c r="C6" i="10"/>
  <c r="D6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5" i="9"/>
  <c r="B6" i="9"/>
  <c r="B7" i="9"/>
  <c r="C4" i="9"/>
  <c r="D4" i="9"/>
  <c r="F4" i="9"/>
  <c r="G4" i="9"/>
  <c r="H4" i="9"/>
  <c r="J4" i="9"/>
  <c r="C5" i="9"/>
  <c r="D5" i="9"/>
  <c r="E5" i="9"/>
  <c r="F5" i="9"/>
  <c r="G5" i="9"/>
  <c r="H5" i="9"/>
  <c r="I5" i="9"/>
  <c r="J5" i="9"/>
  <c r="C6" i="9"/>
  <c r="D6" i="9"/>
  <c r="E6" i="9"/>
  <c r="F6" i="9"/>
  <c r="G6" i="9"/>
  <c r="H6" i="9"/>
  <c r="I6" i="9"/>
  <c r="J6" i="9"/>
  <c r="C7" i="9"/>
  <c r="D7" i="9"/>
  <c r="E7" i="9"/>
  <c r="F7" i="9"/>
  <c r="G7" i="9"/>
  <c r="H7" i="9"/>
  <c r="I7" i="9"/>
  <c r="J7" i="9"/>
  <c r="B8" i="9"/>
  <c r="C8" i="9"/>
  <c r="D8" i="9"/>
  <c r="E8" i="9"/>
  <c r="F8" i="9"/>
  <c r="G8" i="9"/>
  <c r="H8" i="9"/>
  <c r="I8" i="9"/>
  <c r="J8" i="9"/>
  <c r="B9" i="9"/>
  <c r="C9" i="9"/>
  <c r="D9" i="9"/>
  <c r="E9" i="9"/>
  <c r="F9" i="9"/>
  <c r="G9" i="9"/>
  <c r="H9" i="9"/>
  <c r="I9" i="9"/>
  <c r="J9" i="9"/>
  <c r="B10" i="9"/>
  <c r="C10" i="9"/>
  <c r="D10" i="9"/>
  <c r="E10" i="9"/>
  <c r="F10" i="9"/>
  <c r="G10" i="9"/>
  <c r="H10" i="9"/>
  <c r="I10" i="9"/>
  <c r="J10" i="9"/>
  <c r="B11" i="9"/>
  <c r="C11" i="9"/>
  <c r="D11" i="9"/>
  <c r="E11" i="9"/>
  <c r="F11" i="9"/>
  <c r="G11" i="9"/>
  <c r="H11" i="9"/>
  <c r="I11" i="9"/>
  <c r="J11" i="9"/>
  <c r="B12" i="9"/>
  <c r="C12" i="9"/>
  <c r="D12" i="9"/>
  <c r="E12" i="9"/>
  <c r="F12" i="9"/>
  <c r="G12" i="9"/>
  <c r="H12" i="9"/>
  <c r="I12" i="9"/>
  <c r="J12" i="9"/>
  <c r="B13" i="9"/>
  <c r="C13" i="9"/>
  <c r="D13" i="9"/>
  <c r="E13" i="9"/>
  <c r="F13" i="9"/>
  <c r="G13" i="9"/>
  <c r="H13" i="9"/>
  <c r="I13" i="9"/>
  <c r="J13" i="9"/>
  <c r="B14" i="9"/>
  <c r="C14" i="9"/>
  <c r="D14" i="9"/>
  <c r="E14" i="9"/>
  <c r="F14" i="9"/>
  <c r="G14" i="9"/>
  <c r="H14" i="9"/>
  <c r="I14" i="9"/>
  <c r="J14" i="9"/>
  <c r="B15" i="9"/>
  <c r="C15" i="9"/>
  <c r="D15" i="9"/>
  <c r="E15" i="9"/>
  <c r="F15" i="9"/>
  <c r="G15" i="9"/>
  <c r="H15" i="9"/>
  <c r="I15" i="9"/>
  <c r="J15" i="9"/>
  <c r="B16" i="9"/>
  <c r="C16" i="9"/>
  <c r="D16" i="9"/>
  <c r="E16" i="9"/>
  <c r="F16" i="9"/>
  <c r="G16" i="9"/>
  <c r="H16" i="9"/>
  <c r="I16" i="9"/>
  <c r="J16" i="9"/>
  <c r="B17" i="9"/>
  <c r="C17" i="9"/>
  <c r="D17" i="9"/>
  <c r="E17" i="9"/>
  <c r="F17" i="9"/>
  <c r="G17" i="9"/>
  <c r="H17" i="9"/>
  <c r="I17" i="9"/>
  <c r="J17" i="9"/>
  <c r="B18" i="9"/>
  <c r="C18" i="9"/>
  <c r="D18" i="9"/>
  <c r="E18" i="9"/>
  <c r="F18" i="9"/>
  <c r="G18" i="9"/>
  <c r="H18" i="9"/>
  <c r="I18" i="9"/>
  <c r="J18" i="9"/>
  <c r="B19" i="9"/>
  <c r="C19" i="9"/>
  <c r="D19" i="9"/>
  <c r="E19" i="9"/>
  <c r="F19" i="9"/>
  <c r="G19" i="9"/>
  <c r="H19" i="9"/>
  <c r="I19" i="9"/>
  <c r="J19" i="9"/>
  <c r="B20" i="9"/>
  <c r="C20" i="9"/>
  <c r="D20" i="9"/>
  <c r="E20" i="9"/>
  <c r="F20" i="9"/>
  <c r="G20" i="9"/>
  <c r="H20" i="9"/>
  <c r="I20" i="9"/>
  <c r="J20" i="9"/>
  <c r="B21" i="9"/>
  <c r="C21" i="9"/>
  <c r="D21" i="9"/>
  <c r="E21" i="9"/>
  <c r="F21" i="9"/>
  <c r="G21" i="9"/>
  <c r="H21" i="9"/>
  <c r="I21" i="9"/>
  <c r="J21" i="9"/>
  <c r="B22" i="9"/>
  <c r="C22" i="9"/>
  <c r="D22" i="9"/>
  <c r="E22" i="9"/>
  <c r="F22" i="9"/>
  <c r="G22" i="9"/>
  <c r="H22" i="9"/>
  <c r="I22" i="9"/>
  <c r="J22" i="9"/>
  <c r="B23" i="9"/>
  <c r="C23" i="9"/>
  <c r="D23" i="9"/>
  <c r="E23" i="9"/>
  <c r="F23" i="9"/>
  <c r="G23" i="9"/>
  <c r="H23" i="9"/>
  <c r="I23" i="9"/>
  <c r="J23" i="9"/>
  <c r="B24" i="9"/>
  <c r="C24" i="9"/>
  <c r="D24" i="9"/>
  <c r="E24" i="9"/>
  <c r="F24" i="9"/>
  <c r="G24" i="9"/>
  <c r="H24" i="9"/>
  <c r="I24" i="9"/>
  <c r="J24" i="9"/>
  <c r="B25" i="9"/>
  <c r="C25" i="9"/>
  <c r="D25" i="9"/>
  <c r="E25" i="9"/>
  <c r="F25" i="9"/>
  <c r="G25" i="9"/>
  <c r="H25" i="9"/>
  <c r="I25" i="9"/>
  <c r="J25" i="9"/>
  <c r="B26" i="9"/>
  <c r="C26" i="9"/>
  <c r="D26" i="9"/>
  <c r="E26" i="9"/>
  <c r="F26" i="9"/>
  <c r="G26" i="9"/>
  <c r="H26" i="9"/>
  <c r="I26" i="9"/>
  <c r="J26" i="9"/>
  <c r="N7" i="9"/>
  <c r="A4" i="10"/>
  <c r="B3" i="9"/>
  <c r="B3" i="7"/>
  <c r="C3" i="9"/>
  <c r="D3" i="9"/>
  <c r="A3" i="9"/>
  <c r="B3" i="10"/>
  <c r="A3" i="10"/>
  <c r="D3" i="10"/>
  <c r="C3" i="10"/>
  <c r="S7" i="9"/>
  <c r="R7" i="9"/>
  <c r="Q7" i="9"/>
  <c r="P7" i="9"/>
  <c r="O7" i="9"/>
  <c r="B4" i="7"/>
  <c r="B5" i="7"/>
  <c r="B6" i="7"/>
  <c r="B7" i="7"/>
  <c r="C4" i="7"/>
  <c r="D4" i="7"/>
  <c r="C5" i="7"/>
  <c r="D5" i="7"/>
  <c r="C6" i="7"/>
  <c r="D6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A4" i="9"/>
  <c r="A5" i="8"/>
  <c r="B5" i="8"/>
  <c r="B6" i="8"/>
  <c r="B7" i="8"/>
  <c r="B8" i="8"/>
  <c r="C5" i="8"/>
  <c r="D5" i="8"/>
  <c r="E5" i="8"/>
  <c r="F5" i="8"/>
  <c r="G5" i="8"/>
  <c r="H5" i="8"/>
  <c r="I5" i="8"/>
  <c r="J5" i="8"/>
  <c r="C6" i="8"/>
  <c r="D6" i="8"/>
  <c r="E6" i="8"/>
  <c r="F6" i="8"/>
  <c r="G6" i="8"/>
  <c r="H6" i="8"/>
  <c r="I6" i="8"/>
  <c r="J6" i="8"/>
  <c r="C7" i="8"/>
  <c r="D7" i="8"/>
  <c r="E7" i="8"/>
  <c r="F7" i="8"/>
  <c r="G7" i="8"/>
  <c r="H7" i="8"/>
  <c r="I7" i="8"/>
  <c r="J7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B16" i="8"/>
  <c r="C16" i="8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S7" i="8"/>
  <c r="R7" i="8"/>
  <c r="Q7" i="8"/>
  <c r="P7" i="8"/>
  <c r="O7" i="8"/>
  <c r="N7" i="8"/>
  <c r="B4" i="8"/>
  <c r="C4" i="8"/>
  <c r="D4" i="8"/>
  <c r="A4" i="7"/>
  <c r="A4" i="8"/>
  <c r="A3" i="7"/>
  <c r="D3" i="7"/>
  <c r="C3" i="7"/>
</calcChain>
</file>

<file path=xl/sharedStrings.xml><?xml version="1.0" encoding="utf-8"?>
<sst xmlns="http://schemas.openxmlformats.org/spreadsheetml/2006/main" count="4658" uniqueCount="323">
  <si>
    <t>Blake, Taneil (145643)</t>
  </si>
  <si>
    <t>/</t>
  </si>
  <si>
    <t>L</t>
  </si>
  <si>
    <t>A</t>
  </si>
  <si>
    <t>O</t>
  </si>
  <si>
    <t>Bousher, Jordan (153504)</t>
  </si>
  <si>
    <t>Buncombe-Paul, Aydan (146629)</t>
  </si>
  <si>
    <t>Cambindo Mosquera, Walter Arley (157423)</t>
  </si>
  <si>
    <t>Cavaleiro, Guilherme (156882)</t>
  </si>
  <si>
    <t>Haghdoust, Mohammed Ozair (153807)</t>
  </si>
  <si>
    <t>Hussaini, Omid (154225)</t>
  </si>
  <si>
    <t>Inyang, Aglass (156131)</t>
  </si>
  <si>
    <t>Khurasani, Hematullah (129358)</t>
  </si>
  <si>
    <t>Kolkowski, Jakub (151820)</t>
  </si>
  <si>
    <t>McEvoy-Hamilton, Calen (156505)</t>
  </si>
  <si>
    <t>Mgaloblishvili, Saba (130376)</t>
  </si>
  <si>
    <t>Mitrica, Oana Ilona (145018)</t>
  </si>
  <si>
    <t>Notice, Daniel (138774)</t>
  </si>
  <si>
    <t>Rahman-Lewis, Naim (156056)</t>
  </si>
  <si>
    <t>S</t>
  </si>
  <si>
    <t>Raphael, Levi (149339)</t>
  </si>
  <si>
    <t>Reeman, Jack (156312)</t>
  </si>
  <si>
    <t>Shah, Muiz (157440)</t>
  </si>
  <si>
    <t>Shil, Joydeep (156091)</t>
  </si>
  <si>
    <t>Simpson, Daniel (143814)</t>
  </si>
  <si>
    <t>Zein, Zein (155756)</t>
  </si>
  <si>
    <t>N</t>
  </si>
  <si>
    <t>B</t>
  </si>
  <si>
    <t>Ali, Ahmed (146010)</t>
  </si>
  <si>
    <t>Andrei, Claudiu (151255)</t>
  </si>
  <si>
    <t>Bencheikh, Seifeddine (156043)</t>
  </si>
  <si>
    <t>Czapla, Przemyslaw David (151108)</t>
  </si>
  <si>
    <t>Dinnall, Tyreke (156587)</t>
  </si>
  <si>
    <t>Fernandes, Abidon Jude (150165)</t>
  </si>
  <si>
    <t>Gonzalez Naranjo, Jason (145641)</t>
  </si>
  <si>
    <t>Gusevs, Ilja (151221)</t>
  </si>
  <si>
    <t>Hamada, Zineddine (158715)</t>
  </si>
  <si>
    <t>Jama, Zakaria (156291)</t>
  </si>
  <si>
    <t>Jarosz, Kamil (148754)</t>
  </si>
  <si>
    <t>Majchrzak, Adrian (145150)</t>
  </si>
  <si>
    <t>Mucolli, Rrezart (155834)</t>
  </si>
  <si>
    <t>Palowczyk, Sebastian (131986)</t>
  </si>
  <si>
    <t>Pirouzmehr, Arshiya (152998)</t>
  </si>
  <si>
    <t>Ramadani, Luixhiano (156797)</t>
  </si>
  <si>
    <t>Rojas, Christopher (148039)</t>
  </si>
  <si>
    <t>Senior, Jahmael (155872)</t>
  </si>
  <si>
    <t>Tanner, Arron (129633)</t>
  </si>
  <si>
    <t>C</t>
  </si>
  <si>
    <t>Abubakar, Abdirashid (142867)</t>
  </si>
  <si>
    <t>Adegbite, Jordan (157733)</t>
  </si>
  <si>
    <t>Al-Bakaa, Mostafa (144031)</t>
  </si>
  <si>
    <t>Alexander, Kofi (156103)</t>
  </si>
  <si>
    <t>Bartley, Montell (141097)</t>
  </si>
  <si>
    <t>Dahir, Mohamoud (153107)</t>
  </si>
  <si>
    <t>Grijalva Hidrovo, Erick (V010153)</t>
  </si>
  <si>
    <t>Ijadunola, Tariq (155331)</t>
  </si>
  <si>
    <t>Islam, Jaman (155844)</t>
  </si>
  <si>
    <t>Jayrwandi, Yousef (138793)</t>
  </si>
  <si>
    <t>Landell, Zenn (151725)</t>
  </si>
  <si>
    <t>Lorenzo, Harvey (152973)</t>
  </si>
  <si>
    <t>Miah, Mohammed Rafee (146837)</t>
  </si>
  <si>
    <t>Mohamedi, Selvin (147555)</t>
  </si>
  <si>
    <t>Molina Raldes, Jean (149679)</t>
  </si>
  <si>
    <t>Navarra, Alexander  (154854)</t>
  </si>
  <si>
    <t>Palaghita, Costin-Adelin (130870)</t>
  </si>
  <si>
    <t>Plose, Callum (154446)</t>
  </si>
  <si>
    <t>Saini, Satnam (150604)</t>
  </si>
  <si>
    <t>Shah, Shafiq Khan (137143)</t>
  </si>
  <si>
    <t>Smith, Cristian (143833)</t>
  </si>
  <si>
    <t>Sutherland, Rasheen (148504)</t>
  </si>
  <si>
    <t>Zoh, William (152654)</t>
  </si>
  <si>
    <t>D</t>
  </si>
  <si>
    <t>Al Jazairi, Ibrahim (129163)</t>
  </si>
  <si>
    <t>Baca, Endrit (131357)</t>
  </si>
  <si>
    <t>Bajginca, Qendrim (130937)</t>
  </si>
  <si>
    <t>Desir, Ommari-Jae (142583)</t>
  </si>
  <si>
    <t>Flores, Erika (142643)</t>
  </si>
  <si>
    <t>Freitas Lopes, Vanessa (129827)</t>
  </si>
  <si>
    <t>Gotta, Karan (142659)</t>
  </si>
  <si>
    <t>Holland, Ethan (126277)</t>
  </si>
  <si>
    <t>Jacinto, Eric (134709)</t>
  </si>
  <si>
    <t>Jolghazi, Ahmad (110599)</t>
  </si>
  <si>
    <t>Lontok, Rikki Lei (143398)</t>
  </si>
  <si>
    <t>Main-Onibanjo, David (132006)</t>
  </si>
  <si>
    <t>Marcinkiewicz, Hubert (133409)</t>
  </si>
  <si>
    <t>Menezes Cuino De Oliveira, Francisco Fabio (144025)</t>
  </si>
  <si>
    <t>Mistry, Chirag (152079)</t>
  </si>
  <si>
    <t>Nicola, Andrei (151069)</t>
  </si>
  <si>
    <t>Ozdemir, Sinan (156800)</t>
  </si>
  <si>
    <t>Rajput, Sonia (145808)</t>
  </si>
  <si>
    <t>Sathanesan, Keerthigan (136014)</t>
  </si>
  <si>
    <t>Serdina, Elizabelle (125292)</t>
  </si>
  <si>
    <t>Stoyanov, Radoslav (118787)</t>
  </si>
  <si>
    <t>Yuce, Yigit Bozkurt (135823)</t>
  </si>
  <si>
    <t>Blake</t>
  </si>
  <si>
    <t>Bousher</t>
  </si>
  <si>
    <t>Buncombe-Paul</t>
  </si>
  <si>
    <t>Cambindo Mosquera</t>
  </si>
  <si>
    <t>Cavaleiro</t>
  </si>
  <si>
    <t>Haghdoust</t>
  </si>
  <si>
    <t>Hussaini</t>
  </si>
  <si>
    <t>Inyang</t>
  </si>
  <si>
    <t>Khurasani</t>
  </si>
  <si>
    <t>Kolkowski</t>
  </si>
  <si>
    <t>McEvoy-Hamilton</t>
  </si>
  <si>
    <t>Mgaloblishvili</t>
  </si>
  <si>
    <t>Mitrica</t>
  </si>
  <si>
    <t>Notice</t>
  </si>
  <si>
    <t>Rahman-Lewis</t>
  </si>
  <si>
    <t>Raphael</t>
  </si>
  <si>
    <t>Reeman</t>
  </si>
  <si>
    <t>Shah</t>
  </si>
  <si>
    <t>Shil</t>
  </si>
  <si>
    <t>Simpson</t>
  </si>
  <si>
    <t>Zein</t>
  </si>
  <si>
    <t>Surname</t>
  </si>
  <si>
    <t xml:space="preserve">Taneil </t>
  </si>
  <si>
    <t xml:space="preserve">Jordan </t>
  </si>
  <si>
    <t>Aydan</t>
  </si>
  <si>
    <t xml:space="preserve">Walter Arley </t>
  </si>
  <si>
    <t>Guilherme</t>
  </si>
  <si>
    <t xml:space="preserve">Mohammed Ozair </t>
  </si>
  <si>
    <t xml:space="preserve">Omid </t>
  </si>
  <si>
    <t xml:space="preserve">Aglass </t>
  </si>
  <si>
    <t xml:space="preserve">Hematullah </t>
  </si>
  <si>
    <t xml:space="preserve">Jakub </t>
  </si>
  <si>
    <t xml:space="preserve">Calen </t>
  </si>
  <si>
    <t xml:space="preserve">Saba </t>
  </si>
  <si>
    <t xml:space="preserve">Oana Ilona </t>
  </si>
  <si>
    <t xml:space="preserve">Daniel </t>
  </si>
  <si>
    <t xml:space="preserve">Naim </t>
  </si>
  <si>
    <t xml:space="preserve">Levi </t>
  </si>
  <si>
    <t xml:space="preserve">Jack </t>
  </si>
  <si>
    <t xml:space="preserve">Muiz </t>
  </si>
  <si>
    <t xml:space="preserve">Joydeep </t>
  </si>
  <si>
    <t xml:space="preserve">Zein </t>
  </si>
  <si>
    <t>Ali</t>
  </si>
  <si>
    <t>Andrei</t>
  </si>
  <si>
    <t>Bencheikh</t>
  </si>
  <si>
    <t>Czapla</t>
  </si>
  <si>
    <t>Dinnall</t>
  </si>
  <si>
    <t>Fernandes</t>
  </si>
  <si>
    <t>Gonzalez Naranjo</t>
  </si>
  <si>
    <t>Gusevs</t>
  </si>
  <si>
    <t>Hamada</t>
  </si>
  <si>
    <t>Jama</t>
  </si>
  <si>
    <t>Jarosz</t>
  </si>
  <si>
    <t>Majchrzak</t>
  </si>
  <si>
    <t>Mucolli</t>
  </si>
  <si>
    <t>Palowczyk</t>
  </si>
  <si>
    <t>Pirouzmehr</t>
  </si>
  <si>
    <t>Ramadani</t>
  </si>
  <si>
    <t>Rojas</t>
  </si>
  <si>
    <t>Senior</t>
  </si>
  <si>
    <t>Tanner</t>
  </si>
  <si>
    <t>Ahmed</t>
  </si>
  <si>
    <t>Claudiu</t>
  </si>
  <si>
    <t>Seifeddine</t>
  </si>
  <si>
    <t>Przemyslaw David</t>
  </si>
  <si>
    <t>Tyreke</t>
  </si>
  <si>
    <t>Abidon Jude</t>
  </si>
  <si>
    <t>Jason</t>
  </si>
  <si>
    <t>Ilja</t>
  </si>
  <si>
    <t>Zineddine</t>
  </si>
  <si>
    <t>Zakaria</t>
  </si>
  <si>
    <t>Kamil</t>
  </si>
  <si>
    <t>Adrian</t>
  </si>
  <si>
    <t>Rrezart</t>
  </si>
  <si>
    <t>Sebastian</t>
  </si>
  <si>
    <t>Arshiya</t>
  </si>
  <si>
    <t>Luixhiano</t>
  </si>
  <si>
    <t>Christopher</t>
  </si>
  <si>
    <t>Jahmael</t>
  </si>
  <si>
    <t>Arron</t>
  </si>
  <si>
    <t>Forname</t>
  </si>
  <si>
    <t>Student ID</t>
  </si>
  <si>
    <t>Absent</t>
  </si>
  <si>
    <t>Present</t>
  </si>
  <si>
    <t>Late</t>
  </si>
  <si>
    <t>Sick</t>
  </si>
  <si>
    <t>Adegbite</t>
  </si>
  <si>
    <t>Al-Bakaa</t>
  </si>
  <si>
    <t>Alexander</t>
  </si>
  <si>
    <t>Bartley</t>
  </si>
  <si>
    <t>Dahir</t>
  </si>
  <si>
    <t>Grijalva Hidrovo</t>
  </si>
  <si>
    <t>Ijadunola</t>
  </si>
  <si>
    <t>Islam</t>
  </si>
  <si>
    <t>Jayrwandi</t>
  </si>
  <si>
    <t>Landell</t>
  </si>
  <si>
    <t>Lorenzo</t>
  </si>
  <si>
    <t>Miah</t>
  </si>
  <si>
    <t>Mohamedi</t>
  </si>
  <si>
    <t>Molina Raldes</t>
  </si>
  <si>
    <t>Al Jazairi</t>
  </si>
  <si>
    <t>Baca</t>
  </si>
  <si>
    <t>Bajginca</t>
  </si>
  <si>
    <t>Desir</t>
  </si>
  <si>
    <t>Flores</t>
  </si>
  <si>
    <t>Freitas Lopes</t>
  </si>
  <si>
    <t>Gotta</t>
  </si>
  <si>
    <t>Holland</t>
  </si>
  <si>
    <t>Jacinto</t>
  </si>
  <si>
    <t>Jolghazi</t>
  </si>
  <si>
    <t>Lontok</t>
  </si>
  <si>
    <t>Main-Onibanjo</t>
  </si>
  <si>
    <t>Marcinkiewicz</t>
  </si>
  <si>
    <t>Menezes Cuino De Oliveira</t>
  </si>
  <si>
    <t>Mistry</t>
  </si>
  <si>
    <t>Nicola</t>
  </si>
  <si>
    <t>Ozdemir</t>
  </si>
  <si>
    <t>Rajput</t>
  </si>
  <si>
    <t>Sathanesan</t>
  </si>
  <si>
    <t>Serdina</t>
  </si>
  <si>
    <t>Stoyanov</t>
  </si>
  <si>
    <t>Yuce</t>
  </si>
  <si>
    <t>Ibrahim</t>
  </si>
  <si>
    <t>Endrit</t>
  </si>
  <si>
    <t>Qendrim</t>
  </si>
  <si>
    <t>Ommari-Jae</t>
  </si>
  <si>
    <t>Erika</t>
  </si>
  <si>
    <t>Vanessa</t>
  </si>
  <si>
    <t>Karan</t>
  </si>
  <si>
    <t>Ethan</t>
  </si>
  <si>
    <t>Eric</t>
  </si>
  <si>
    <t>Ahmad</t>
  </si>
  <si>
    <t>Rikki Lei</t>
  </si>
  <si>
    <t>David</t>
  </si>
  <si>
    <t>Hubert</t>
  </si>
  <si>
    <t>Francisco Fabio</t>
  </si>
  <si>
    <t>Chirag</t>
  </si>
  <si>
    <t>Sinan</t>
  </si>
  <si>
    <t>Sonia</t>
  </si>
  <si>
    <t>Keerthigan</t>
  </si>
  <si>
    <t>Elizabelle</t>
  </si>
  <si>
    <t>Radoslav</t>
  </si>
  <si>
    <t>Yigit Bozkurt</t>
  </si>
  <si>
    <t>Abubakar</t>
  </si>
  <si>
    <t>Navarra</t>
  </si>
  <si>
    <t>Palaghita</t>
  </si>
  <si>
    <t>Plose</t>
  </si>
  <si>
    <t>Saini</t>
  </si>
  <si>
    <t>Smith</t>
  </si>
  <si>
    <t>Sutherland</t>
  </si>
  <si>
    <t>Zoh</t>
  </si>
  <si>
    <t>Abdirashid</t>
  </si>
  <si>
    <t>Jordan</t>
  </si>
  <si>
    <t>Mostafa</t>
  </si>
  <si>
    <t>Kofi</t>
  </si>
  <si>
    <t>Montell</t>
  </si>
  <si>
    <t>Mohamoud</t>
  </si>
  <si>
    <t>Tariq</t>
  </si>
  <si>
    <t>Jaman</t>
  </si>
  <si>
    <t>Yousef</t>
  </si>
  <si>
    <t>Zenn</t>
  </si>
  <si>
    <t>Harvey</t>
  </si>
  <si>
    <t>Mohammed Rafee</t>
  </si>
  <si>
    <t>Selvin</t>
  </si>
  <si>
    <t>Jean</t>
  </si>
  <si>
    <t xml:space="preserve">Alexander </t>
  </si>
  <si>
    <t>Costin-Adelin</t>
  </si>
  <si>
    <t>Callum</t>
  </si>
  <si>
    <t>Satnam</t>
  </si>
  <si>
    <t>Shafiq Khan</t>
  </si>
  <si>
    <t>Cristian</t>
  </si>
  <si>
    <t>Rasheen</t>
  </si>
  <si>
    <t>William</t>
  </si>
  <si>
    <t>V010153</t>
  </si>
  <si>
    <t>Erick</t>
  </si>
  <si>
    <t>Authorised Absent</t>
  </si>
  <si>
    <t>Total</t>
  </si>
  <si>
    <t>Group</t>
  </si>
  <si>
    <t>Student Name &amp; ID</t>
  </si>
  <si>
    <t>Class Not Held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</si>
  <si>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</si>
  <si>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</si>
  <si>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</si>
  <si>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</si>
  <si>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</si>
  <si>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</si>
  <si>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</si>
  <si>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</si>
  <si>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</si>
  <si>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</si>
  <si>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</si>
  <si>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</si>
  <si>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</si>
  <si>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</si>
  <si>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</si>
  <si>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</si>
  <si>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</si>
  <si>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</si>
  <si>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</si>
  <si>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</si>
  <si>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</si>
  <si>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</si>
  <si>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</si>
  <si>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</si>
  <si>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</si>
  <si>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Forename</t>
  </si>
  <si>
    <t>Class Not Lead</t>
  </si>
  <si>
    <t>Group D Students Overall Attendance</t>
  </si>
  <si>
    <t>Group D Attendance</t>
  </si>
  <si>
    <t>Attendance</t>
  </si>
  <si>
    <t>Absence</t>
  </si>
  <si>
    <t>Group D</t>
  </si>
  <si>
    <t>Overall Outcome</t>
  </si>
  <si>
    <t>Group D Overall Outcome</t>
  </si>
  <si>
    <t>Passed Students</t>
  </si>
  <si>
    <t>Failed Students</t>
  </si>
  <si>
    <t>Group C Students Overall Attendance</t>
  </si>
  <si>
    <t>Group C</t>
  </si>
  <si>
    <t>Group C Attendance</t>
  </si>
  <si>
    <t>Total Students</t>
  </si>
  <si>
    <t>Group C Overall Outcome</t>
  </si>
  <si>
    <t>Group B</t>
  </si>
  <si>
    <t>Group B Students Overall Attendance</t>
  </si>
  <si>
    <t>Group B Overall Outcome</t>
  </si>
  <si>
    <t>Group B Attendance</t>
  </si>
  <si>
    <t>Group A Students Overall Attendance</t>
  </si>
  <si>
    <t>Group A</t>
  </si>
  <si>
    <t>Group A Attendance</t>
  </si>
  <si>
    <t>Group A Overall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</si>
</sst>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</fills>
  <borders count="30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/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96969"/>
      </left>
      <right style="thin">
        <color rgb="FF696969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9" fontId="0" fillId="0" borderId="0" xfId="1" applyFont="1"/>
    <xf numFmtId="0" fontId="3" fillId="0" borderId="0" xfId="0" applyFont="1"/>
    <xf numFmtId="0" fontId="4" fillId="0" borderId="0" xfId="0" applyFont="1"/>
    <xf numFmtId="0" fontId="4" fillId="0" borderId="3" xfId="0" applyFont="1" applyBorder="1"/>
    <xf numFmtId="0" fontId="5" fillId="2" borderId="3" xfId="0" applyNumberFormat="1" applyFont="1" applyFill="1" applyBorder="1" applyAlignment="1">
      <alignment vertical="top" readingOrder="1"/>
    </xf>
    <xf numFmtId="0" fontId="5" fillId="0" borderId="3" xfId="0" applyNumberFormat="1" applyFont="1" applyFill="1" applyBorder="1" applyAlignment="1">
      <alignment horizontal="center"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2" borderId="4" xfId="0" applyNumberFormat="1" applyFont="1" applyFill="1" applyBorder="1" applyAlignment="1">
      <alignment vertical="top" wrapText="1" readingOrder="1"/>
    </xf>
    <xf numFmtId="0" fontId="5" fillId="2" borderId="3" xfId="0" applyNumberFormat="1" applyFont="1" applyFill="1" applyBorder="1" applyAlignment="1">
      <alignment vertical="top" wrapText="1" readingOrder="1"/>
    </xf>
    <xf numFmtId="0" fontId="4" fillId="0" borderId="3" xfId="0" applyFont="1" applyBorder="1" applyAlignment="1">
      <alignment horizontal="right"/>
    </xf>
    <xf numFmtId="9" fontId="3" fillId="0" borderId="0" xfId="1" applyFont="1"/>
    <xf numFmtId="0" fontId="8" fillId="3" borderId="0" xfId="0" applyFont="1" applyFill="1"/>
    <xf numFmtId="0" fontId="8" fillId="4" borderId="5" xfId="0" applyFont="1" applyFill="1" applyBorder="1"/>
    <xf numFmtId="0" fontId="2" fillId="0" borderId="0" xfId="0" applyFont="1" applyBorder="1"/>
    <xf numFmtId="0" fontId="7" fillId="0" borderId="3" xfId="0" applyFont="1" applyBorder="1"/>
    <xf numFmtId="0" fontId="3" fillId="0" borderId="3" xfId="0" applyFont="1" applyBorder="1"/>
    <xf numFmtId="9" fontId="3" fillId="0" borderId="3" xfId="1" applyFont="1" applyBorder="1"/>
    <xf numFmtId="0" fontId="7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3" fillId="0" borderId="0" xfId="0" applyNumberFormat="1" applyFont="1" applyFill="1" applyBorder="1"/>
    <xf numFmtId="0" fontId="9" fillId="0" borderId="0" xfId="0" applyFont="1"/>
    <xf numFmtId="9" fontId="3" fillId="0" borderId="0" xfId="1" applyFont="1" applyFill="1" applyBorder="1"/>
    <xf numFmtId="0" fontId="7" fillId="0" borderId="6" xfId="0" applyFont="1" applyBorder="1"/>
    <xf numFmtId="0" fontId="9" fillId="5" borderId="2" xfId="0" applyNumberFormat="1" applyFont="1" applyFill="1" applyBorder="1" applyAlignment="1">
      <alignment vertical="top" readingOrder="1"/>
    </xf>
    <xf numFmtId="0" fontId="9" fillId="0" borderId="1" xfId="0" applyNumberFormat="1" applyFont="1" applyFill="1" applyBorder="1" applyAlignment="1">
      <alignment horizontal="center" vertical="top" readingOrder="1"/>
    </xf>
    <xf numFmtId="0" fontId="3" fillId="2" borderId="2" xfId="0" applyNumberFormat="1" applyFont="1" applyFill="1" applyBorder="1" applyAlignment="1">
      <alignment vertical="top" readingOrder="1"/>
    </xf>
    <xf numFmtId="0" fontId="3" fillId="0" borderId="1" xfId="0" applyNumberFormat="1" applyFont="1" applyFill="1" applyBorder="1" applyAlignment="1">
      <alignment horizontal="center" vertical="top" readingOrder="1"/>
    </xf>
    <xf numFmtId="0" fontId="3" fillId="0" borderId="1" xfId="0" applyNumberFormat="1" applyFont="1" applyFill="1" applyBorder="1" applyAlignment="1">
      <alignment vertical="top" readingOrder="1"/>
    </xf>
    <xf numFmtId="0" fontId="3" fillId="2" borderId="1" xfId="0" applyNumberFormat="1" applyFont="1" applyFill="1" applyBorder="1" applyAlignment="1">
      <alignment vertical="top" readingOrder="1"/>
    </xf>
    <xf numFmtId="0" fontId="3" fillId="2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horizontal="center"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11" fillId="0" borderId="0" xfId="0" applyFont="1"/>
    <xf numFmtId="0" fontId="10" fillId="0" borderId="0" xfId="0" applyFont="1"/>
    <xf numFmtId="0" fontId="2" fillId="8" borderId="3" xfId="0" applyFont="1" applyFill="1" applyBorder="1"/>
    <xf numFmtId="0" fontId="6" fillId="8" borderId="3" xfId="0" applyFont="1" applyFill="1" applyBorder="1"/>
    <xf numFmtId="0" fontId="6" fillId="0" borderId="3" xfId="0" applyFont="1" applyFill="1" applyBorder="1"/>
    <xf numFmtId="0" fontId="3" fillId="0" borderId="0" xfId="0" applyFont="1" applyBorder="1"/>
    <xf numFmtId="0" fontId="3" fillId="0" borderId="6" xfId="0" applyFont="1" applyBorder="1"/>
    <xf numFmtId="0" fontId="3" fillId="0" borderId="6" xfId="0" applyNumberFormat="1" applyFont="1" applyBorder="1"/>
    <xf numFmtId="0" fontId="3" fillId="6" borderId="6" xfId="0" applyFont="1" applyFill="1" applyBorder="1"/>
    <xf numFmtId="0" fontId="7" fillId="0" borderId="0" xfId="0" applyFont="1" applyBorder="1"/>
    <xf numFmtId="9" fontId="3" fillId="0" borderId="0" xfId="1" applyFont="1" applyBorder="1"/>
    <xf numFmtId="0" fontId="7" fillId="7" borderId="6" xfId="0" applyFont="1" applyFill="1" applyBorder="1"/>
    <xf numFmtId="0" fontId="7" fillId="11" borderId="0" xfId="0" applyFont="1" applyFill="1" applyBorder="1"/>
    <xf numFmtId="0" fontId="7" fillId="11" borderId="6" xfId="0" applyFont="1" applyFill="1" applyBorder="1"/>
    <xf numFmtId="0" fontId="10" fillId="0" borderId="3" xfId="0" applyFont="1" applyBorder="1"/>
    <xf numFmtId="0" fontId="10" fillId="0" borderId="8" xfId="0" applyFont="1" applyBorder="1"/>
    <xf numFmtId="0" fontId="7" fillId="10" borderId="9" xfId="0" applyFont="1" applyFill="1" applyBorder="1"/>
    <xf numFmtId="0" fontId="7" fillId="10" borderId="10" xfId="0" applyFont="1" applyFill="1" applyBorder="1"/>
    <xf numFmtId="0" fontId="7" fillId="7" borderId="10" xfId="0" applyFont="1" applyFill="1" applyBorder="1"/>
    <xf numFmtId="0" fontId="7" fillId="7" borderId="11" xfId="0" applyFont="1" applyFill="1" applyBorder="1"/>
    <xf numFmtId="0" fontId="3" fillId="7" borderId="10" xfId="0" applyNumberFormat="1" applyFont="1" applyFill="1" applyBorder="1"/>
    <xf numFmtId="9" fontId="3" fillId="7" borderId="10" xfId="1" applyFont="1" applyFill="1" applyBorder="1"/>
    <xf numFmtId="0" fontId="3" fillId="7" borderId="10" xfId="0" applyFont="1" applyFill="1" applyBorder="1"/>
    <xf numFmtId="0" fontId="3" fillId="7" borderId="11" xfId="0" applyFont="1" applyFill="1" applyBorder="1"/>
    <xf numFmtId="0" fontId="7" fillId="0" borderId="3" xfId="0" applyFont="1" applyFill="1" applyBorder="1"/>
    <xf numFmtId="0" fontId="3" fillId="0" borderId="3" xfId="0" applyNumberFormat="1" applyFont="1" applyFill="1" applyBorder="1"/>
    <xf numFmtId="0" fontId="3" fillId="0" borderId="3" xfId="0" applyFont="1" applyFill="1" applyBorder="1"/>
    <xf numFmtId="0" fontId="3" fillId="0" borderId="16" xfId="0" applyFont="1" applyFill="1" applyBorder="1"/>
    <xf numFmtId="9" fontId="3" fillId="9" borderId="12" xfId="0" applyNumberFormat="1" applyFont="1" applyFill="1" applyBorder="1"/>
    <xf numFmtId="9" fontId="3" fillId="9" borderId="16" xfId="0" applyNumberFormat="1" applyFont="1" applyFill="1" applyBorder="1"/>
    <xf numFmtId="9" fontId="3" fillId="9" borderId="3" xfId="0" applyNumberFormat="1" applyFont="1" applyFill="1" applyBorder="1"/>
    <xf numFmtId="0" fontId="3" fillId="9" borderId="3" xfId="0" applyFont="1" applyFill="1" applyBorder="1"/>
    <xf numFmtId="0" fontId="10" fillId="0" borderId="16" xfId="0" applyFont="1" applyBorder="1"/>
    <xf numFmtId="0" fontId="3" fillId="9" borderId="12" xfId="0" applyFont="1" applyFill="1" applyBorder="1"/>
    <xf numFmtId="9" fontId="3" fillId="9" borderId="12" xfId="1" applyFont="1" applyFill="1" applyBorder="1"/>
    <xf numFmtId="9" fontId="3" fillId="9" borderId="3" xfId="1" applyFont="1" applyFill="1" applyBorder="1"/>
    <xf numFmtId="0" fontId="7" fillId="11" borderId="3" xfId="0" applyFont="1" applyFill="1" applyBorder="1"/>
    <xf numFmtId="0" fontId="3" fillId="0" borderId="3" xfId="0" applyFont="1" applyBorder="1" applyAlignment="1">
      <alignment horizontal="right"/>
    </xf>
    <xf numFmtId="9" fontId="3" fillId="0" borderId="16" xfId="1" applyFont="1" applyBorder="1"/>
    <xf numFmtId="0" fontId="7" fillId="11" borderId="16" xfId="0" applyFont="1" applyFill="1" applyBorder="1"/>
    <xf numFmtId="0" fontId="3" fillId="0" borderId="16" xfId="0" applyFont="1" applyBorder="1"/>
    <xf numFmtId="0" fontId="7" fillId="10" borderId="13" xfId="0" applyFont="1" applyFill="1" applyBorder="1"/>
    <xf numFmtId="0" fontId="3" fillId="7" borderId="14" xfId="0" applyNumberFormat="1" applyFont="1" applyFill="1" applyBorder="1"/>
    <xf numFmtId="9" fontId="3" fillId="7" borderId="14" xfId="1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7" fillId="11" borderId="12" xfId="0" applyFont="1" applyFill="1" applyBorder="1"/>
    <xf numFmtId="0" fontId="3" fillId="0" borderId="12" xfId="0" applyFont="1" applyBorder="1"/>
    <xf numFmtId="9" fontId="3" fillId="0" borderId="12" xfId="1" applyFont="1" applyBorder="1"/>
    <xf numFmtId="0" fontId="7" fillId="10" borderId="14" xfId="0" applyFont="1" applyFill="1" applyBorder="1"/>
    <xf numFmtId="0" fontId="7" fillId="7" borderId="15" xfId="0" applyFont="1" applyFill="1" applyBorder="1"/>
    <xf numFmtId="0" fontId="4" fillId="0" borderId="0" xfId="0" applyFont="1" applyBorder="1"/>
    <xf numFmtId="0" fontId="4" fillId="0" borderId="20" xfId="0" applyFont="1" applyBorder="1"/>
    <xf numFmtId="0" fontId="6" fillId="8" borderId="12" xfId="0" applyFont="1" applyFill="1" applyBorder="1"/>
    <xf numFmtId="0" fontId="6" fillId="8" borderId="21" xfId="0" applyFont="1" applyFill="1" applyBorder="1"/>
    <xf numFmtId="0" fontId="6" fillId="8" borderId="22" xfId="0" applyFont="1" applyFill="1" applyBorder="1"/>
    <xf numFmtId="0" fontId="6" fillId="8" borderId="23" xfId="0" applyFont="1" applyFill="1" applyBorder="1"/>
    <xf numFmtId="0" fontId="6" fillId="8" borderId="17" xfId="0" applyFont="1" applyFill="1" applyBorder="1"/>
    <xf numFmtId="0" fontId="6" fillId="8" borderId="24" xfId="0" applyFont="1" applyFill="1" applyBorder="1"/>
    <xf numFmtId="0" fontId="6" fillId="7" borderId="6" xfId="0" applyFont="1" applyFill="1" applyBorder="1"/>
    <xf numFmtId="0" fontId="12" fillId="8" borderId="6" xfId="0" applyFont="1" applyFill="1" applyBorder="1"/>
    <xf numFmtId="0" fontId="12" fillId="7" borderId="6" xfId="0" applyFont="1" applyFill="1" applyBorder="1"/>
    <xf numFmtId="0" fontId="6" fillId="8" borderId="16" xfId="0" applyFont="1" applyFill="1" applyBorder="1"/>
    <xf numFmtId="0" fontId="3" fillId="0" borderId="6" xfId="0" applyFont="1" applyFill="1" applyBorder="1"/>
    <xf numFmtId="0" fontId="7" fillId="0" borderId="25" xfId="0" applyFont="1" applyFill="1" applyBorder="1"/>
    <xf numFmtId="0" fontId="3" fillId="0" borderId="26" xfId="0" applyNumberFormat="1" applyFont="1" applyFill="1" applyBorder="1"/>
    <xf numFmtId="0" fontId="3" fillId="0" borderId="26" xfId="0" applyFont="1" applyFill="1" applyBorder="1"/>
    <xf numFmtId="0" fontId="3" fillId="0" borderId="27" xfId="0" applyFont="1" applyFill="1" applyBorder="1"/>
    <xf numFmtId="9" fontId="3" fillId="0" borderId="6" xfId="1" applyFont="1" applyBorder="1"/>
    <xf numFmtId="0" fontId="3" fillId="9" borderId="6" xfId="0" applyFont="1" applyFill="1" applyBorder="1"/>
    <xf numFmtId="9" fontId="3" fillId="9" borderId="6" xfId="1" applyFont="1" applyFill="1" applyBorder="1"/>
    <xf numFmtId="0" fontId="3" fillId="11" borderId="6" xfId="0" applyFont="1" applyFill="1" applyBorder="1"/>
    <xf numFmtId="0" fontId="10" fillId="0" borderId="29" xfId="0" applyFont="1" applyBorder="1"/>
    <xf numFmtId="0" fontId="7" fillId="11" borderId="28" xfId="0" applyFont="1" applyFill="1" applyBorder="1"/>
    <xf numFmtId="0" fontId="3" fillId="9" borderId="28" xfId="0" applyFont="1" applyFill="1" applyBorder="1"/>
    <xf numFmtId="9" fontId="3" fillId="9" borderId="28" xfId="1" applyFont="1" applyFill="1" applyBorder="1"/>
    <xf numFmtId="0" fontId="3" fillId="6" borderId="28" xfId="0" applyFont="1" applyFill="1" applyBorder="1"/>
    <xf numFmtId="0" fontId="7" fillId="0" borderId="26" xfId="0" applyFont="1" applyFill="1" applyBorder="1"/>
    <xf numFmtId="0" fontId="7" fillId="0" borderId="27" xfId="0" applyFont="1" applyFill="1" applyBorder="1"/>
    <xf numFmtId="0" fontId="7" fillId="11" borderId="7" xfId="0" applyFont="1" applyFill="1" applyBorder="1"/>
    <xf numFmtId="0" fontId="3" fillId="9" borderId="7" xfId="0" applyFont="1" applyFill="1" applyBorder="1"/>
    <xf numFmtId="9" fontId="3" fillId="9" borderId="7" xfId="1" applyFont="1" applyFill="1" applyBorder="1"/>
    <xf numFmtId="0" fontId="3" fillId="6" borderId="7" xfId="0" applyFont="1" applyFill="1" applyBorder="1"/>
    <xf numFmtId="0" fontId="7" fillId="0" borderId="19" xfId="0" applyFont="1" applyBorder="1"/>
    <xf numFmtId="9" fontId="3" fillId="9" borderId="18" xfId="1" applyFont="1" applyFill="1" applyBorder="1"/>
    <xf numFmtId="0" fontId="2" fillId="8" borderId="6" xfId="0" applyFont="1" applyFill="1" applyBorder="1"/>
    <xf numFmtId="0" fontId="6" fillId="8" borderId="6" xfId="0" applyFont="1" applyFill="1" applyBorder="1"/>
    <xf numFmtId="9" fontId="7" fillId="0" borderId="6" xfId="1" applyFont="1" applyBorder="1"/>
  </cellXfs>
  <cellStyles count="2">
    <cellStyle name="Normal" xfId="0" builtinId="0"/>
    <cellStyle name="Percent" xfId="1" builtinId="5"/>
  </cellStyles>
  <dxfs count="396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bottom style="thin">
          <color rgb="FF69696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border outline="0">
        <left style="thin">
          <color theme="5"/>
        </left>
        <top style="thin">
          <color theme="5"/>
        </top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left style="thin">
          <color theme="4"/>
        </left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thin">
          <color theme="5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7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left style="thin">
          <color theme="5"/>
        </left>
        <top style="thin">
          <color theme="5"/>
        </top>
      </border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7"/>
        </patternFill>
      </fill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7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</font>
      <fill>
        <patternFill patternType="solid">
          <fgColor indexed="64"/>
          <bgColor theme="7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ont>
        <b/>
      </font>
      <fill>
        <patternFill patternType="solid">
          <fgColor indexed="64"/>
          <bgColor theme="7"/>
        </patternFill>
      </fill>
    </dxf>
    <dxf>
      <font>
        <b/>
      </font>
      <fill>
        <patternFill patternType="solid">
          <fgColor indexed="64"/>
          <bgColor theme="7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general" vertical="top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border outline="0">
        <right style="thin">
          <color rgb="FF696969"/>
        </right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border outline="0">
        <top style="thin">
          <color rgb="FF696969"/>
        </top>
      </border>
    </dxf>
    <dxf>
      <border outline="0">
        <bottom style="thin">
          <color rgb="FF69696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1"/>
      <border diagonalUp="0" diagonalDown="0" outline="0">
        <left style="thin">
          <color rgb="FF696969"/>
        </left>
        <right style="thin">
          <color rgb="FF696969"/>
        </right>
        <top/>
        <bottom/>
      </border>
    </dxf>
  </dxfs>
  <tableStyles count="0" defaultTableStyle="TableStyleMedium2" defaultPivotStyle="PivotStyleLight16"/>
  <colors>
    <mruColors>
      <color rgb="FFFEEED6"/>
      <color rgb="FFFFCC99"/>
      <color rgb="FFFF9966"/>
      <color rgb="FFC2FE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'Group A Statistic'!$M$10</c:f>
              <c:strCache>
                <c:ptCount val="1"/>
                <c:pt idx="0">
                  <c:v>Taneil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50-4FF0-9427-AAED7C27D2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50-4FF0-9427-AAED7C27D26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50-4FF0-9427-AAED7C27D26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50-4FF0-9427-AAED7C27D26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50-4FF0-9427-AAED7C27D26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750-4FF0-9427-AAED7C27D2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A Statistic'!$N$9:$S$9</c:f>
              <c:strCache>
                <c:ptCount val="6"/>
                <c:pt idx="0">
                  <c:v>Present</c:v>
                </c:pt>
                <c:pt idx="1">
                  <c:v>Absent</c:v>
                </c:pt>
                <c:pt idx="2">
                  <c:v>Late</c:v>
                </c:pt>
                <c:pt idx="3">
                  <c:v>Authorised Absent</c:v>
                </c:pt>
                <c:pt idx="4">
                  <c:v>Sick</c:v>
                </c:pt>
                <c:pt idx="5">
                  <c:v>Class Not Held</c:v>
                </c:pt>
              </c:strCache>
            </c:strRef>
          </c:cat>
          <c:val>
            <c:numRef>
              <c:f>'Group A Statistic'!$N$10:$S$10</c:f>
              <c:numCache>
                <c:formatCode>0%</c:formatCode>
                <c:ptCount val="6"/>
                <c:pt idx="0">
                  <c:v>0.28000000000000003</c:v>
                </c:pt>
                <c:pt idx="1">
                  <c:v>0.24</c:v>
                </c:pt>
                <c:pt idx="2">
                  <c:v>0.44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8-4EAA-992E-ED3E26DC63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161831552978945"/>
          <c:y val="0.11379609755630088"/>
          <c:w val="0.18339199011293714"/>
          <c:h val="0.43058543113051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'Group D Statistic'!$M$6</c:f>
              <c:strCache>
                <c:ptCount val="1"/>
                <c:pt idx="0">
                  <c:v>Andrei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86DE-4612-AA75-24516E86287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DE-4612-AA75-24516E86287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6DE-4612-AA75-24516E86287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DE-4612-AA75-24516E86287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6DE-4612-AA75-24516E86287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380-4244-82E8-08BE61AEF3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D Statistic'!$N$5:$S$5</c:f>
              <c:strCache>
                <c:ptCount val="6"/>
                <c:pt idx="0">
                  <c:v>Present</c:v>
                </c:pt>
                <c:pt idx="1">
                  <c:v>Absent</c:v>
                </c:pt>
                <c:pt idx="2">
                  <c:v>Late</c:v>
                </c:pt>
                <c:pt idx="3">
                  <c:v>Authorised Absent</c:v>
                </c:pt>
                <c:pt idx="4">
                  <c:v>Sick</c:v>
                </c:pt>
                <c:pt idx="5">
                  <c:v>Class Not Held</c:v>
                </c:pt>
              </c:strCache>
            </c:strRef>
          </c:cat>
          <c:val>
            <c:numRef>
              <c:f>'Group D Statistic'!$N$6:$S$6</c:f>
              <c:numCache>
                <c:formatCode>0%</c:formatCode>
                <c:ptCount val="6"/>
                <c:pt idx="0">
                  <c:v>0.83333333333333337</c:v>
                </c:pt>
                <c:pt idx="1">
                  <c:v>8.3333333333333329E-2</c:v>
                </c:pt>
                <c:pt idx="2">
                  <c:v>0</c:v>
                </c:pt>
                <c:pt idx="3">
                  <c:v>8.3333333333333329E-2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E-4B04-B7F5-AEC55B5DD79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1093592021814387"/>
          <c:y val="0.15914564958237659"/>
          <c:w val="0.15693763595698398"/>
          <c:h val="0.3761269341576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Group D Attendance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'Group D Statistic'!$B$30:$B$31</c:f>
              <c:strCache>
                <c:ptCount val="2"/>
                <c:pt idx="0">
                  <c:v>Attendance</c:v>
                </c:pt>
                <c:pt idx="1">
                  <c:v>Absence</c:v>
                </c:pt>
              </c:strCache>
            </c:strRef>
          </c:cat>
          <c:val>
            <c:numRef>
              <c:f>'Group D Statistic'!$C$30:$C$31</c:f>
              <c:numCache>
                <c:formatCode>0%</c:formatCode>
                <c:ptCount val="2"/>
                <c:pt idx="0">
                  <c:v>0.71780303030303028</c:v>
                </c:pt>
                <c:pt idx="1">
                  <c:v>0.28219696969696978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E-4913-AEB5-39A0C35FC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-24"/>
        <c:axId val="469684680"/>
        <c:axId val="469685008"/>
      </c:barChart>
      <c:catAx>
        <c:axId val="46968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Group 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85008"/>
        <c:crosses val="autoZero"/>
        <c:auto val="1"/>
        <c:lblAlgn val="ctr"/>
        <c:lblOffset val="100"/>
        <c:noMultiLvlLbl val="0"/>
      </c:catAx>
      <c:valAx>
        <c:axId val="469685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Attendance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8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Group</a:t>
            </a:r>
            <a:r>
              <a:rPr lang="en-GB" baseline="0">
                <a:solidFill>
                  <a:schemeClr val="tx1"/>
                </a:solidFill>
              </a:rPr>
              <a:t> D Overall Outcome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59-4F7D-82D4-901EFB94586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59-4F7D-82D4-901EFB94586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D Statistic'!$G$30:$G$31</c:f>
              <c:strCache>
                <c:ptCount val="2"/>
                <c:pt idx="0">
                  <c:v>Passed Students</c:v>
                </c:pt>
                <c:pt idx="1">
                  <c:v>Failed Students</c:v>
                </c:pt>
              </c:strCache>
            </c:strRef>
          </c:cat>
          <c:val>
            <c:numRef>
              <c:f>'Group D Statistic'!$H$30:$H$31</c:f>
              <c:numCache>
                <c:formatCode>General</c:formatCode>
                <c:ptCount val="2"/>
                <c:pt idx="0">
                  <c:v>16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4-4BCD-867C-5F58B333EA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Group A Attendance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A Statistic'!$C$27</c:f>
              <c:strCache>
                <c:ptCount val="1"/>
                <c:pt idx="0">
                  <c:v>Group A Attendance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'Group A Statistic'!$B$28:$B$29</c:f>
              <c:strCache>
                <c:ptCount val="2"/>
                <c:pt idx="0">
                  <c:v>Attendance</c:v>
                </c:pt>
                <c:pt idx="1">
                  <c:v>Absence</c:v>
                </c:pt>
              </c:strCache>
            </c:strRef>
          </c:cat>
          <c:val>
            <c:numRef>
              <c:f>'Group A Statistic'!$C$28:$C$29</c:f>
              <c:numCache>
                <c:formatCode>0%</c:formatCode>
                <c:ptCount val="2"/>
                <c:pt idx="0">
                  <c:v>0.70666666666666678</c:v>
                </c:pt>
                <c:pt idx="1">
                  <c:v>0.29333333333333339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0-4371-8E3A-23A0BCA9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overlap val="-24"/>
        <c:axId val="723938392"/>
        <c:axId val="723940360"/>
      </c:barChart>
      <c:catAx>
        <c:axId val="72393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Group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0360"/>
        <c:crosses val="autoZero"/>
        <c:auto val="1"/>
        <c:lblAlgn val="ctr"/>
        <c:lblOffset val="100"/>
        <c:noMultiLvlLbl val="0"/>
      </c:catAx>
      <c:valAx>
        <c:axId val="7239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Attendance Percentage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3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'Group A Statistic'!$H$27</c:f>
              <c:strCache>
                <c:ptCount val="1"/>
                <c:pt idx="0">
                  <c:v>Group A Overall Outcome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54-4E59-9ED0-BE02DA58FF9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54-4E59-9ED0-BE02DA58FF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A Statistic'!$G$28:$G$29</c:f>
              <c:strCache>
                <c:ptCount val="2"/>
                <c:pt idx="0">
                  <c:v>Passed Students</c:v>
                </c:pt>
                <c:pt idx="1">
                  <c:v>Failed Students</c:v>
                </c:pt>
              </c:strCache>
            </c:strRef>
          </c:cat>
          <c:val>
            <c:numRef>
              <c:f>'Group A Statistic'!$H$28:$H$29</c:f>
              <c:numCache>
                <c:formatCode>General</c:formatCode>
                <c:ptCount val="2"/>
                <c:pt idx="0">
                  <c:v>15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3-4405-837C-99682E0FAC0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'Group B Statistic'!$M$7</c:f>
              <c:strCache>
                <c:ptCount val="1"/>
                <c:pt idx="0">
                  <c:v>Abidon Jude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36FA-4BE7-B561-5B6077B5E67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95-4815-8C10-2E9CD0D213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95-4815-8C10-2E9CD0D213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95-4815-8C10-2E9CD0D2138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95-4815-8C10-2E9CD0D2138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95-4815-8C10-2E9CD0D213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B Statistic'!$N$6:$S$6</c:f>
              <c:strCache>
                <c:ptCount val="6"/>
                <c:pt idx="0">
                  <c:v>Class Not Lead</c:v>
                </c:pt>
                <c:pt idx="1">
                  <c:v>Present</c:v>
                </c:pt>
                <c:pt idx="2">
                  <c:v>Absent</c:v>
                </c:pt>
                <c:pt idx="3">
                  <c:v>Late</c:v>
                </c:pt>
                <c:pt idx="4">
                  <c:v>Authorised Absent</c:v>
                </c:pt>
                <c:pt idx="5">
                  <c:v>Sick</c:v>
                </c:pt>
              </c:strCache>
            </c:strRef>
          </c:cat>
          <c:val>
            <c:numRef>
              <c:f>'Group B Statistic'!$N$7:$S$7</c:f>
              <c:numCache>
                <c:formatCode>0%</c:formatCode>
                <c:ptCount val="6"/>
                <c:pt idx="0">
                  <c:v>4.1666666666666664E-2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  <c:pt idx="4">
                  <c:v>0.20833333333333334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E-4609-B880-370EE22E4BB8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362651313115359"/>
          <c:y val="0.14640242697954378"/>
          <c:w val="0.20153603544562615"/>
          <c:h val="0.39455956410652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Group B Attendance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B Statistic'!$C$27</c:f>
              <c:strCache>
                <c:ptCount val="1"/>
                <c:pt idx="0">
                  <c:v>Group B Attendance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'Group B Statistic'!$B$28:$B$29</c:f>
              <c:strCache>
                <c:ptCount val="2"/>
                <c:pt idx="0">
                  <c:v>Attendance</c:v>
                </c:pt>
                <c:pt idx="1">
                  <c:v>Absence</c:v>
                </c:pt>
              </c:strCache>
            </c:strRef>
          </c:cat>
          <c:val>
            <c:numRef>
              <c:f>'Group B Statistic'!$C$28:$C$29</c:f>
              <c:numCache>
                <c:formatCode>0%</c:formatCode>
                <c:ptCount val="2"/>
                <c:pt idx="0">
                  <c:v>0.75438596491228072</c:v>
                </c:pt>
                <c:pt idx="1">
                  <c:v>0.24561403508771928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9-45D3-AC60-04E91F59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7"/>
        <c:overlap val="-24"/>
        <c:axId val="680804424"/>
        <c:axId val="680804752"/>
      </c:barChart>
      <c:catAx>
        <c:axId val="68080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Group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04752"/>
        <c:crosses val="autoZero"/>
        <c:auto val="1"/>
        <c:lblAlgn val="ctr"/>
        <c:lblOffset val="100"/>
        <c:noMultiLvlLbl val="0"/>
      </c:catAx>
      <c:valAx>
        <c:axId val="680804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Attendance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0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'Group B Statistic'!$H$27</c:f>
              <c:strCache>
                <c:ptCount val="1"/>
                <c:pt idx="0">
                  <c:v>Group B Overall Outcome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64-4F8C-BBD0-A49D72FE3FA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64-4F8C-BBD0-A49D72FE3FA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B Statistic'!$G$28:$G$29</c:f>
              <c:strCache>
                <c:ptCount val="2"/>
                <c:pt idx="0">
                  <c:v>Passed Students</c:v>
                </c:pt>
                <c:pt idx="1">
                  <c:v>Failed Students</c:v>
                </c:pt>
              </c:strCache>
            </c:strRef>
          </c:cat>
          <c:val>
            <c:numRef>
              <c:f>'Group B Statistic'!$H$28:$H$29</c:f>
              <c:numCache>
                <c:formatCode>General</c:formatCode>
                <c:ptCount val="2"/>
                <c:pt idx="0">
                  <c:v>16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C-4055-BEF7-6A86ED928A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'Group C Statistic'!$M$7</c:f>
              <c:strCache>
                <c:ptCount val="1"/>
                <c:pt idx="0">
                  <c:v>Rasheen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14B0-4AFF-B7E9-C0079C944C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B0-4AFF-B7E9-C0079C944C2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4B0-4AFF-B7E9-C0079C944C2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B0-4AFF-B7E9-C0079C944C2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4B0-4AFF-B7E9-C0079C944C2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B0-4AFF-B7E9-C0079C944C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C Statistic'!$N$6:$S$6</c:f>
              <c:strCache>
                <c:ptCount val="6"/>
                <c:pt idx="0">
                  <c:v>Class Not Lead</c:v>
                </c:pt>
                <c:pt idx="1">
                  <c:v>Present</c:v>
                </c:pt>
                <c:pt idx="2">
                  <c:v>Absent</c:v>
                </c:pt>
                <c:pt idx="3">
                  <c:v>Late</c:v>
                </c:pt>
                <c:pt idx="4">
                  <c:v>Authorised Absent</c:v>
                </c:pt>
                <c:pt idx="5">
                  <c:v>Sick</c:v>
                </c:pt>
              </c:strCache>
            </c:strRef>
          </c:cat>
          <c:val>
            <c:numRef>
              <c:f>'Group C Statistic'!$N$7:$S$7</c:f>
              <c:numCache>
                <c:formatCode>0%</c:formatCode>
                <c:ptCount val="6"/>
                <c:pt idx="0">
                  <c:v>4.1666666666666664E-2</c:v>
                </c:pt>
                <c:pt idx="1">
                  <c:v>0.66666666666666663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4.1666666666666664E-2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E-473F-BD7A-70CAA6AB80A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448886508002825"/>
          <c:y val="0.190480156554104"/>
          <c:w val="0.17261780733287768"/>
          <c:h val="0.40582489296428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Group</a:t>
            </a:r>
            <a:r>
              <a:rPr lang="en-GB" baseline="0"/>
              <a:t> C Attendance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'Group C Statistic'!$B$31:$B$32</c:f>
              <c:strCache>
                <c:ptCount val="2"/>
                <c:pt idx="0">
                  <c:v>Attendance</c:v>
                </c:pt>
                <c:pt idx="1">
                  <c:v>Absence</c:v>
                </c:pt>
              </c:strCache>
            </c:strRef>
          </c:cat>
          <c:val>
            <c:numRef>
              <c:f>'Group C Statistic'!$C$31:$C$32</c:f>
              <c:numCache>
                <c:formatCode>0%</c:formatCode>
                <c:ptCount val="2"/>
                <c:pt idx="0">
                  <c:v>0.74275362318840576</c:v>
                </c:pt>
                <c:pt idx="1">
                  <c:v>0.25543478260869562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5-4215-B37F-3AE10E61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24"/>
        <c:axId val="470817000"/>
        <c:axId val="470811752"/>
      </c:barChart>
      <c:catAx>
        <c:axId val="47081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Group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11752"/>
        <c:crosses val="autoZero"/>
        <c:auto val="1"/>
        <c:lblAlgn val="ctr"/>
        <c:lblOffset val="100"/>
        <c:noMultiLvlLbl val="0"/>
      </c:catAx>
      <c:valAx>
        <c:axId val="470811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Attendance</a:t>
                </a:r>
                <a:r>
                  <a:rPr lang="en-GB" baseline="0"/>
                  <a:t> Percentage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1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'Group C Statistic'!$H$30</c:f>
              <c:strCache>
                <c:ptCount val="1"/>
                <c:pt idx="0">
                  <c:v>Group C Overall Outcome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04-485E-9B36-15C2C08FD58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04-485E-9B36-15C2C08FD5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C Statistic'!$G$31:$G$32</c:f>
              <c:strCache>
                <c:ptCount val="2"/>
                <c:pt idx="0">
                  <c:v>Passed Students</c:v>
                </c:pt>
                <c:pt idx="1">
                  <c:v>Failed Students</c:v>
                </c:pt>
              </c:strCache>
            </c:strRef>
          </c:cat>
          <c:val>
            <c:numRef>
              <c:f>'Group C Statistic'!$H$31:$H$32</c:f>
              <c:numCache>
                <c:formatCode>General</c:formatCode>
                <c:ptCount val="2"/>
                <c:pt idx="0">
                  <c:v>17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8-4B95-BC9E-E3A004843E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11</xdr:row>
      <xdr:rowOff>951</xdr:rowOff>
    </xdr:from>
    <xdr:to>
      <xdr:col>18</xdr:col>
      <xdr:colOff>993294</xdr:colOff>
      <xdr:row>32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30</xdr:row>
      <xdr:rowOff>171450</xdr:rowOff>
    </xdr:from>
    <xdr:to>
      <xdr:col>5</xdr:col>
      <xdr:colOff>204470</xdr:colOff>
      <xdr:row>46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375351-D4EC-4393-A319-0D5F9AEB2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30</xdr:row>
      <xdr:rowOff>179070</xdr:rowOff>
    </xdr:from>
    <xdr:to>
      <xdr:col>9</xdr:col>
      <xdr:colOff>960120</xdr:colOff>
      <xdr:row>46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A17446-C3F9-4E61-B6D2-7D98025B9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107631</xdr:colOff>
      <xdr:row>8</xdr:row>
      <xdr:rowOff>39051</xdr:rowOff>
    </xdr:from>
    <xdr:to>
      <xdr:col>19</xdr:col>
      <xdr:colOff>200800</xdr:colOff>
      <xdr:row>32</xdr:row>
      <xdr:rowOff>120014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30</xdr:row>
      <xdr:rowOff>140970</xdr:rowOff>
    </xdr:from>
    <xdr:to>
      <xdr:col>5</xdr:col>
      <xdr:colOff>21590</xdr:colOff>
      <xdr:row>47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19A67-4E1E-4A72-88BB-CBEDAEC3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640080</xdr:colOff>
      <xdr:row>30</xdr:row>
      <xdr:rowOff>156210</xdr:rowOff>
    </xdr:from>
    <xdr:to>
      <xdr:col>9</xdr:col>
      <xdr:colOff>30480</xdr:colOff>
      <xdr:row>45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B64BA-1507-4258-BC48-437679E82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951</xdr:colOff>
      <xdr:row>7</xdr:row>
      <xdr:rowOff>160971</xdr:rowOff>
    </xdr:from>
    <xdr:to>
      <xdr:col>19</xdr:col>
      <xdr:colOff>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358140</xdr:colOff>
      <xdr:row>34</xdr:row>
      <xdr:rowOff>3810</xdr:rowOff>
    </xdr:from>
    <xdr:to>
      <xdr:col>4</xdr:col>
      <xdr:colOff>1051560</xdr:colOff>
      <xdr:row>51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7D62C-EDF1-4C41-92D2-9AD50E58B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426720</xdr:colOff>
      <xdr:row>34</xdr:row>
      <xdr:rowOff>95250</xdr:rowOff>
    </xdr:from>
    <xdr:to>
      <xdr:col>9</xdr:col>
      <xdr:colOff>106680</xdr:colOff>
      <xdr:row>50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79295D-DFA4-4589-BF7C-C88C9378E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6</xdr:row>
      <xdr:rowOff>91957</xdr:rowOff>
    </xdr:from>
    <xdr:to>
      <xdr:col>18</xdr:col>
      <xdr:colOff>883920</xdr:colOff>
      <xdr:row>28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32</xdr:row>
      <xdr:rowOff>179070</xdr:rowOff>
    </xdr:from>
    <xdr:to>
      <xdr:col>4</xdr:col>
      <xdr:colOff>7620</xdr:colOff>
      <xdr:row>48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2D1A1-7A78-48A0-AA6E-B4E19BDA6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32</xdr:row>
      <xdr:rowOff>163830</xdr:rowOff>
    </xdr:from>
    <xdr:to>
      <xdr:col>9</xdr:col>
      <xdr:colOff>312420</xdr:colOff>
      <xdr:row>48</xdr:row>
      <xdr:rowOff>145542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07D33F-9B92-4574-9BC3-6E167A86C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AA1048576" totalsRowShown="0" headerRowDxfId="395" headerRowBorderDxfId="394" tableBorderDxfId="393">
  <autoFilter ref="B1:AA1048576" xr:uid="{00000000-0009-0000-0100-000001000000}"/>
  <tableColumns count="26">
    <tableColumn id="1" xr3:uid="{00000000-0010-0000-0000-000001000000}" name="Student Name &amp; ID"/>
    <tableColumn id="2" xr3:uid="{00000000-0010-0000-0000-000002000000}" name="Week 1"/>
    <tableColumn id="3" xr3:uid="{00000000-0010-0000-0000-000003000000}" name="Week 2"/>
    <tableColumn id="4" xr3:uid="{00000000-0010-0000-0000-000004000000}" name="Week 3"/>
    <tableColumn id="5" xr3:uid="{00000000-0010-0000-0000-000005000000}" name="Week 4"/>
    <tableColumn id="6" xr3:uid="{00000000-0010-0000-0000-000006000000}" name="Week 5"/>
    <tableColumn id="7" xr3:uid="{00000000-0010-0000-0000-000007000000}" name="Week 6"/>
    <tableColumn id="8" xr3:uid="{00000000-0010-0000-0000-000008000000}" name="Week 7"/>
    <tableColumn id="9" xr3:uid="{00000000-0010-0000-0000-000009000000}" name="Week 8"/>
    <tableColumn id="10" xr3:uid="{00000000-0010-0000-0000-00000A000000}" name="Week 9"/>
    <tableColumn id="11" xr3:uid="{00000000-0010-0000-0000-00000B000000}" name="Week 10"/>
    <tableColumn id="12" xr3:uid="{00000000-0010-0000-0000-00000C000000}" name="Week 11"/>
    <tableColumn id="13" xr3:uid="{00000000-0010-0000-0000-00000D000000}" name="Week 12"/>
    <tableColumn id="14" xr3:uid="{00000000-0010-0000-0000-00000E000000}" name="Week 13"/>
    <tableColumn id="15" xr3:uid="{00000000-0010-0000-0000-00000F000000}" name="Week 14"/>
    <tableColumn id="16" xr3:uid="{00000000-0010-0000-0000-000010000000}" name="Week 15"/>
    <tableColumn id="17" xr3:uid="{00000000-0010-0000-0000-000011000000}" name="Week 16"/>
    <tableColumn id="18" xr3:uid="{00000000-0010-0000-0000-000012000000}" name="Week 17"/>
    <tableColumn id="19" xr3:uid="{00000000-0010-0000-0000-000013000000}" name="Week 18"/>
    <tableColumn id="20" xr3:uid="{00000000-0010-0000-0000-000014000000}" name="Week 19"/>
    <tableColumn id="21" xr3:uid="{00000000-0010-0000-0000-000015000000}" name="Week 20"/>
    <tableColumn id="22" xr3:uid="{00000000-0010-0000-0000-000016000000}" name="Week 21"/>
    <tableColumn id="23" xr3:uid="{00000000-0010-0000-0000-000017000000}" name="Week 22"/>
    <tableColumn id="24" xr3:uid="{00000000-0010-0000-0000-000018000000}" name="Week 23"/>
    <tableColumn id="25" xr3:uid="{00000000-0010-0000-0000-000019000000}" name="Week 24"/>
    <tableColumn id="26" xr3:uid="{00000000-0010-0000-0000-00001A000000}" name="Week 25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e3" displayName="Table3" ref="A4:J24" headerRowCount="0" totalsRowShown="0" headerRowDxfId="209" dataDxfId="208" tableBorderDxfId="207">
  <tableColumns count="10">
    <tableColumn id="1" xr3:uid="{00000000-0010-0000-0900-000001000000}" name="Column1" headerRowDxfId="206" dataDxfId="205"/>
    <tableColumn id="2" xr3:uid="{00000000-0010-0000-0900-000002000000}" name="Column2" headerRowDxfId="204" dataDxfId="203">
      <calculatedColumnFormula>'Group B'!C1</calculatedColumnFormula>
    </tableColumn>
    <tableColumn id="3" xr3:uid="{00000000-0010-0000-0900-000003000000}" name="Column3" headerRowDxfId="202" dataDxfId="201">
      <calculatedColumnFormula>'Group B'!B1</calculatedColumnFormula>
    </tableColumn>
    <tableColumn id="4" xr3:uid="{00000000-0010-0000-0900-000004000000}" name="Column4" headerRowDxfId="200" dataDxfId="199">
      <calculatedColumnFormula>'Group B'!D1</calculatedColumnFormula>
    </tableColumn>
    <tableColumn id="5" xr3:uid="{00000000-0010-0000-0900-000005000000}" name="Column5" headerRowDxfId="198" dataDxfId="197">
      <calculatedColumnFormula>COUNTIF('Group B'!E1:AB1,"N")/25</calculatedColumnFormula>
    </tableColumn>
    <tableColumn id="6" xr3:uid="{00000000-0010-0000-0900-000006000000}" name="Column6" headerRowDxfId="196" dataDxfId="195">
      <calculatedColumnFormula>COUNTIF('Group B'!E1:AB1,"/")/25</calculatedColumnFormula>
    </tableColumn>
    <tableColumn id="7" xr3:uid="{00000000-0010-0000-0900-000007000000}" name="Column7" headerRowDxfId="194" dataDxfId="193">
      <calculatedColumnFormula>COUNTIF('Group B'!E1:AB1,"O")/25</calculatedColumnFormula>
    </tableColumn>
    <tableColumn id="8" xr3:uid="{00000000-0010-0000-0900-000008000000}" name="Column8" headerRowDxfId="192" dataDxfId="191">
      <calculatedColumnFormula>COUNTIF('Group B'!E1:AB1,"L")/25</calculatedColumnFormula>
    </tableColumn>
    <tableColumn id="9" xr3:uid="{00000000-0010-0000-0900-000009000000}" name="Column9" headerRowDxfId="190" dataDxfId="189">
      <calculatedColumnFormula>COUNTIF('Group B'!E1:AB1,"A")/25</calculatedColumnFormula>
    </tableColumn>
    <tableColumn id="10" xr3:uid="{00000000-0010-0000-0900-00000A000000}" name="Column10" headerRowDxfId="188" dataDxfId="187">
      <calculatedColumnFormula>COUNTIF('Group B'!E1:AB1,"S")/25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GroupC" displayName="GroupC" ref="C1:E24" totalsRowShown="0" headerRowDxfId="180" dataDxfId="179">
  <autoFilter ref="C1:E24" xr:uid="{00000000-0009-0000-0100-000007000000}"/>
  <tableColumns count="3">
    <tableColumn id="1" xr3:uid="{00000000-0010-0000-0A00-000001000000}" name="Forename" dataDxfId="178"/>
    <tableColumn id="2" xr3:uid="{00000000-0010-0000-0A00-000002000000}" name="Surname" dataDxfId="177"/>
    <tableColumn id="3" xr3:uid="{00000000-0010-0000-0A00-000003000000}" name="Student ID" dataDxfId="176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18" displayName="Table18" ref="E27:AC32" headerRowCount="0" totalsRowShown="0" headerRowDxfId="175" dataDxfId="174" tableBorderDxfId="173">
  <tableColumns count="25">
    <tableColumn id="1" xr3:uid="{00000000-0010-0000-0B00-000001000000}" name="Column1" headerRowDxfId="172" dataDxfId="171"/>
    <tableColumn id="2" xr3:uid="{00000000-0010-0000-0B00-000002000000}" name="Column2" headerRowDxfId="170" dataDxfId="169"/>
    <tableColumn id="3" xr3:uid="{00000000-0010-0000-0B00-000003000000}" name="Column3" headerRowDxfId="168" dataDxfId="167"/>
    <tableColumn id="4" xr3:uid="{00000000-0010-0000-0B00-000004000000}" name="Column4" headerRowDxfId="166" dataDxfId="165"/>
    <tableColumn id="5" xr3:uid="{00000000-0010-0000-0B00-000005000000}" name="Column5" headerRowDxfId="164" dataDxfId="163"/>
    <tableColumn id="6" xr3:uid="{00000000-0010-0000-0B00-000006000000}" name="Column6" headerRowDxfId="162" dataDxfId="161"/>
    <tableColumn id="7" xr3:uid="{00000000-0010-0000-0B00-000007000000}" name="Column7" headerRowDxfId="160" dataDxfId="159"/>
    <tableColumn id="8" xr3:uid="{00000000-0010-0000-0B00-000008000000}" name="Column8" headerRowDxfId="158" dataDxfId="157"/>
    <tableColumn id="9" xr3:uid="{00000000-0010-0000-0B00-000009000000}" name="Column9" headerRowDxfId="156" dataDxfId="155"/>
    <tableColumn id="10" xr3:uid="{00000000-0010-0000-0B00-00000A000000}" name="Column10" headerRowDxfId="154" dataDxfId="153"/>
    <tableColumn id="11" xr3:uid="{00000000-0010-0000-0B00-00000B000000}" name="Column11" headerRowDxfId="152" dataDxfId="151"/>
    <tableColumn id="12" xr3:uid="{00000000-0010-0000-0B00-00000C000000}" name="Column12" headerRowDxfId="150" dataDxfId="149"/>
    <tableColumn id="13" xr3:uid="{00000000-0010-0000-0B00-00000D000000}" name="Column13" headerRowDxfId="148" dataDxfId="147"/>
    <tableColumn id="14" xr3:uid="{00000000-0010-0000-0B00-00000E000000}" name="Column14" headerRowDxfId="146" dataDxfId="145"/>
    <tableColumn id="15" xr3:uid="{00000000-0010-0000-0B00-00000F000000}" name="Column15" headerRowDxfId="144" dataDxfId="143"/>
    <tableColumn id="16" xr3:uid="{00000000-0010-0000-0B00-000010000000}" name="Column16" headerRowDxfId="142" dataDxfId="141"/>
    <tableColumn id="17" xr3:uid="{00000000-0010-0000-0B00-000011000000}" name="Column17" headerRowDxfId="140" dataDxfId="139"/>
    <tableColumn id="18" xr3:uid="{00000000-0010-0000-0B00-000012000000}" name="Column18" headerRowDxfId="138" dataDxfId="137"/>
    <tableColumn id="19" xr3:uid="{00000000-0010-0000-0B00-000013000000}" name="Column19" headerRowDxfId="136" dataDxfId="135"/>
    <tableColumn id="20" xr3:uid="{00000000-0010-0000-0B00-000014000000}" name="Column20" headerRowDxfId="134" dataDxfId="133"/>
    <tableColumn id="21" xr3:uid="{00000000-0010-0000-0B00-000015000000}" name="Column21" headerRowDxfId="132" dataDxfId="131"/>
    <tableColumn id="22" xr3:uid="{00000000-0010-0000-0B00-000016000000}" name="Column22" headerRowDxfId="130" dataDxfId="129"/>
    <tableColumn id="23" xr3:uid="{00000000-0010-0000-0B00-000017000000}" name="Column23" headerRowDxfId="128" dataDxfId="127"/>
    <tableColumn id="24" xr3:uid="{00000000-0010-0000-0B00-000018000000}" name="Column24" headerRowDxfId="126" dataDxfId="125"/>
    <tableColumn id="25" xr3:uid="{00000000-0010-0000-0B00-000019000000}" name="Column25" headerRowDxfId="124" dataDxfId="123" totalsRowDxfId="122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C000000}" name="GC" displayName="GC" ref="B1:B24" totalsRowShown="0" headerRowDxfId="121" dataDxfId="120" tableBorderDxfId="119">
  <autoFilter ref="B1:B24" xr:uid="{00000000-0009-0000-0100-000015000000}"/>
  <tableColumns count="1">
    <tableColumn id="1" xr3:uid="{00000000-0010-0000-0C00-000001000000}" name="Group" dataDxfId="118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Table37" displayName="Table37" ref="A3:K27" headerRowCount="0" totalsRowShown="0" headerRowDxfId="115" dataDxfId="114">
  <tableColumns count="11">
    <tableColumn id="1" xr3:uid="{00000000-0010-0000-0D00-000001000000}" name="Column1" headerRowDxfId="113" dataDxfId="112"/>
    <tableColumn id="2" xr3:uid="{00000000-0010-0000-0D00-000002000000}" name="Column2" headerRowDxfId="111" dataDxfId="110">
      <calculatedColumnFormula>'Group B'!#REF!</calculatedColumnFormula>
    </tableColumn>
    <tableColumn id="3" xr3:uid="{00000000-0010-0000-0D00-000003000000}" name="Column3" headerRowDxfId="109" dataDxfId="108">
      <calculatedColumnFormula>'Group B'!#REF!</calculatedColumnFormula>
    </tableColumn>
    <tableColumn id="4" xr3:uid="{00000000-0010-0000-0D00-000004000000}" name="Column4" headerRowDxfId="107" dataDxfId="106">
      <calculatedColumnFormula>'Group B'!#REF!</calculatedColumnFormula>
    </tableColumn>
    <tableColumn id="5" xr3:uid="{00000000-0010-0000-0D00-000005000000}" name="Column5" headerRowDxfId="105" dataDxfId="104">
      <calculatedColumnFormula>COUNTIF('Group B'!#REF!,"N")/25</calculatedColumnFormula>
    </tableColumn>
    <tableColumn id="6" xr3:uid="{00000000-0010-0000-0D00-000006000000}" name="Column6" headerRowDxfId="103" dataDxfId="102">
      <calculatedColumnFormula>COUNTIF('Group B'!#REF!,"/")/25</calculatedColumnFormula>
    </tableColumn>
    <tableColumn id="7" xr3:uid="{00000000-0010-0000-0D00-000007000000}" name="Column7" headerRowDxfId="101" dataDxfId="100">
      <calculatedColumnFormula>COUNTIF('Group B'!#REF!,"O")/25</calculatedColumnFormula>
    </tableColumn>
    <tableColumn id="8" xr3:uid="{00000000-0010-0000-0D00-000008000000}" name="Column8" headerRowDxfId="99" dataDxfId="98">
      <calculatedColumnFormula>COUNTIF('Group B'!#REF!,"L")/25</calculatedColumnFormula>
    </tableColumn>
    <tableColumn id="9" xr3:uid="{00000000-0010-0000-0D00-000009000000}" name="Column9" headerRowDxfId="97" dataDxfId="96">
      <calculatedColumnFormula>COUNTIF('Group B'!#REF!,"A")/25</calculatedColumnFormula>
    </tableColumn>
    <tableColumn id="10" xr3:uid="{00000000-0010-0000-0D00-00000A000000}" name="Column10" headerRowDxfId="95" dataDxfId="94">
      <calculatedColumnFormula>COUNTIF('Group B'!#REF!,"S")/25</calculatedColumnFormula>
    </tableColumn>
    <tableColumn id="11" xr3:uid="{483ECB74-CD93-4D32-8250-94A905D6849B}" name="Column11" headerRowDxfId="93" dataDxfId="92"/>
  </tableColumns>
  <tableStyleInfo name="TableStyleMedium22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E000000}" name="GroupD" displayName="GroupD" ref="B1:D23" totalsRowShown="0" headerRowDxfId="86" dataDxfId="85">
  <autoFilter ref="B1:D23" xr:uid="{00000000-0009-0000-0100-000005000000}"/>
  <tableColumns count="3">
    <tableColumn id="1" xr3:uid="{00000000-0010-0000-0E00-000001000000}" name="Forename" dataDxfId="84"/>
    <tableColumn id="2" xr3:uid="{00000000-0010-0000-0E00-000002000000}" name="Surname" dataDxfId="83"/>
    <tableColumn id="3" xr3:uid="{00000000-0010-0000-0E00-000003000000}" name="Student ID" dataDxfId="82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le1220" displayName="Table1220" ref="D26:AB31" headerRowCount="0" totalsRowCount="1" headerRowDxfId="81" dataDxfId="80" totalsRowDxfId="79">
  <tableColumns count="25">
    <tableColumn id="1" xr3:uid="{00000000-0010-0000-0F00-000001000000}" name="Column1" totalsRowLabel="Total" headerRowDxfId="78" totalsRowDxfId="77"/>
    <tableColumn id="2" xr3:uid="{00000000-0010-0000-0F00-000002000000}" name="Column2" totalsRowFunction="custom" headerRowDxfId="76" totalsRowDxfId="75">
      <totalsRowFormula>E25+E26+E27+E28+E29+E30</totalsRowFormula>
    </tableColumn>
    <tableColumn id="3" xr3:uid="{00000000-0010-0000-0F00-000003000000}" name="Column3" totalsRowFunction="custom" headerRowDxfId="74" totalsRowDxfId="73">
      <totalsRowFormula>F25+F26+F27+F28+F29+F30</totalsRowFormula>
    </tableColumn>
    <tableColumn id="4" xr3:uid="{00000000-0010-0000-0F00-000004000000}" name="Column4" totalsRowFunction="custom" headerRowDxfId="72" totalsRowDxfId="71">
      <totalsRowFormula>G25+G26+G27+G28+G29+G30</totalsRowFormula>
    </tableColumn>
    <tableColumn id="5" xr3:uid="{00000000-0010-0000-0F00-000005000000}" name="Column5" totalsRowFunction="custom" headerRowDxfId="70" totalsRowDxfId="69">
      <totalsRowFormula>H25+H26+H27+H28+H29+H30</totalsRowFormula>
    </tableColumn>
    <tableColumn id="6" xr3:uid="{00000000-0010-0000-0F00-000006000000}" name="Column6" totalsRowFunction="custom" headerRowDxfId="68" totalsRowDxfId="67">
      <totalsRowFormula>I25+I26+I27+I28+I29+I30</totalsRowFormula>
    </tableColumn>
    <tableColumn id="7" xr3:uid="{00000000-0010-0000-0F00-000007000000}" name="Column7" totalsRowFunction="custom" headerRowDxfId="66" totalsRowDxfId="65">
      <totalsRowFormula>J25+J26+J27+J28+J29+J30</totalsRowFormula>
    </tableColumn>
    <tableColumn id="8" xr3:uid="{00000000-0010-0000-0F00-000008000000}" name="Column8" totalsRowFunction="custom" headerRowDxfId="64" totalsRowDxfId="63">
      <totalsRowFormula>K25+K26+K27+K28+K29+K30</totalsRowFormula>
    </tableColumn>
    <tableColumn id="9" xr3:uid="{00000000-0010-0000-0F00-000009000000}" name="Column9" totalsRowFunction="custom" headerRowDxfId="62" totalsRowDxfId="61">
      <totalsRowFormula>L25+L26+L27+L28+L29+L30</totalsRowFormula>
    </tableColumn>
    <tableColumn id="10" xr3:uid="{00000000-0010-0000-0F00-00000A000000}" name="Column10" totalsRowFunction="custom" headerRowDxfId="60" totalsRowDxfId="59">
      <totalsRowFormula>M25+M26+M27+M28+M29+M30</totalsRowFormula>
    </tableColumn>
    <tableColumn id="11" xr3:uid="{00000000-0010-0000-0F00-00000B000000}" name="Column11" totalsRowFunction="custom" headerRowDxfId="58" totalsRowDxfId="57">
      <totalsRowFormula>N25+N26+N27+N28+N29+N30</totalsRowFormula>
    </tableColumn>
    <tableColumn id="12" xr3:uid="{00000000-0010-0000-0F00-00000C000000}" name="Column12" totalsRowFunction="custom" headerRowDxfId="56" totalsRowDxfId="55">
      <totalsRowFormula>O25+O26+O27+O28+O29+O30</totalsRowFormula>
    </tableColumn>
    <tableColumn id="13" xr3:uid="{00000000-0010-0000-0F00-00000D000000}" name="Column13" totalsRowFunction="custom" headerRowDxfId="54" totalsRowDxfId="53">
      <totalsRowFormula>P25+P26+P27+P28+P29+P30</totalsRowFormula>
    </tableColumn>
    <tableColumn id="14" xr3:uid="{00000000-0010-0000-0F00-00000E000000}" name="Column14" totalsRowFunction="custom" headerRowDxfId="52" totalsRowDxfId="51">
      <totalsRowFormula>Q25+Q26+Q27+Q28+Q29+Q30</totalsRowFormula>
    </tableColumn>
    <tableColumn id="15" xr3:uid="{00000000-0010-0000-0F00-00000F000000}" name="Column15" totalsRowFunction="custom" headerRowDxfId="50" totalsRowDxfId="49">
      <totalsRowFormula>R25+R26+R27+R28+R29+R30</totalsRowFormula>
    </tableColumn>
    <tableColumn id="16" xr3:uid="{00000000-0010-0000-0F00-000010000000}" name="Column16" totalsRowFunction="custom" headerRowDxfId="48" totalsRowDxfId="47">
      <totalsRowFormula>S25+S26+S27+S28+S29+S30</totalsRowFormula>
    </tableColumn>
    <tableColumn id="17" xr3:uid="{00000000-0010-0000-0F00-000011000000}" name="Column17" totalsRowFunction="custom" headerRowDxfId="46" totalsRowDxfId="45">
      <totalsRowFormula>T25+T26+T27+T28+T29+T30</totalsRowFormula>
    </tableColumn>
    <tableColumn id="18" xr3:uid="{00000000-0010-0000-0F00-000012000000}" name="Column18" totalsRowFunction="custom" headerRowDxfId="44" totalsRowDxfId="43">
      <totalsRowFormula>U25+U26+U27+U28+U29+U30</totalsRowFormula>
    </tableColumn>
    <tableColumn id="19" xr3:uid="{00000000-0010-0000-0F00-000013000000}" name="Column19" totalsRowFunction="custom" headerRowDxfId="42" totalsRowDxfId="41">
      <totalsRowFormula>V25+V26+V27+V28+V29+V30</totalsRowFormula>
    </tableColumn>
    <tableColumn id="20" xr3:uid="{00000000-0010-0000-0F00-000014000000}" name="Column20" totalsRowFunction="custom" headerRowDxfId="40" totalsRowDxfId="39">
      <totalsRowFormula>W25+W26+W27+W28+W29+W30</totalsRowFormula>
    </tableColumn>
    <tableColumn id="21" xr3:uid="{00000000-0010-0000-0F00-000015000000}" name="Column21" totalsRowFunction="custom" headerRowDxfId="38" totalsRowDxfId="37">
      <totalsRowFormula>X25+X26+X27+X28+X29+X30</totalsRowFormula>
    </tableColumn>
    <tableColumn id="22" xr3:uid="{00000000-0010-0000-0F00-000016000000}" name="Column22" totalsRowFunction="custom" headerRowDxfId="36" totalsRowDxfId="35">
      <totalsRowFormula>Y25+Y26+Y27+Y28+Y29+Y30</totalsRowFormula>
    </tableColumn>
    <tableColumn id="23" xr3:uid="{00000000-0010-0000-0F00-000017000000}" name="Column23" totalsRowFunction="custom" headerRowDxfId="34" totalsRowDxfId="33">
      <totalsRowFormula>Z25+Z26+Z27+Z28+Z29+Z30</totalsRowFormula>
    </tableColumn>
    <tableColumn id="24" xr3:uid="{00000000-0010-0000-0F00-000018000000}" name="Column24" totalsRowFunction="custom" headerRowDxfId="32" totalsRowDxfId="31">
      <totalsRowFormula>AA25+AA26+AA27+AA28+AA29+AA30</totalsRowFormula>
    </tableColumn>
    <tableColumn id="25" xr3:uid="{00000000-0010-0000-0F00-000019000000}" name="Column25" totalsRowFunction="custom" headerRowDxfId="30" totalsRowDxfId="29">
      <totalsRowFormula>AB25+AB26+AB27+AB28+AB29+AB30</totalsRowFormula>
    </tableColumn>
  </tableColumns>
  <tableStyleInfo showFirstColumn="1" showLastColumn="0" showRowStripes="1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0000000}" name="GD" displayName="GD" ref="A1:A23" totalsRowShown="0" headerRowDxfId="28" dataDxfId="27">
  <autoFilter ref="A1:A23" xr:uid="{00000000-0009-0000-0100-000016000000}"/>
  <tableColumns count="1">
    <tableColumn id="1" xr3:uid="{00000000-0010-0000-1000-000001000000}" name="Group" dataDxfId="26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1000000}" name="Table379" displayName="Table379" ref="A3:K26" headerRowCount="0" totalsRowShown="0" headerRowDxfId="23" dataDxfId="22">
  <tableColumns count="11">
    <tableColumn id="1" xr3:uid="{00000000-0010-0000-1100-000001000000}" name="Column1" headerRowDxfId="21" dataDxfId="20"/>
    <tableColumn id="2" xr3:uid="{00000000-0010-0000-1100-000002000000}" name="Column2" headerRowDxfId="19" dataDxfId="18">
      <calculatedColumnFormula>'Group B'!#REF!</calculatedColumnFormula>
    </tableColumn>
    <tableColumn id="3" xr3:uid="{00000000-0010-0000-1100-000003000000}" name="Column3" headerRowDxfId="17" dataDxfId="16">
      <calculatedColumnFormula>'Group B'!#REF!</calculatedColumnFormula>
    </tableColumn>
    <tableColumn id="4" xr3:uid="{00000000-0010-0000-1100-000004000000}" name="Column4" headerRowDxfId="15" dataDxfId="14">
      <calculatedColumnFormula>'Group B'!#REF!</calculatedColumnFormula>
    </tableColumn>
    <tableColumn id="6" xr3:uid="{00000000-0010-0000-1100-000006000000}" name="Column6" headerRowDxfId="13" dataDxfId="12">
      <calculatedColumnFormula>COUNTIF('Group B'!#REF!,"/")/25</calculatedColumnFormula>
    </tableColumn>
    <tableColumn id="7" xr3:uid="{00000000-0010-0000-1100-000007000000}" name="Column7" headerRowDxfId="11" dataDxfId="10">
      <calculatedColumnFormula>COUNTIF('Group B'!#REF!,"O")/25</calculatedColumnFormula>
    </tableColumn>
    <tableColumn id="8" xr3:uid="{00000000-0010-0000-1100-000008000000}" name="Column8" headerRowDxfId="9" dataDxfId="8">
      <calculatedColumnFormula>COUNTIF('Group B'!#REF!,"L")/25</calculatedColumnFormula>
    </tableColumn>
    <tableColumn id="9" xr3:uid="{00000000-0010-0000-1100-000009000000}" name="Column9" headerRowDxfId="7" dataDxfId="6">
      <calculatedColumnFormula>COUNTIF('Group B'!#REF!,"A")/25</calculatedColumnFormula>
    </tableColumn>
    <tableColumn id="10" xr3:uid="{00000000-0010-0000-1100-00000A000000}" name="Column10" headerRowDxfId="5" dataDxfId="4">
      <calculatedColumnFormula>COUNTIF('Group B'!#REF!,"S")/25</calculatedColumnFormula>
    </tableColumn>
    <tableColumn id="5" xr3:uid="{CD93B705-E5D8-4D77-992A-03A5D27F46D1}" name="Column5" headerRowDxfId="3" dataDxfId="2"/>
    <tableColumn id="11" xr3:uid="{5AF1323D-42CD-440F-B7F8-56A67E4DD7BB}" name="Column11" headerRowDxfId="1" dataDxfId="0"/>
  </tableColumns>
  <tableStyleInfo name="TableStyleMedium2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1000000}" name="Table17" displayName="Table17" ref="A1:A86" totalsRowShown="0" headerRowDxfId="392" dataDxfId="391" tableBorderDxfId="390">
  <autoFilter ref="A1:A86" xr:uid="{00000000-0009-0000-0100-000011000000}"/>
  <tableColumns count="1">
    <tableColumn id="1" xr3:uid="{00000000-0010-0000-0100-000001000000}" name="Group" dataDxfId="389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GroupA" displayName="GroupA" ref="B1:D22" totalsRowShown="0" headerRowDxfId="383" dataDxfId="382">
  <autoFilter ref="B1:D22" xr:uid="{00000000-0009-0000-0100-000002000000}"/>
  <tableColumns count="3">
    <tableColumn id="1" xr3:uid="{00000000-0010-0000-0200-000001000000}" name="Forename" dataDxfId="381"/>
    <tableColumn id="2" xr3:uid="{00000000-0010-0000-0200-000002000000}" name="Surname" dataDxfId="380"/>
    <tableColumn id="3" xr3:uid="{00000000-0010-0000-0200-000003000000}" name="Student ID" dataDxfId="37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e12" displayName="Table12" ref="D25:AC30" headerRowCount="0" totalsRowCount="1" headerRowDxfId="378" dataDxfId="377" totalsRowDxfId="376">
  <tableColumns count="26">
    <tableColumn id="1" xr3:uid="{00000000-0010-0000-0300-000001000000}" name="Column1" totalsRowLabel="Total" headerRowDxfId="375" totalsRowDxfId="374"/>
    <tableColumn id="2" xr3:uid="{00000000-0010-0000-0300-000002000000}" name="Column2" totalsRowFunction="custom" headerRowDxfId="373" totalsRowDxfId="372">
      <totalsRowFormula>E24+E25+E26+E27+E28+E29</totalsRowFormula>
    </tableColumn>
    <tableColumn id="3" xr3:uid="{00000000-0010-0000-0300-000003000000}" name="Column3" totalsRowFunction="custom" headerRowDxfId="371" totalsRowDxfId="370">
      <totalsRowFormula>F24+F25+F26+F27+F28+F29</totalsRowFormula>
    </tableColumn>
    <tableColumn id="4" xr3:uid="{00000000-0010-0000-0300-000004000000}" name="Column4" totalsRowFunction="custom" headerRowDxfId="369" totalsRowDxfId="368">
      <totalsRowFormula>G24+G25+G26+G27+G28+G29</totalsRowFormula>
    </tableColumn>
    <tableColumn id="5" xr3:uid="{00000000-0010-0000-0300-000005000000}" name="Column5" totalsRowFunction="custom" headerRowDxfId="367" totalsRowDxfId="366">
      <totalsRowFormula>H24+H25+H26+H27+H28+H29</totalsRowFormula>
    </tableColumn>
    <tableColumn id="6" xr3:uid="{00000000-0010-0000-0300-000006000000}" name="Column6" totalsRowFunction="custom" headerRowDxfId="365" totalsRowDxfId="364">
      <totalsRowFormula>I24+I25+I26+I27+I28+I29</totalsRowFormula>
    </tableColumn>
    <tableColumn id="7" xr3:uid="{00000000-0010-0000-0300-000007000000}" name="Column7" totalsRowFunction="custom" headerRowDxfId="363" totalsRowDxfId="362">
      <totalsRowFormula>J24+J25+J26+J27+J28+J29</totalsRowFormula>
    </tableColumn>
    <tableColumn id="8" xr3:uid="{00000000-0010-0000-0300-000008000000}" name="Column8" totalsRowFunction="custom" headerRowDxfId="361" totalsRowDxfId="360">
      <totalsRowFormula>K24+K25+K26+K27+K28+K29</totalsRowFormula>
    </tableColumn>
    <tableColumn id="9" xr3:uid="{00000000-0010-0000-0300-000009000000}" name="Column9" totalsRowFunction="custom" headerRowDxfId="359" totalsRowDxfId="358">
      <totalsRowFormula>L24+L25+L26+L27+L28+L29</totalsRowFormula>
    </tableColumn>
    <tableColumn id="10" xr3:uid="{00000000-0010-0000-0300-00000A000000}" name="Column10" totalsRowFunction="custom" headerRowDxfId="357" totalsRowDxfId="356">
      <totalsRowFormula>M24+M25+M26+M27+M28+M29</totalsRowFormula>
    </tableColumn>
    <tableColumn id="11" xr3:uid="{00000000-0010-0000-0300-00000B000000}" name="Column11" totalsRowFunction="custom" headerRowDxfId="355" totalsRowDxfId="354">
      <totalsRowFormula>N24+N25+N26+N27+N28+N29</totalsRowFormula>
    </tableColumn>
    <tableColumn id="12" xr3:uid="{00000000-0010-0000-0300-00000C000000}" name="Column12" totalsRowFunction="custom" headerRowDxfId="353" totalsRowDxfId="352">
      <totalsRowFormula>O24+O25+O26+O27+O28+O29</totalsRowFormula>
    </tableColumn>
    <tableColumn id="13" xr3:uid="{00000000-0010-0000-0300-00000D000000}" name="Column13" totalsRowFunction="custom" headerRowDxfId="351" totalsRowDxfId="350">
      <totalsRowFormula>P24+P25+P26+P27+P28+P29</totalsRowFormula>
    </tableColumn>
    <tableColumn id="14" xr3:uid="{00000000-0010-0000-0300-00000E000000}" name="Column14" totalsRowFunction="custom" headerRowDxfId="349" totalsRowDxfId="348">
      <totalsRowFormula>Q24+Q25+Q26+Q27+Q28+Q29</totalsRowFormula>
    </tableColumn>
    <tableColumn id="15" xr3:uid="{00000000-0010-0000-0300-00000F000000}" name="Column15" totalsRowFunction="custom" headerRowDxfId="347" totalsRowDxfId="346">
      <totalsRowFormula>R24+R25+R26+R27+R28+R29</totalsRowFormula>
    </tableColumn>
    <tableColumn id="16" xr3:uid="{00000000-0010-0000-0300-000010000000}" name="Column16" totalsRowFunction="custom" headerRowDxfId="345" totalsRowDxfId="344">
      <totalsRowFormula>S24+S25+S26+S27+S28+S29</totalsRowFormula>
    </tableColumn>
    <tableColumn id="17" xr3:uid="{00000000-0010-0000-0300-000011000000}" name="Column17" totalsRowFunction="custom" headerRowDxfId="343" totalsRowDxfId="342">
      <totalsRowFormula>T24+T25+T26+T27+T28+T29</totalsRowFormula>
    </tableColumn>
    <tableColumn id="18" xr3:uid="{00000000-0010-0000-0300-000012000000}" name="Column18" totalsRowFunction="custom" headerRowDxfId="341" totalsRowDxfId="340">
      <totalsRowFormula>U24+U25+U26+U27+U28+U29</totalsRowFormula>
    </tableColumn>
    <tableColumn id="19" xr3:uid="{00000000-0010-0000-0300-000013000000}" name="Column19" totalsRowFunction="custom" headerRowDxfId="339" totalsRowDxfId="338">
      <totalsRowFormula>V24+V25+V26+V27+V28+V29</totalsRowFormula>
    </tableColumn>
    <tableColumn id="20" xr3:uid="{00000000-0010-0000-0300-000014000000}" name="Column20" totalsRowFunction="custom" headerRowDxfId="337" totalsRowDxfId="336">
      <totalsRowFormula>W24+W25+W26+W27+W28+W29</totalsRowFormula>
    </tableColumn>
    <tableColumn id="21" xr3:uid="{00000000-0010-0000-0300-000015000000}" name="Column21" totalsRowFunction="custom" headerRowDxfId="335" totalsRowDxfId="334">
      <totalsRowFormula>X24+X25+X26+X27+X28+X29</totalsRowFormula>
    </tableColumn>
    <tableColumn id="22" xr3:uid="{00000000-0010-0000-0300-000016000000}" name="Column22" totalsRowFunction="custom" headerRowDxfId="333" totalsRowDxfId="332">
      <totalsRowFormula>Y24+Y25+Y26+Y27+Y28+Y29</totalsRowFormula>
    </tableColumn>
    <tableColumn id="23" xr3:uid="{00000000-0010-0000-0300-000017000000}" name="Column23" totalsRowFunction="custom" headerRowDxfId="331" totalsRowDxfId="330">
      <totalsRowFormula>Z24+Z25+Z26+Z27+Z28+Z29</totalsRowFormula>
    </tableColumn>
    <tableColumn id="24" xr3:uid="{00000000-0010-0000-0300-000018000000}" name="Column24" totalsRowFunction="custom" headerRowDxfId="329" totalsRowDxfId="328">
      <totalsRowFormula>AA24+AA25+AA26+AA27+AA28+AA29</totalsRowFormula>
    </tableColumn>
    <tableColumn id="25" xr3:uid="{00000000-0010-0000-0300-000019000000}" name="Column25" totalsRowFunction="custom" headerRowDxfId="327" totalsRowDxfId="326">
      <totalsRowFormula>AB24+AB25+AB26+AB27+AB28+AB29</totalsRowFormula>
    </tableColumn>
    <tableColumn id="26" xr3:uid="{00000000-0010-0000-0300-00001A000000}" name="Column26" totalsRowFunction="custom" headerRowDxfId="325" totalsRowDxfId="324">
      <totalsRowFormula>AC24+AC25+AC26+AC27+AC28+AC29</totalsRowFormula>
    </tableColumn>
  </tableColumns>
  <tableStyleInfo showFirstColumn="1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4000000}" name="GA" displayName="GA" ref="A1:A22" totalsRowShown="0" headerRowDxfId="323" dataDxfId="322">
  <autoFilter ref="A1:A22" xr:uid="{00000000-0009-0000-0100-00000F000000}"/>
  <tableColumns count="1">
    <tableColumn id="1" xr3:uid="{00000000-0010-0000-0400-000001000000}" name="Group" dataDxfId="321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5000000}" name="Table26" displayName="Table26" ref="A3:J25" headerRowCount="0" totalsRowShown="0" headerRowDxfId="318" dataDxfId="317" dataCellStyle="Percent">
  <tableColumns count="10">
    <tableColumn id="1" xr3:uid="{00000000-0010-0000-0500-000001000000}" name="Column1" dataDxfId="316">
      <calculatedColumnFormula>GA[[#Headers],[Group]]</calculatedColumnFormula>
    </tableColumn>
    <tableColumn id="2" xr3:uid="{00000000-0010-0000-0500-000002000000}" name="Column2" dataDxfId="315"/>
    <tableColumn id="3" xr3:uid="{00000000-0010-0000-0500-000003000000}" name="Column3" dataDxfId="314"/>
    <tableColumn id="4" xr3:uid="{00000000-0010-0000-0500-000004000000}" name="Column4" dataDxfId="313"/>
    <tableColumn id="5" xr3:uid="{00000000-0010-0000-0500-000005000000}" name="Column5" dataDxfId="312" dataCellStyle="Percent"/>
    <tableColumn id="6" xr3:uid="{00000000-0010-0000-0500-000006000000}" name="Column6" dataDxfId="311" dataCellStyle="Percent"/>
    <tableColumn id="7" xr3:uid="{00000000-0010-0000-0500-000007000000}" name="Column7" dataDxfId="310" dataCellStyle="Percent"/>
    <tableColumn id="8" xr3:uid="{00000000-0010-0000-0500-000008000000}" name="Column8" dataDxfId="309" dataCellStyle="Percent"/>
    <tableColumn id="9" xr3:uid="{00000000-0010-0000-0500-000009000000}" name="Column9" dataDxfId="308" dataCellStyle="Percent"/>
    <tableColumn id="10" xr3:uid="{5591E31B-1BA8-491D-9DDB-31130E4F11C3}" name="Column10" headerRowDxfId="307" dataDxfId="306" dataCellStyle="Percent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GroupB" displayName="GroupB" ref="B1:D20" totalsRowShown="0" headerRowDxfId="298" dataDxfId="297">
  <autoFilter ref="B1:D20" xr:uid="{00000000-0009-0000-0100-000004000000}"/>
  <tableColumns count="3">
    <tableColumn id="2" xr3:uid="{00000000-0010-0000-0600-000002000000}" name="Forename" dataDxfId="296"/>
    <tableColumn id="1" xr3:uid="{00000000-0010-0000-0600-000001000000}" name="Surname" dataDxfId="295"/>
    <tableColumn id="3" xr3:uid="{00000000-0010-0000-0600-000003000000}" name="Student ID" dataDxfId="294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Table16" displayName="Table16" ref="D23:AB28" headerRowCount="0" totalsRowCount="1" headerRowDxfId="293" dataDxfId="292" totalsRowDxfId="290" tableBorderDxfId="291">
  <tableColumns count="25">
    <tableColumn id="1" xr3:uid="{00000000-0010-0000-0700-000001000000}" name="Column1" totalsRowLabel="Total" headerRowDxfId="289" dataDxfId="288" totalsRowDxfId="287"/>
    <tableColumn id="2" xr3:uid="{00000000-0010-0000-0700-000002000000}" name="Column2" totalsRowFunction="custom" headerRowDxfId="286" dataDxfId="285" totalsRowDxfId="284">
      <totalsRowFormula>E22+E23+E24+E25+E26+E27</totalsRowFormula>
    </tableColumn>
    <tableColumn id="3" xr3:uid="{00000000-0010-0000-0700-000003000000}" name="Column3" totalsRowFunction="custom" headerRowDxfId="283" dataDxfId="282" totalsRowDxfId="281">
      <totalsRowFormula>F22+F23+F24+F25+F26+F27</totalsRowFormula>
    </tableColumn>
    <tableColumn id="4" xr3:uid="{00000000-0010-0000-0700-000004000000}" name="Column4" totalsRowFunction="custom" headerRowDxfId="280" dataDxfId="279" totalsRowDxfId="278">
      <totalsRowFormula>G22+G23+G24+G25+G26+G27</totalsRowFormula>
    </tableColumn>
    <tableColumn id="5" xr3:uid="{00000000-0010-0000-0700-000005000000}" name="Column5" totalsRowFunction="custom" headerRowDxfId="277" dataDxfId="276" totalsRowDxfId="275">
      <totalsRowFormula>H22+H23+H24+H25+H26+H27</totalsRowFormula>
    </tableColumn>
    <tableColumn id="6" xr3:uid="{00000000-0010-0000-0700-000006000000}" name="Column6" totalsRowFunction="custom" headerRowDxfId="274" dataDxfId="273" totalsRowDxfId="272">
      <totalsRowFormula>I22+I23+I24+I25+I26+I27</totalsRowFormula>
    </tableColumn>
    <tableColumn id="7" xr3:uid="{00000000-0010-0000-0700-000007000000}" name="Column7" totalsRowFunction="custom" headerRowDxfId="271" dataDxfId="270" totalsRowDxfId="269">
      <totalsRowFormula>J22+J23+J24+J25+J26+J27</totalsRowFormula>
    </tableColumn>
    <tableColumn id="8" xr3:uid="{00000000-0010-0000-0700-000008000000}" name="Column8" totalsRowFunction="custom" headerRowDxfId="268" dataDxfId="267" totalsRowDxfId="266">
      <totalsRowFormula>K22+K23+K24+K25+K26+K27</totalsRowFormula>
    </tableColumn>
    <tableColumn id="9" xr3:uid="{00000000-0010-0000-0700-000009000000}" name="Column9" totalsRowFunction="custom" headerRowDxfId="265" dataDxfId="264" totalsRowDxfId="263">
      <totalsRowFormula>L22+L23+L24+L25+L26+L27</totalsRowFormula>
    </tableColumn>
    <tableColumn id="10" xr3:uid="{00000000-0010-0000-0700-00000A000000}" name="Column10" totalsRowFunction="custom" headerRowDxfId="262" dataDxfId="261" totalsRowDxfId="260">
      <totalsRowFormula>M22+M23+M24+M25+M26+M27</totalsRowFormula>
    </tableColumn>
    <tableColumn id="11" xr3:uid="{00000000-0010-0000-0700-00000B000000}" name="Column11" totalsRowFunction="custom" headerRowDxfId="259" dataDxfId="258" totalsRowDxfId="257">
      <totalsRowFormula>N22+N23+N24+N25+N26+N27</totalsRowFormula>
    </tableColumn>
    <tableColumn id="12" xr3:uid="{00000000-0010-0000-0700-00000C000000}" name="Column12" totalsRowFunction="custom" headerRowDxfId="256" dataDxfId="255" totalsRowDxfId="254">
      <totalsRowFormula>O22+O23+O24+O25+O26+O27</totalsRowFormula>
    </tableColumn>
    <tableColumn id="13" xr3:uid="{00000000-0010-0000-0700-00000D000000}" name="Column13" totalsRowFunction="custom" headerRowDxfId="253" dataDxfId="252" totalsRowDxfId="251">
      <totalsRowFormula>P22+P23+P24+P25+P26+P27</totalsRowFormula>
    </tableColumn>
    <tableColumn id="14" xr3:uid="{00000000-0010-0000-0700-00000E000000}" name="Column14" totalsRowFunction="custom" headerRowDxfId="250" dataDxfId="249" totalsRowDxfId="248">
      <totalsRowFormula>Q22+Q23+Q24+Q25+Q26+Q27</totalsRowFormula>
    </tableColumn>
    <tableColumn id="15" xr3:uid="{00000000-0010-0000-0700-00000F000000}" name="Column15" totalsRowFunction="custom" headerRowDxfId="247" dataDxfId="246" totalsRowDxfId="245">
      <totalsRowFormula>R22+R23+R24+R25+R26+R27</totalsRowFormula>
    </tableColumn>
    <tableColumn id="16" xr3:uid="{00000000-0010-0000-0700-000010000000}" name="Column16" totalsRowFunction="custom" headerRowDxfId="244" dataDxfId="243" totalsRowDxfId="242">
      <totalsRowFormula>S22+S23+S24+S25+S26+S27</totalsRowFormula>
    </tableColumn>
    <tableColumn id="17" xr3:uid="{00000000-0010-0000-0700-000011000000}" name="Column17" totalsRowFunction="custom" headerRowDxfId="241" dataDxfId="240" totalsRowDxfId="239">
      <totalsRowFormula>T22+T23+T24+T25+T26+T27</totalsRowFormula>
    </tableColumn>
    <tableColumn id="18" xr3:uid="{00000000-0010-0000-0700-000012000000}" name="Column18" totalsRowFunction="custom" headerRowDxfId="238" dataDxfId="237" totalsRowDxfId="236">
      <totalsRowFormula>U22+U23+U24+U25+U26+U27</totalsRowFormula>
    </tableColumn>
    <tableColumn id="19" xr3:uid="{00000000-0010-0000-0700-000013000000}" name="Column19" totalsRowFunction="custom" headerRowDxfId="235" dataDxfId="234" totalsRowDxfId="233">
      <totalsRowFormula>V22+V23+V24+V25+V26+V27</totalsRowFormula>
    </tableColumn>
    <tableColumn id="20" xr3:uid="{00000000-0010-0000-0700-000014000000}" name="Column20" totalsRowFunction="custom" headerRowDxfId="232" dataDxfId="231" totalsRowDxfId="230">
      <totalsRowFormula>W22+W23+W24+W25+W26+W27</totalsRowFormula>
    </tableColumn>
    <tableColumn id="21" xr3:uid="{00000000-0010-0000-0700-000015000000}" name="Column21" totalsRowFunction="custom" headerRowDxfId="229" dataDxfId="228" totalsRowDxfId="227">
      <totalsRowFormula>X22+X23+X24+X25+X26+X27</totalsRowFormula>
    </tableColumn>
    <tableColumn id="22" xr3:uid="{00000000-0010-0000-0700-000016000000}" name="Column22" totalsRowFunction="custom" headerRowDxfId="226" dataDxfId="225" totalsRowDxfId="224">
      <totalsRowFormula>Y22+Y23+Y24+Y25+Y26+Y27</totalsRowFormula>
    </tableColumn>
    <tableColumn id="23" xr3:uid="{00000000-0010-0000-0700-000017000000}" name="Column23" totalsRowFunction="custom" headerRowDxfId="223" dataDxfId="222" totalsRowDxfId="221">
      <totalsRowFormula>Z22+Z23+Z24+Z25+Z26+Z27</totalsRowFormula>
    </tableColumn>
    <tableColumn id="24" xr3:uid="{00000000-0010-0000-0700-000018000000}" name="Column24" totalsRowFunction="custom" headerRowDxfId="220" dataDxfId="219" totalsRowDxfId="218">
      <totalsRowFormula>AA22+AA23+AA24+AA25+AA26+AA27</totalsRowFormula>
    </tableColumn>
    <tableColumn id="25" xr3:uid="{00000000-0010-0000-0700-000019000000}" name="Column25" totalsRowFunction="custom" headerRowDxfId="217" dataDxfId="216" totalsRowDxfId="215">
      <totalsRowFormula>AB22+AB23+AB24+AB25+AB26+AB27</totalsRow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8000000}" name="GB" displayName="GB" ref="A1:A20" totalsRowShown="0" headerRowDxfId="214" dataDxfId="213">
  <autoFilter ref="A1:A20" xr:uid="{00000000-0009-0000-0100-000014000000}"/>
  <tableColumns count="1">
    <tableColumn id="1" xr3:uid="{00000000-0010-0000-0800-000001000000}" name="Group" dataDxfId="2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6"/>
  <sheetViews>
    <sheetView zoomScale="102" zoomScaleNormal="102" zoomScalePageLayoutView="60" workbookViewId="0">
      <selection activeCell="E16" sqref="E16"/>
    </sheetView>
  </sheetViews>
  <sheetFormatPr defaultColWidth="8.88671875" defaultRowHeight="14.4" x14ac:dyDescent="0.3"/>
  <cols>
    <col min="1" max="1" width="10.33203125" customWidth="1"/>
    <col min="2" max="2" width="39.33203125" bestFit="1" customWidth="1"/>
    <col min="3" max="11" width="11.6640625" bestFit="1" customWidth="1"/>
    <col min="12" max="27" width="12.88671875" bestFit="1" customWidth="1"/>
  </cols>
  <sheetData>
    <row r="1" spans="1:27" x14ac:dyDescent="0.3">
      <c r="A1" s="22" t="s">
        <v>271</v>
      </c>
      <c r="B1" s="25" t="s">
        <v>272</v>
      </c>
      <c r="C1" s="26" t="s">
        <v>274</v>
      </c>
      <c r="D1" s="26" t="s">
        <v>275</v>
      </c>
      <c r="E1" s="26" t="s">
        <v>276</v>
      </c>
      <c r="F1" s="26" t="s">
        <v>277</v>
      </c>
      <c r="G1" s="26" t="s">
        <v>278</v>
      </c>
      <c r="H1" s="26" t="s">
        <v>279</v>
      </c>
      <c r="I1" s="26" t="s">
        <v>280</v>
      </c>
      <c r="J1" s="26" t="s">
        <v>281</v>
      </c>
      <c r="K1" s="26" t="s">
        <v>282</v>
      </c>
      <c r="L1" s="26" t="s">
        <v>283</v>
      </c>
      <c r="M1" s="26" t="s">
        <v>284</v>
      </c>
      <c r="N1" s="26" t="s">
        <v>285</v>
      </c>
      <c r="O1" s="26" t="s">
        <v>286</v>
      </c>
      <c r="P1" s="26" t="s">
        <v>287</v>
      </c>
      <c r="Q1" s="26" t="s">
        <v>288</v>
      </c>
      <c r="R1" s="26" t="s">
        <v>289</v>
      </c>
      <c r="S1" s="26" t="s">
        <v>290</v>
      </c>
      <c r="T1" s="26" t="s">
        <v>291</v>
      </c>
      <c r="U1" s="26" t="s">
        <v>292</v>
      </c>
      <c r="V1" s="26" t="s">
        <v>293</v>
      </c>
      <c r="W1" s="26" t="s">
        <v>294</v>
      </c>
      <c r="X1" s="26" t="s">
        <v>295</v>
      </c>
      <c r="Y1" s="26" t="s">
        <v>296</v>
      </c>
      <c r="Z1" s="26" t="s">
        <v>297</v>
      </c>
      <c r="AA1" s="26" t="s">
        <v>298</v>
      </c>
    </row>
    <row r="2" spans="1:27" x14ac:dyDescent="0.3">
      <c r="A2" s="2" t="s">
        <v>3</v>
      </c>
      <c r="B2" s="27" t="s">
        <v>0</v>
      </c>
      <c r="C2" s="28" t="s">
        <v>1</v>
      </c>
      <c r="D2" s="28" t="s">
        <v>1</v>
      </c>
      <c r="E2" s="28" t="s">
        <v>1</v>
      </c>
      <c r="F2" s="28" t="s">
        <v>2</v>
      </c>
      <c r="G2" s="28" t="s">
        <v>3</v>
      </c>
      <c r="H2" s="28" t="s">
        <v>4</v>
      </c>
      <c r="I2" s="28" t="s">
        <v>4</v>
      </c>
      <c r="J2" s="28" t="s">
        <v>2</v>
      </c>
      <c r="K2" s="28" t="s">
        <v>1</v>
      </c>
      <c r="L2" s="28" t="s">
        <v>2</v>
      </c>
      <c r="M2" s="28" t="s">
        <v>2</v>
      </c>
      <c r="N2" s="29" t="s">
        <v>2</v>
      </c>
      <c r="O2" s="28" t="s">
        <v>2</v>
      </c>
      <c r="P2" s="28" t="s">
        <v>4</v>
      </c>
      <c r="Q2" s="28" t="s">
        <v>4</v>
      </c>
      <c r="R2" s="28" t="s">
        <v>2</v>
      </c>
      <c r="S2" s="28" t="s">
        <v>1</v>
      </c>
      <c r="T2" s="28" t="s">
        <v>2</v>
      </c>
      <c r="U2" s="28" t="s">
        <v>2</v>
      </c>
      <c r="V2" s="28" t="s">
        <v>1</v>
      </c>
      <c r="W2" s="28" t="s">
        <v>2</v>
      </c>
      <c r="X2" s="28" t="s">
        <v>4</v>
      </c>
      <c r="Y2" s="28" t="s">
        <v>2</v>
      </c>
      <c r="Z2" s="28" t="s">
        <v>1</v>
      </c>
      <c r="AA2" s="28" t="s">
        <v>4</v>
      </c>
    </row>
    <row r="3" spans="1:27" x14ac:dyDescent="0.3">
      <c r="A3" s="2"/>
      <c r="B3" s="27" t="s">
        <v>5</v>
      </c>
      <c r="C3" s="28" t="s">
        <v>1</v>
      </c>
      <c r="D3" s="28" t="s">
        <v>1</v>
      </c>
      <c r="E3" s="28" t="s">
        <v>1</v>
      </c>
      <c r="F3" s="28" t="s">
        <v>1</v>
      </c>
      <c r="G3" s="28" t="s">
        <v>3</v>
      </c>
      <c r="H3" s="28" t="s">
        <v>1</v>
      </c>
      <c r="I3" s="28" t="s">
        <v>1</v>
      </c>
      <c r="J3" s="28" t="s">
        <v>1</v>
      </c>
      <c r="K3" s="28" t="s">
        <v>1</v>
      </c>
      <c r="L3" s="28" t="s">
        <v>1</v>
      </c>
      <c r="M3" s="28" t="s">
        <v>1</v>
      </c>
      <c r="N3" s="29" t="s">
        <v>1</v>
      </c>
      <c r="O3" s="28" t="s">
        <v>1</v>
      </c>
      <c r="P3" s="28" t="s">
        <v>1</v>
      </c>
      <c r="Q3" s="28" t="s">
        <v>1</v>
      </c>
      <c r="R3" s="28" t="s">
        <v>3</v>
      </c>
      <c r="S3" s="28" t="s">
        <v>1</v>
      </c>
      <c r="T3" s="28" t="s">
        <v>1</v>
      </c>
      <c r="U3" s="28" t="s">
        <v>1</v>
      </c>
      <c r="V3" s="28" t="s">
        <v>1</v>
      </c>
      <c r="W3" s="28" t="s">
        <v>1</v>
      </c>
      <c r="X3" s="28" t="s">
        <v>1</v>
      </c>
      <c r="Y3" s="28" t="s">
        <v>1</v>
      </c>
      <c r="Z3" s="28" t="s">
        <v>1</v>
      </c>
      <c r="AA3" s="28" t="s">
        <v>1</v>
      </c>
    </row>
    <row r="4" spans="1:27" x14ac:dyDescent="0.3">
      <c r="A4" s="2"/>
      <c r="B4" s="30" t="s">
        <v>6</v>
      </c>
      <c r="C4" s="28" t="s">
        <v>1</v>
      </c>
      <c r="D4" s="28" t="s">
        <v>1</v>
      </c>
      <c r="E4" s="28" t="s">
        <v>1</v>
      </c>
      <c r="F4" s="28" t="s">
        <v>2</v>
      </c>
      <c r="G4" s="28" t="s">
        <v>3</v>
      </c>
      <c r="H4" s="28" t="s">
        <v>2</v>
      </c>
      <c r="I4" s="28" t="s">
        <v>4</v>
      </c>
      <c r="J4" s="28" t="s">
        <v>2</v>
      </c>
      <c r="K4" s="28" t="s">
        <v>2</v>
      </c>
      <c r="L4" s="28" t="s">
        <v>2</v>
      </c>
      <c r="M4" s="28" t="s">
        <v>2</v>
      </c>
      <c r="N4" s="29" t="s">
        <v>4</v>
      </c>
      <c r="O4" s="28" t="s">
        <v>4</v>
      </c>
      <c r="P4" s="28" t="s">
        <v>4</v>
      </c>
      <c r="Q4" s="28" t="s">
        <v>4</v>
      </c>
      <c r="R4" s="28" t="s">
        <v>4</v>
      </c>
      <c r="S4" s="28" t="s">
        <v>4</v>
      </c>
      <c r="T4" s="28" t="s">
        <v>2</v>
      </c>
      <c r="U4" s="28" t="s">
        <v>4</v>
      </c>
      <c r="V4" s="28" t="s">
        <v>4</v>
      </c>
      <c r="W4" s="28" t="s">
        <v>2</v>
      </c>
      <c r="X4" s="28" t="s">
        <v>2</v>
      </c>
      <c r="Y4" s="28" t="s">
        <v>2</v>
      </c>
      <c r="Z4" s="28" t="s">
        <v>4</v>
      </c>
      <c r="AA4" s="28" t="s">
        <v>4</v>
      </c>
    </row>
    <row r="5" spans="1:27" x14ac:dyDescent="0.3">
      <c r="A5" s="2"/>
      <c r="B5" s="30" t="s">
        <v>7</v>
      </c>
      <c r="C5" s="28" t="s">
        <v>1</v>
      </c>
      <c r="D5" s="28" t="s">
        <v>1</v>
      </c>
      <c r="E5" s="28" t="s">
        <v>1</v>
      </c>
      <c r="F5" s="28" t="s">
        <v>1</v>
      </c>
      <c r="G5" s="28" t="s">
        <v>3</v>
      </c>
      <c r="H5" s="28" t="s">
        <v>1</v>
      </c>
      <c r="I5" s="28" t="s">
        <v>1</v>
      </c>
      <c r="J5" s="28" t="s">
        <v>1</v>
      </c>
      <c r="K5" s="28" t="s">
        <v>1</v>
      </c>
      <c r="L5" s="28" t="s">
        <v>1</v>
      </c>
      <c r="M5" s="28" t="s">
        <v>1</v>
      </c>
      <c r="N5" s="29" t="s">
        <v>1</v>
      </c>
      <c r="O5" s="28" t="s">
        <v>1</v>
      </c>
      <c r="P5" s="28" t="s">
        <v>1</v>
      </c>
      <c r="Q5" s="28" t="s">
        <v>1</v>
      </c>
      <c r="R5" s="28" t="s">
        <v>1</v>
      </c>
      <c r="S5" s="28" t="s">
        <v>1</v>
      </c>
      <c r="T5" s="28" t="s">
        <v>4</v>
      </c>
      <c r="U5" s="28" t="s">
        <v>1</v>
      </c>
      <c r="V5" s="28" t="s">
        <v>2</v>
      </c>
      <c r="W5" s="28" t="s">
        <v>2</v>
      </c>
      <c r="X5" s="28" t="s">
        <v>1</v>
      </c>
      <c r="Y5" s="28" t="s">
        <v>2</v>
      </c>
      <c r="Z5" s="28" t="s">
        <v>1</v>
      </c>
      <c r="AA5" s="28" t="s">
        <v>2</v>
      </c>
    </row>
    <row r="6" spans="1:27" x14ac:dyDescent="0.3">
      <c r="A6" s="2"/>
      <c r="B6" s="30" t="s">
        <v>8</v>
      </c>
      <c r="C6" s="28" t="s">
        <v>1</v>
      </c>
      <c r="D6" s="28" t="s">
        <v>1</v>
      </c>
      <c r="E6" s="28" t="s">
        <v>1</v>
      </c>
      <c r="F6" s="28" t="s">
        <v>1</v>
      </c>
      <c r="G6" s="28" t="s">
        <v>3</v>
      </c>
      <c r="H6" s="28" t="s">
        <v>2</v>
      </c>
      <c r="I6" s="28" t="s">
        <v>2</v>
      </c>
      <c r="J6" s="28" t="s">
        <v>2</v>
      </c>
      <c r="K6" s="28" t="s">
        <v>2</v>
      </c>
      <c r="L6" s="28" t="s">
        <v>4</v>
      </c>
      <c r="M6" s="28" t="s">
        <v>4</v>
      </c>
      <c r="N6" s="29" t="s">
        <v>4</v>
      </c>
      <c r="O6" s="28" t="s">
        <v>2</v>
      </c>
      <c r="P6" s="28" t="s">
        <v>4</v>
      </c>
      <c r="Q6" s="28" t="s">
        <v>4</v>
      </c>
      <c r="R6" s="28" t="s">
        <v>4</v>
      </c>
      <c r="S6" s="28" t="s">
        <v>2</v>
      </c>
      <c r="T6" s="28" t="s">
        <v>4</v>
      </c>
      <c r="U6" s="28" t="s">
        <v>2</v>
      </c>
      <c r="V6" s="28" t="s">
        <v>4</v>
      </c>
      <c r="W6" s="28" t="s">
        <v>4</v>
      </c>
      <c r="X6" s="28" t="s">
        <v>2</v>
      </c>
      <c r="Y6" s="28" t="s">
        <v>2</v>
      </c>
      <c r="Z6" s="28" t="s">
        <v>4</v>
      </c>
      <c r="AA6" s="28" t="s">
        <v>4</v>
      </c>
    </row>
    <row r="7" spans="1:27" x14ac:dyDescent="0.3">
      <c r="A7" s="2"/>
      <c r="B7" s="30" t="s">
        <v>9</v>
      </c>
      <c r="C7" s="28" t="s">
        <v>1</v>
      </c>
      <c r="D7" s="28" t="s">
        <v>1</v>
      </c>
      <c r="E7" s="28" t="s">
        <v>1</v>
      </c>
      <c r="F7" s="28" t="s">
        <v>1</v>
      </c>
      <c r="G7" s="28" t="s">
        <v>3</v>
      </c>
      <c r="H7" s="28" t="s">
        <v>2</v>
      </c>
      <c r="I7" s="28" t="s">
        <v>2</v>
      </c>
      <c r="J7" s="28" t="s">
        <v>1</v>
      </c>
      <c r="K7" s="28" t="s">
        <v>1</v>
      </c>
      <c r="L7" s="28" t="s">
        <v>1</v>
      </c>
      <c r="M7" s="28" t="s">
        <v>1</v>
      </c>
      <c r="N7" s="29" t="s">
        <v>2</v>
      </c>
      <c r="O7" s="28" t="s">
        <v>1</v>
      </c>
      <c r="P7" s="28" t="s">
        <v>2</v>
      </c>
      <c r="Q7" s="28" t="s">
        <v>2</v>
      </c>
      <c r="R7" s="28" t="s">
        <v>2</v>
      </c>
      <c r="S7" s="28" t="s">
        <v>2</v>
      </c>
      <c r="T7" s="28" t="s">
        <v>2</v>
      </c>
      <c r="U7" s="28" t="s">
        <v>1</v>
      </c>
      <c r="V7" s="28" t="s">
        <v>2</v>
      </c>
      <c r="W7" s="28" t="s">
        <v>1</v>
      </c>
      <c r="X7" s="28" t="s">
        <v>2</v>
      </c>
      <c r="Y7" s="28" t="s">
        <v>2</v>
      </c>
      <c r="Z7" s="28" t="s">
        <v>1</v>
      </c>
      <c r="AA7" s="28" t="s">
        <v>2</v>
      </c>
    </row>
    <row r="8" spans="1:27" x14ac:dyDescent="0.3">
      <c r="A8" s="2"/>
      <c r="B8" s="30" t="s">
        <v>10</v>
      </c>
      <c r="C8" s="28" t="s">
        <v>1</v>
      </c>
      <c r="D8" s="28" t="s">
        <v>1</v>
      </c>
      <c r="E8" s="28" t="s">
        <v>1</v>
      </c>
      <c r="F8" s="28" t="s">
        <v>1</v>
      </c>
      <c r="G8" s="28" t="s">
        <v>3</v>
      </c>
      <c r="H8" s="28" t="s">
        <v>1</v>
      </c>
      <c r="I8" s="28" t="s">
        <v>1</v>
      </c>
      <c r="J8" s="28" t="s">
        <v>1</v>
      </c>
      <c r="K8" s="28" t="s">
        <v>1</v>
      </c>
      <c r="L8" s="28" t="s">
        <v>4</v>
      </c>
      <c r="M8" s="28" t="s">
        <v>2</v>
      </c>
      <c r="N8" s="29" t="s">
        <v>1</v>
      </c>
      <c r="O8" s="28" t="s">
        <v>1</v>
      </c>
      <c r="P8" s="28" t="s">
        <v>2</v>
      </c>
      <c r="Q8" s="28" t="s">
        <v>2</v>
      </c>
      <c r="R8" s="28" t="s">
        <v>1</v>
      </c>
      <c r="S8" s="28" t="s">
        <v>1</v>
      </c>
      <c r="T8" s="28" t="s">
        <v>2</v>
      </c>
      <c r="U8" s="28" t="s">
        <v>1</v>
      </c>
      <c r="V8" s="28" t="s">
        <v>1</v>
      </c>
      <c r="W8" s="28" t="s">
        <v>2</v>
      </c>
      <c r="X8" s="28" t="s">
        <v>4</v>
      </c>
      <c r="Y8" s="28" t="s">
        <v>1</v>
      </c>
      <c r="Z8" s="28" t="s">
        <v>1</v>
      </c>
      <c r="AA8" s="28" t="s">
        <v>2</v>
      </c>
    </row>
    <row r="9" spans="1:27" x14ac:dyDescent="0.3">
      <c r="A9" s="2"/>
      <c r="B9" s="30" t="s">
        <v>11</v>
      </c>
      <c r="C9" s="28" t="s">
        <v>1</v>
      </c>
      <c r="D9" s="28" t="s">
        <v>1</v>
      </c>
      <c r="E9" s="28" t="s">
        <v>1</v>
      </c>
      <c r="F9" s="28" t="s">
        <v>4</v>
      </c>
      <c r="G9" s="28" t="s">
        <v>3</v>
      </c>
      <c r="H9" s="28" t="s">
        <v>1</v>
      </c>
      <c r="I9" s="28" t="s">
        <v>1</v>
      </c>
      <c r="J9" s="28" t="s">
        <v>4</v>
      </c>
      <c r="K9" s="28" t="s">
        <v>1</v>
      </c>
      <c r="L9" s="28" t="s">
        <v>4</v>
      </c>
      <c r="M9" s="28" t="s">
        <v>1</v>
      </c>
      <c r="N9" s="29" t="s">
        <v>2</v>
      </c>
      <c r="O9" s="28" t="s">
        <v>4</v>
      </c>
      <c r="P9" s="28" t="s">
        <v>4</v>
      </c>
      <c r="Q9" s="28" t="s">
        <v>4</v>
      </c>
      <c r="R9" s="28" t="s">
        <v>4</v>
      </c>
      <c r="S9" s="28" t="s">
        <v>2</v>
      </c>
      <c r="T9" s="28" t="s">
        <v>4</v>
      </c>
      <c r="U9" s="28" t="s">
        <v>4</v>
      </c>
      <c r="V9" s="28" t="s">
        <v>2</v>
      </c>
      <c r="W9" s="28" t="s">
        <v>4</v>
      </c>
      <c r="X9" s="28" t="s">
        <v>2</v>
      </c>
      <c r="Y9" s="28" t="s">
        <v>4</v>
      </c>
      <c r="Z9" s="28" t="s">
        <v>4</v>
      </c>
      <c r="AA9" s="28" t="s">
        <v>4</v>
      </c>
    </row>
    <row r="10" spans="1:27" x14ac:dyDescent="0.3">
      <c r="A10" s="2"/>
      <c r="B10" s="30" t="s">
        <v>12</v>
      </c>
      <c r="C10" s="28" t="s">
        <v>1</v>
      </c>
      <c r="D10" s="28" t="s">
        <v>1</v>
      </c>
      <c r="E10" s="28" t="s">
        <v>1</v>
      </c>
      <c r="F10" s="28" t="s">
        <v>1</v>
      </c>
      <c r="G10" s="28" t="s">
        <v>3</v>
      </c>
      <c r="H10" s="28" t="s">
        <v>1</v>
      </c>
      <c r="I10" s="28" t="s">
        <v>1</v>
      </c>
      <c r="J10" s="28" t="s">
        <v>1</v>
      </c>
      <c r="K10" s="28" t="s">
        <v>1</v>
      </c>
      <c r="L10" s="28" t="s">
        <v>1</v>
      </c>
      <c r="M10" s="28" t="s">
        <v>1</v>
      </c>
      <c r="N10" s="29" t="s">
        <v>1</v>
      </c>
      <c r="O10" s="28" t="s">
        <v>1</v>
      </c>
      <c r="P10" s="28" t="s">
        <v>1</v>
      </c>
      <c r="Q10" s="28" t="s">
        <v>1</v>
      </c>
      <c r="R10" s="28" t="s">
        <v>1</v>
      </c>
      <c r="S10" s="28" t="s">
        <v>1</v>
      </c>
      <c r="T10" s="28" t="s">
        <v>1</v>
      </c>
      <c r="U10" s="28" t="s">
        <v>1</v>
      </c>
      <c r="V10" s="28" t="s">
        <v>1</v>
      </c>
      <c r="W10" s="28" t="s">
        <v>1</v>
      </c>
      <c r="X10" s="28" t="s">
        <v>1</v>
      </c>
      <c r="Y10" s="28" t="s">
        <v>1</v>
      </c>
      <c r="Z10" s="28" t="s">
        <v>1</v>
      </c>
      <c r="AA10" s="28" t="s">
        <v>1</v>
      </c>
    </row>
    <row r="11" spans="1:27" x14ac:dyDescent="0.3">
      <c r="A11" s="2"/>
      <c r="B11" s="30" t="s">
        <v>13</v>
      </c>
      <c r="C11" s="28" t="s">
        <v>1</v>
      </c>
      <c r="D11" s="28" t="s">
        <v>1</v>
      </c>
      <c r="E11" s="28" t="s">
        <v>1</v>
      </c>
      <c r="F11" s="28" t="s">
        <v>4</v>
      </c>
      <c r="G11" s="28" t="s">
        <v>3</v>
      </c>
      <c r="H11" s="28" t="s">
        <v>4</v>
      </c>
      <c r="I11" s="28" t="s">
        <v>4</v>
      </c>
      <c r="J11" s="28" t="s">
        <v>2</v>
      </c>
      <c r="K11" s="28" t="s">
        <v>2</v>
      </c>
      <c r="L11" s="28" t="s">
        <v>4</v>
      </c>
      <c r="M11" s="28" t="s">
        <v>4</v>
      </c>
      <c r="N11" s="29" t="s">
        <v>4</v>
      </c>
      <c r="O11" s="28" t="s">
        <v>4</v>
      </c>
      <c r="P11" s="28" t="s">
        <v>4</v>
      </c>
      <c r="Q11" s="28" t="s">
        <v>4</v>
      </c>
      <c r="R11" s="28" t="s">
        <v>4</v>
      </c>
      <c r="S11" s="28" t="s">
        <v>4</v>
      </c>
      <c r="T11" s="28" t="s">
        <v>4</v>
      </c>
      <c r="U11" s="28" t="s">
        <v>4</v>
      </c>
      <c r="V11" s="28" t="s">
        <v>4</v>
      </c>
      <c r="W11" s="28" t="s">
        <v>4</v>
      </c>
      <c r="X11" s="28" t="s">
        <v>4</v>
      </c>
      <c r="Y11" s="28" t="s">
        <v>4</v>
      </c>
      <c r="Z11" s="28" t="s">
        <v>1</v>
      </c>
      <c r="AA11" s="28" t="s">
        <v>4</v>
      </c>
    </row>
    <row r="12" spans="1:27" x14ac:dyDescent="0.3">
      <c r="A12" s="2"/>
      <c r="B12" s="30" t="s">
        <v>14</v>
      </c>
      <c r="C12" s="28" t="s">
        <v>1</v>
      </c>
      <c r="D12" s="28" t="s">
        <v>1</v>
      </c>
      <c r="E12" s="28" t="s">
        <v>1</v>
      </c>
      <c r="F12" s="28" t="s">
        <v>2</v>
      </c>
      <c r="G12" s="28" t="s">
        <v>3</v>
      </c>
      <c r="H12" s="28" t="s">
        <v>4</v>
      </c>
      <c r="I12" s="28" t="s">
        <v>2</v>
      </c>
      <c r="J12" s="28" t="s">
        <v>2</v>
      </c>
      <c r="K12" s="28" t="s">
        <v>2</v>
      </c>
      <c r="L12" s="28" t="s">
        <v>2</v>
      </c>
      <c r="M12" s="28" t="s">
        <v>4</v>
      </c>
      <c r="N12" s="29" t="s">
        <v>2</v>
      </c>
      <c r="O12" s="28" t="s">
        <v>4</v>
      </c>
      <c r="P12" s="28" t="s">
        <v>4</v>
      </c>
      <c r="Q12" s="28" t="s">
        <v>2</v>
      </c>
      <c r="R12" s="28" t="s">
        <v>4</v>
      </c>
      <c r="S12" s="28" t="s">
        <v>2</v>
      </c>
      <c r="T12" s="28" t="s">
        <v>4</v>
      </c>
      <c r="U12" s="28" t="s">
        <v>4</v>
      </c>
      <c r="V12" s="28" t="s">
        <v>4</v>
      </c>
      <c r="W12" s="28" t="s">
        <v>4</v>
      </c>
      <c r="X12" s="28" t="s">
        <v>2</v>
      </c>
      <c r="Y12" s="28" t="s">
        <v>2</v>
      </c>
      <c r="Z12" s="28" t="s">
        <v>1</v>
      </c>
      <c r="AA12" s="28" t="s">
        <v>4</v>
      </c>
    </row>
    <row r="13" spans="1:27" x14ac:dyDescent="0.3">
      <c r="A13" s="2"/>
      <c r="B13" s="30" t="s">
        <v>15</v>
      </c>
      <c r="C13" s="28" t="s">
        <v>1</v>
      </c>
      <c r="D13" s="28" t="s">
        <v>1</v>
      </c>
      <c r="E13" s="28" t="s">
        <v>1</v>
      </c>
      <c r="F13" s="28" t="s">
        <v>1</v>
      </c>
      <c r="G13" s="28" t="s">
        <v>3</v>
      </c>
      <c r="H13" s="28" t="s">
        <v>4</v>
      </c>
      <c r="I13" s="28" t="s">
        <v>1</v>
      </c>
      <c r="J13" s="28" t="s">
        <v>1</v>
      </c>
      <c r="K13" s="28" t="s">
        <v>1</v>
      </c>
      <c r="L13" s="28" t="s">
        <v>1</v>
      </c>
      <c r="M13" s="28" t="s">
        <v>1</v>
      </c>
      <c r="N13" s="29" t="s">
        <v>1</v>
      </c>
      <c r="O13" s="28" t="s">
        <v>2</v>
      </c>
      <c r="P13" s="28" t="s">
        <v>1</v>
      </c>
      <c r="Q13" s="28" t="s">
        <v>1</v>
      </c>
      <c r="R13" s="28" t="s">
        <v>4</v>
      </c>
      <c r="S13" s="28" t="s">
        <v>1</v>
      </c>
      <c r="T13" s="28" t="s">
        <v>1</v>
      </c>
      <c r="U13" s="28" t="s">
        <v>4</v>
      </c>
      <c r="V13" s="28" t="s">
        <v>2</v>
      </c>
      <c r="W13" s="28" t="s">
        <v>1</v>
      </c>
      <c r="X13" s="28" t="s">
        <v>4</v>
      </c>
      <c r="Y13" s="28" t="s">
        <v>2</v>
      </c>
      <c r="Z13" s="28" t="s">
        <v>1</v>
      </c>
      <c r="AA13" s="28" t="s">
        <v>4</v>
      </c>
    </row>
    <row r="14" spans="1:27" x14ac:dyDescent="0.3">
      <c r="A14" s="2"/>
      <c r="B14" s="30" t="s">
        <v>16</v>
      </c>
      <c r="C14" s="28" t="s">
        <v>1</v>
      </c>
      <c r="D14" s="28" t="s">
        <v>1</v>
      </c>
      <c r="E14" s="28" t="s">
        <v>1</v>
      </c>
      <c r="F14" s="28" t="s">
        <v>4</v>
      </c>
      <c r="G14" s="28" t="s">
        <v>3</v>
      </c>
      <c r="H14" s="28" t="s">
        <v>1</v>
      </c>
      <c r="I14" s="28" t="s">
        <v>4</v>
      </c>
      <c r="J14" s="28" t="s">
        <v>2</v>
      </c>
      <c r="K14" s="28" t="s">
        <v>4</v>
      </c>
      <c r="L14" s="28" t="s">
        <v>2</v>
      </c>
      <c r="M14" s="28" t="s">
        <v>1</v>
      </c>
      <c r="N14" s="29" t="s">
        <v>2</v>
      </c>
      <c r="O14" s="28" t="s">
        <v>4</v>
      </c>
      <c r="P14" s="28" t="s">
        <v>2</v>
      </c>
      <c r="Q14" s="28" t="s">
        <v>4</v>
      </c>
      <c r="R14" s="28" t="s">
        <v>2</v>
      </c>
      <c r="S14" s="28" t="s">
        <v>2</v>
      </c>
      <c r="T14" s="28" t="s">
        <v>4</v>
      </c>
      <c r="U14" s="28" t="s">
        <v>2</v>
      </c>
      <c r="V14" s="28" t="s">
        <v>4</v>
      </c>
      <c r="W14" s="28" t="s">
        <v>2</v>
      </c>
      <c r="X14" s="28" t="s">
        <v>4</v>
      </c>
      <c r="Y14" s="28" t="s">
        <v>2</v>
      </c>
      <c r="Z14" s="28" t="s">
        <v>4</v>
      </c>
      <c r="AA14" s="28" t="s">
        <v>4</v>
      </c>
    </row>
    <row r="15" spans="1:27" x14ac:dyDescent="0.3">
      <c r="A15" s="2"/>
      <c r="B15" s="30" t="s">
        <v>17</v>
      </c>
      <c r="C15" s="28" t="s">
        <v>1</v>
      </c>
      <c r="D15" s="28" t="s">
        <v>1</v>
      </c>
      <c r="E15" s="28" t="s">
        <v>1</v>
      </c>
      <c r="F15" s="28" t="s">
        <v>1</v>
      </c>
      <c r="G15" s="28" t="s">
        <v>3</v>
      </c>
      <c r="H15" s="28" t="s">
        <v>2</v>
      </c>
      <c r="I15" s="28" t="s">
        <v>1</v>
      </c>
      <c r="J15" s="28" t="s">
        <v>4</v>
      </c>
      <c r="K15" s="28" t="s">
        <v>2</v>
      </c>
      <c r="L15" s="28" t="s">
        <v>2</v>
      </c>
      <c r="M15" s="28" t="s">
        <v>1</v>
      </c>
      <c r="N15" s="29" t="s">
        <v>4</v>
      </c>
      <c r="O15" s="28" t="s">
        <v>2</v>
      </c>
      <c r="P15" s="28" t="s">
        <v>4</v>
      </c>
      <c r="Q15" s="28" t="s">
        <v>4</v>
      </c>
      <c r="R15" s="28" t="s">
        <v>2</v>
      </c>
      <c r="S15" s="28" t="s">
        <v>1</v>
      </c>
      <c r="T15" s="28" t="s">
        <v>1</v>
      </c>
      <c r="U15" s="28" t="s">
        <v>2</v>
      </c>
      <c r="V15" s="28" t="s">
        <v>2</v>
      </c>
      <c r="W15" s="28" t="s">
        <v>1</v>
      </c>
      <c r="X15" s="28" t="s">
        <v>2</v>
      </c>
      <c r="Y15" s="28" t="s">
        <v>2</v>
      </c>
      <c r="Z15" s="28" t="s">
        <v>4</v>
      </c>
      <c r="AA15" s="28" t="s">
        <v>2</v>
      </c>
    </row>
    <row r="16" spans="1:27" x14ac:dyDescent="0.3">
      <c r="A16" s="2"/>
      <c r="B16" s="30" t="s">
        <v>18</v>
      </c>
      <c r="C16" s="28" t="s">
        <v>1</v>
      </c>
      <c r="D16" s="28" t="s">
        <v>1</v>
      </c>
      <c r="E16" s="28" t="s">
        <v>1</v>
      </c>
      <c r="F16" s="28" t="s">
        <v>1</v>
      </c>
      <c r="G16" s="28" t="s">
        <v>3</v>
      </c>
      <c r="H16" s="28" t="s">
        <v>1</v>
      </c>
      <c r="I16" s="28" t="s">
        <v>2</v>
      </c>
      <c r="J16" s="28" t="s">
        <v>2</v>
      </c>
      <c r="K16" s="28" t="s">
        <v>2</v>
      </c>
      <c r="L16" s="28" t="s">
        <v>1</v>
      </c>
      <c r="M16" s="28" t="s">
        <v>1</v>
      </c>
      <c r="N16" s="29" t="s">
        <v>1</v>
      </c>
      <c r="O16" s="28" t="s">
        <v>1</v>
      </c>
      <c r="P16" s="28" t="s">
        <v>1</v>
      </c>
      <c r="Q16" s="28" t="s">
        <v>19</v>
      </c>
      <c r="R16" s="28" t="s">
        <v>1</v>
      </c>
      <c r="S16" s="28" t="s">
        <v>1</v>
      </c>
      <c r="T16" s="28" t="s">
        <v>3</v>
      </c>
      <c r="U16" s="28" t="s">
        <v>2</v>
      </c>
      <c r="V16" s="28" t="s">
        <v>1</v>
      </c>
      <c r="W16" s="28" t="s">
        <v>2</v>
      </c>
      <c r="X16" s="28" t="s">
        <v>4</v>
      </c>
      <c r="Y16" s="28" t="s">
        <v>4</v>
      </c>
      <c r="Z16" s="28" t="s">
        <v>1</v>
      </c>
      <c r="AA16" s="28" t="s">
        <v>4</v>
      </c>
    </row>
    <row r="17" spans="1:27" x14ac:dyDescent="0.3">
      <c r="A17" s="2"/>
      <c r="B17" s="30" t="s">
        <v>20</v>
      </c>
      <c r="C17" s="28" t="s">
        <v>1</v>
      </c>
      <c r="D17" s="28" t="s">
        <v>1</v>
      </c>
      <c r="E17" s="28" t="s">
        <v>1</v>
      </c>
      <c r="F17" s="28" t="s">
        <v>4</v>
      </c>
      <c r="G17" s="28" t="s">
        <v>3</v>
      </c>
      <c r="H17" s="28" t="s">
        <v>1</v>
      </c>
      <c r="I17" s="28" t="s">
        <v>1</v>
      </c>
      <c r="J17" s="28" t="s">
        <v>1</v>
      </c>
      <c r="K17" s="28" t="s">
        <v>1</v>
      </c>
      <c r="L17" s="28" t="s">
        <v>1</v>
      </c>
      <c r="M17" s="28" t="s">
        <v>1</v>
      </c>
      <c r="N17" s="29" t="s">
        <v>1</v>
      </c>
      <c r="O17" s="28" t="s">
        <v>1</v>
      </c>
      <c r="P17" s="28" t="s">
        <v>4</v>
      </c>
      <c r="Q17" s="28" t="s">
        <v>4</v>
      </c>
      <c r="R17" s="28" t="s">
        <v>1</v>
      </c>
      <c r="S17" s="28" t="s">
        <v>1</v>
      </c>
      <c r="T17" s="28" t="s">
        <v>1</v>
      </c>
      <c r="U17" s="28" t="s">
        <v>2</v>
      </c>
      <c r="V17" s="28" t="s">
        <v>1</v>
      </c>
      <c r="W17" s="28" t="s">
        <v>1</v>
      </c>
      <c r="X17" s="28" t="s">
        <v>2</v>
      </c>
      <c r="Y17" s="28" t="s">
        <v>4</v>
      </c>
      <c r="Z17" s="28" t="s">
        <v>1</v>
      </c>
      <c r="AA17" s="28" t="s">
        <v>4</v>
      </c>
    </row>
    <row r="18" spans="1:27" x14ac:dyDescent="0.3">
      <c r="A18" s="2"/>
      <c r="B18" s="30" t="s">
        <v>21</v>
      </c>
      <c r="C18" s="28" t="s">
        <v>1</v>
      </c>
      <c r="D18" s="28" t="s">
        <v>1</v>
      </c>
      <c r="E18" s="28" t="s">
        <v>1</v>
      </c>
      <c r="F18" s="28" t="s">
        <v>1</v>
      </c>
      <c r="G18" s="28" t="s">
        <v>3</v>
      </c>
      <c r="H18" s="28" t="s">
        <v>1</v>
      </c>
      <c r="I18" s="28" t="s">
        <v>1</v>
      </c>
      <c r="J18" s="28" t="s">
        <v>1</v>
      </c>
      <c r="K18" s="28" t="s">
        <v>1</v>
      </c>
      <c r="L18" s="28" t="s">
        <v>1</v>
      </c>
      <c r="M18" s="28" t="s">
        <v>1</v>
      </c>
      <c r="N18" s="29" t="s">
        <v>1</v>
      </c>
      <c r="O18" s="28" t="s">
        <v>1</v>
      </c>
      <c r="P18" s="28" t="s">
        <v>1</v>
      </c>
      <c r="Q18" s="28" t="s">
        <v>4</v>
      </c>
      <c r="R18" s="28" t="s">
        <v>1</v>
      </c>
      <c r="S18" s="28" t="s">
        <v>2</v>
      </c>
      <c r="T18" s="28" t="s">
        <v>2</v>
      </c>
      <c r="U18" s="28" t="s">
        <v>1</v>
      </c>
      <c r="V18" s="28" t="s">
        <v>1</v>
      </c>
      <c r="W18" s="28" t="s">
        <v>4</v>
      </c>
      <c r="X18" s="28" t="s">
        <v>4</v>
      </c>
      <c r="Y18" s="28" t="s">
        <v>4</v>
      </c>
      <c r="Z18" s="28" t="s">
        <v>1</v>
      </c>
      <c r="AA18" s="28" t="s">
        <v>4</v>
      </c>
    </row>
    <row r="19" spans="1:27" x14ac:dyDescent="0.3">
      <c r="A19" s="2"/>
      <c r="B19" s="30" t="s">
        <v>22</v>
      </c>
      <c r="C19" s="28" t="s">
        <v>1</v>
      </c>
      <c r="D19" s="28" t="s">
        <v>1</v>
      </c>
      <c r="E19" s="28" t="s">
        <v>1</v>
      </c>
      <c r="F19" s="28" t="s">
        <v>4</v>
      </c>
      <c r="G19" s="28" t="s">
        <v>3</v>
      </c>
      <c r="H19" s="28" t="s">
        <v>1</v>
      </c>
      <c r="I19" s="28" t="s">
        <v>2</v>
      </c>
      <c r="J19" s="28" t="s">
        <v>4</v>
      </c>
      <c r="K19" s="28" t="s">
        <v>2</v>
      </c>
      <c r="L19" s="28" t="s">
        <v>4</v>
      </c>
      <c r="M19" s="28" t="s">
        <v>2</v>
      </c>
      <c r="N19" s="29" t="s">
        <v>2</v>
      </c>
      <c r="O19" s="28" t="s">
        <v>2</v>
      </c>
      <c r="P19" s="28" t="s">
        <v>4</v>
      </c>
      <c r="Q19" s="28" t="s">
        <v>2</v>
      </c>
      <c r="R19" s="28" t="s">
        <v>4</v>
      </c>
      <c r="S19" s="28" t="s">
        <v>2</v>
      </c>
      <c r="T19" s="28" t="s">
        <v>2</v>
      </c>
      <c r="U19" s="28" t="s">
        <v>2</v>
      </c>
      <c r="V19" s="28" t="s">
        <v>2</v>
      </c>
      <c r="W19" s="28" t="s">
        <v>4</v>
      </c>
      <c r="X19" s="28" t="s">
        <v>4</v>
      </c>
      <c r="Y19" s="28" t="s">
        <v>2</v>
      </c>
      <c r="Z19" s="28" t="s">
        <v>1</v>
      </c>
      <c r="AA19" s="28" t="s">
        <v>2</v>
      </c>
    </row>
    <row r="20" spans="1:27" x14ac:dyDescent="0.3">
      <c r="A20" s="2"/>
      <c r="B20" s="30" t="s">
        <v>23</v>
      </c>
      <c r="C20" s="28" t="s">
        <v>1</v>
      </c>
      <c r="D20" s="28" t="s">
        <v>1</v>
      </c>
      <c r="E20" s="28" t="s">
        <v>1</v>
      </c>
      <c r="F20" s="28" t="s">
        <v>2</v>
      </c>
      <c r="G20" s="28" t="s">
        <v>3</v>
      </c>
      <c r="H20" s="28" t="s">
        <v>2</v>
      </c>
      <c r="I20" s="28" t="s">
        <v>2</v>
      </c>
      <c r="J20" s="28" t="s">
        <v>2</v>
      </c>
      <c r="K20" s="28" t="s">
        <v>2</v>
      </c>
      <c r="L20" s="28" t="s">
        <v>4</v>
      </c>
      <c r="M20" s="28" t="s">
        <v>4</v>
      </c>
      <c r="N20" s="29" t="s">
        <v>2</v>
      </c>
      <c r="O20" s="28" t="s">
        <v>2</v>
      </c>
      <c r="P20" s="28" t="s">
        <v>4</v>
      </c>
      <c r="Q20" s="28" t="s">
        <v>4</v>
      </c>
      <c r="R20" s="28" t="s">
        <v>4</v>
      </c>
      <c r="S20" s="28" t="s">
        <v>2</v>
      </c>
      <c r="T20" s="28" t="s">
        <v>2</v>
      </c>
      <c r="U20" s="28" t="s">
        <v>2</v>
      </c>
      <c r="V20" s="28" t="s">
        <v>2</v>
      </c>
      <c r="W20" s="28" t="s">
        <v>4</v>
      </c>
      <c r="X20" s="28" t="s">
        <v>4</v>
      </c>
      <c r="Y20" s="28" t="s">
        <v>2</v>
      </c>
      <c r="Z20" s="28" t="s">
        <v>1</v>
      </c>
      <c r="AA20" s="28" t="s">
        <v>2</v>
      </c>
    </row>
    <row r="21" spans="1:27" x14ac:dyDescent="0.3">
      <c r="A21" s="2"/>
      <c r="B21" s="30" t="s">
        <v>24</v>
      </c>
      <c r="C21" s="28" t="s">
        <v>1</v>
      </c>
      <c r="D21" s="28" t="s">
        <v>1</v>
      </c>
      <c r="E21" s="28" t="s">
        <v>1</v>
      </c>
      <c r="F21" s="28" t="s">
        <v>4</v>
      </c>
      <c r="G21" s="28" t="s">
        <v>3</v>
      </c>
      <c r="H21" s="28" t="s">
        <v>1</v>
      </c>
      <c r="I21" s="28" t="s">
        <v>4</v>
      </c>
      <c r="J21" s="28" t="s">
        <v>2</v>
      </c>
      <c r="K21" s="28" t="s">
        <v>1</v>
      </c>
      <c r="L21" s="28" t="s">
        <v>2</v>
      </c>
      <c r="M21" s="28" t="s">
        <v>2</v>
      </c>
      <c r="N21" s="29" t="s">
        <v>2</v>
      </c>
      <c r="O21" s="28" t="s">
        <v>4</v>
      </c>
      <c r="P21" s="28" t="s">
        <v>2</v>
      </c>
      <c r="Q21" s="28" t="s">
        <v>2</v>
      </c>
      <c r="R21" s="28" t="s">
        <v>2</v>
      </c>
      <c r="S21" s="28" t="s">
        <v>2</v>
      </c>
      <c r="T21" s="28" t="s">
        <v>2</v>
      </c>
      <c r="U21" s="28" t="s">
        <v>2</v>
      </c>
      <c r="V21" s="28" t="s">
        <v>2</v>
      </c>
      <c r="W21" s="28" t="s">
        <v>2</v>
      </c>
      <c r="X21" s="28" t="s">
        <v>2</v>
      </c>
      <c r="Y21" s="28" t="s">
        <v>2</v>
      </c>
      <c r="Z21" s="28" t="s">
        <v>1</v>
      </c>
      <c r="AA21" s="28" t="s">
        <v>2</v>
      </c>
    </row>
    <row r="22" spans="1:27" x14ac:dyDescent="0.3">
      <c r="A22" s="2"/>
      <c r="B22" s="30" t="s">
        <v>25</v>
      </c>
      <c r="C22" s="28" t="s">
        <v>1</v>
      </c>
      <c r="D22" s="28" t="s">
        <v>1</v>
      </c>
      <c r="E22" s="28" t="s">
        <v>1</v>
      </c>
      <c r="F22" s="28" t="s">
        <v>2</v>
      </c>
      <c r="G22" s="28" t="s">
        <v>3</v>
      </c>
      <c r="H22" s="28" t="s">
        <v>4</v>
      </c>
      <c r="I22" s="28" t="s">
        <v>2</v>
      </c>
      <c r="J22" s="28" t="s">
        <v>2</v>
      </c>
      <c r="K22" s="28" t="s">
        <v>4</v>
      </c>
      <c r="L22" s="28" t="s">
        <v>1</v>
      </c>
      <c r="M22" s="28" t="s">
        <v>1</v>
      </c>
      <c r="N22" s="29" t="s">
        <v>4</v>
      </c>
      <c r="O22" s="28" t="s">
        <v>1</v>
      </c>
      <c r="P22" s="28" t="s">
        <v>2</v>
      </c>
      <c r="Q22" s="28" t="s">
        <v>2</v>
      </c>
      <c r="R22" s="28" t="s">
        <v>4</v>
      </c>
      <c r="S22" s="28" t="s">
        <v>1</v>
      </c>
      <c r="T22" s="28" t="s">
        <v>1</v>
      </c>
      <c r="U22" s="28" t="s">
        <v>4</v>
      </c>
      <c r="V22" s="28" t="s">
        <v>2</v>
      </c>
      <c r="W22" s="28" t="s">
        <v>2</v>
      </c>
      <c r="X22" s="28" t="s">
        <v>4</v>
      </c>
      <c r="Y22" s="28" t="s">
        <v>4</v>
      </c>
      <c r="Z22" s="28" t="s">
        <v>4</v>
      </c>
      <c r="AA22" s="28" t="s">
        <v>2</v>
      </c>
    </row>
    <row r="23" spans="1:27" x14ac:dyDescent="0.3">
      <c r="A23" s="2" t="s">
        <v>27</v>
      </c>
      <c r="B23" s="31" t="s">
        <v>28</v>
      </c>
      <c r="C23" s="32" t="s">
        <v>26</v>
      </c>
      <c r="D23" s="32" t="s">
        <v>1</v>
      </c>
      <c r="E23" s="32" t="s">
        <v>1</v>
      </c>
      <c r="F23" s="32" t="s">
        <v>1</v>
      </c>
      <c r="G23" s="32" t="s">
        <v>4</v>
      </c>
      <c r="H23" s="32" t="s">
        <v>1</v>
      </c>
      <c r="I23" s="32" t="s">
        <v>3</v>
      </c>
      <c r="J23" s="32" t="s">
        <v>19</v>
      </c>
      <c r="K23" s="32" t="s">
        <v>1</v>
      </c>
      <c r="L23" s="32" t="s">
        <v>1</v>
      </c>
      <c r="M23" s="32" t="s">
        <v>3</v>
      </c>
      <c r="N23" s="33" t="s">
        <v>3</v>
      </c>
      <c r="O23" s="32" t="s">
        <v>4</v>
      </c>
      <c r="P23" s="32" t="s">
        <v>2</v>
      </c>
      <c r="Q23" s="32" t="s">
        <v>4</v>
      </c>
      <c r="R23" s="32" t="s">
        <v>4</v>
      </c>
      <c r="S23" s="32" t="s">
        <v>4</v>
      </c>
      <c r="T23" s="32" t="s">
        <v>1</v>
      </c>
      <c r="U23" s="32" t="s">
        <v>3</v>
      </c>
      <c r="V23" s="32" t="s">
        <v>4</v>
      </c>
      <c r="W23" s="32" t="s">
        <v>4</v>
      </c>
      <c r="X23" s="32" t="s">
        <v>2</v>
      </c>
      <c r="Y23" s="32" t="s">
        <v>1</v>
      </c>
      <c r="Z23" s="32" t="s">
        <v>2</v>
      </c>
      <c r="AA23" s="2"/>
    </row>
    <row r="24" spans="1:27" x14ac:dyDescent="0.3">
      <c r="A24" s="2"/>
      <c r="B24" s="31" t="s">
        <v>29</v>
      </c>
      <c r="C24" s="32" t="s">
        <v>26</v>
      </c>
      <c r="D24" s="32" t="s">
        <v>1</v>
      </c>
      <c r="E24" s="32" t="s">
        <v>1</v>
      </c>
      <c r="F24" s="32" t="s">
        <v>2</v>
      </c>
      <c r="G24" s="32" t="s">
        <v>1</v>
      </c>
      <c r="H24" s="32" t="s">
        <v>1</v>
      </c>
      <c r="I24" s="32" t="s">
        <v>3</v>
      </c>
      <c r="J24" s="32" t="s">
        <v>4</v>
      </c>
      <c r="K24" s="32" t="s">
        <v>1</v>
      </c>
      <c r="L24" s="32" t="s">
        <v>1</v>
      </c>
      <c r="M24" s="32" t="s">
        <v>2</v>
      </c>
      <c r="N24" s="33" t="s">
        <v>4</v>
      </c>
      <c r="O24" s="32" t="s">
        <v>1</v>
      </c>
      <c r="P24" s="32" t="s">
        <v>1</v>
      </c>
      <c r="Q24" s="32" t="s">
        <v>2</v>
      </c>
      <c r="R24" s="32" t="s">
        <v>4</v>
      </c>
      <c r="S24" s="32" t="s">
        <v>4</v>
      </c>
      <c r="T24" s="32" t="s">
        <v>2</v>
      </c>
      <c r="U24" s="32" t="s">
        <v>1</v>
      </c>
      <c r="V24" s="32" t="s">
        <v>1</v>
      </c>
      <c r="W24" s="32" t="s">
        <v>2</v>
      </c>
      <c r="X24" s="32" t="s">
        <v>1</v>
      </c>
      <c r="Y24" s="32" t="s">
        <v>2</v>
      </c>
      <c r="Z24" s="32" t="s">
        <v>1</v>
      </c>
      <c r="AA24" s="2"/>
    </row>
    <row r="25" spans="1:27" x14ac:dyDescent="0.3">
      <c r="A25" s="2"/>
      <c r="B25" s="31" t="s">
        <v>30</v>
      </c>
      <c r="C25" s="32" t="s">
        <v>26</v>
      </c>
      <c r="D25" s="32" t="s">
        <v>1</v>
      </c>
      <c r="E25" s="32" t="s">
        <v>1</v>
      </c>
      <c r="F25" s="32" t="s">
        <v>1</v>
      </c>
      <c r="G25" s="32" t="s">
        <v>1</v>
      </c>
      <c r="H25" s="32" t="s">
        <v>1</v>
      </c>
      <c r="I25" s="32" t="s">
        <v>3</v>
      </c>
      <c r="J25" s="32" t="s">
        <v>1</v>
      </c>
      <c r="K25" s="32" t="s">
        <v>1</v>
      </c>
      <c r="L25" s="32" t="s">
        <v>1</v>
      </c>
      <c r="M25" s="32" t="s">
        <v>1</v>
      </c>
      <c r="N25" s="33" t="s">
        <v>1</v>
      </c>
      <c r="O25" s="32" t="s">
        <v>1</v>
      </c>
      <c r="P25" s="32" t="s">
        <v>1</v>
      </c>
      <c r="Q25" s="32" t="s">
        <v>4</v>
      </c>
      <c r="R25" s="32" t="s">
        <v>1</v>
      </c>
      <c r="S25" s="32" t="s">
        <v>1</v>
      </c>
      <c r="T25" s="32" t="s">
        <v>1</v>
      </c>
      <c r="U25" s="32" t="s">
        <v>2</v>
      </c>
      <c r="V25" s="32" t="s">
        <v>1</v>
      </c>
      <c r="W25" s="32" t="s">
        <v>1</v>
      </c>
      <c r="X25" s="32" t="s">
        <v>1</v>
      </c>
      <c r="Y25" s="32" t="s">
        <v>2</v>
      </c>
      <c r="Z25" s="32" t="s">
        <v>2</v>
      </c>
      <c r="AA25" s="2"/>
    </row>
    <row r="26" spans="1:27" x14ac:dyDescent="0.3">
      <c r="A26" s="2"/>
      <c r="B26" s="31" t="s">
        <v>31</v>
      </c>
      <c r="C26" s="32" t="s">
        <v>26</v>
      </c>
      <c r="D26" s="32" t="s">
        <v>1</v>
      </c>
      <c r="E26" s="32" t="s">
        <v>1</v>
      </c>
      <c r="F26" s="32" t="s">
        <v>4</v>
      </c>
      <c r="G26" s="32" t="s">
        <v>1</v>
      </c>
      <c r="H26" s="32" t="s">
        <v>4</v>
      </c>
      <c r="I26" s="32" t="s">
        <v>3</v>
      </c>
      <c r="J26" s="32" t="s">
        <v>4</v>
      </c>
      <c r="K26" s="32" t="s">
        <v>4</v>
      </c>
      <c r="L26" s="32" t="s">
        <v>4</v>
      </c>
      <c r="M26" s="32" t="s">
        <v>1</v>
      </c>
      <c r="N26" s="33" t="s">
        <v>4</v>
      </c>
      <c r="O26" s="32" t="s">
        <v>4</v>
      </c>
      <c r="P26" s="32" t="s">
        <v>4</v>
      </c>
      <c r="Q26" s="32" t="s">
        <v>4</v>
      </c>
      <c r="R26" s="32" t="s">
        <v>2</v>
      </c>
      <c r="S26" s="32" t="s">
        <v>1</v>
      </c>
      <c r="T26" s="32" t="s">
        <v>1</v>
      </c>
      <c r="U26" s="32" t="s">
        <v>4</v>
      </c>
      <c r="V26" s="32" t="s">
        <v>4</v>
      </c>
      <c r="W26" s="32" t="s">
        <v>4</v>
      </c>
      <c r="X26" s="32" t="s">
        <v>4</v>
      </c>
      <c r="Y26" s="32" t="s">
        <v>4</v>
      </c>
      <c r="Z26" s="32" t="s">
        <v>2</v>
      </c>
      <c r="AA26" s="2"/>
    </row>
    <row r="27" spans="1:27" x14ac:dyDescent="0.3">
      <c r="A27" s="2"/>
      <c r="B27" s="31" t="s">
        <v>32</v>
      </c>
      <c r="C27" s="32" t="s">
        <v>26</v>
      </c>
      <c r="D27" s="32" t="s">
        <v>1</v>
      </c>
      <c r="E27" s="32" t="s">
        <v>1</v>
      </c>
      <c r="F27" s="32" t="s">
        <v>1</v>
      </c>
      <c r="G27" s="32" t="s">
        <v>1</v>
      </c>
      <c r="H27" s="32" t="s">
        <v>1</v>
      </c>
      <c r="I27" s="32" t="s">
        <v>3</v>
      </c>
      <c r="J27" s="32" t="s">
        <v>1</v>
      </c>
      <c r="K27" s="32" t="s">
        <v>1</v>
      </c>
      <c r="L27" s="32" t="s">
        <v>1</v>
      </c>
      <c r="M27" s="32" t="s">
        <v>1</v>
      </c>
      <c r="N27" s="33" t="s">
        <v>4</v>
      </c>
      <c r="O27" s="32" t="s">
        <v>1</v>
      </c>
      <c r="P27" s="32" t="s">
        <v>2</v>
      </c>
      <c r="Q27" s="32" t="s">
        <v>2</v>
      </c>
      <c r="R27" s="32" t="s">
        <v>4</v>
      </c>
      <c r="S27" s="32" t="s">
        <v>4</v>
      </c>
      <c r="T27" s="32" t="s">
        <v>4</v>
      </c>
      <c r="U27" s="32" t="s">
        <v>4</v>
      </c>
      <c r="V27" s="32" t="s">
        <v>4</v>
      </c>
      <c r="W27" s="32" t="s">
        <v>1</v>
      </c>
      <c r="X27" s="32" t="s">
        <v>1</v>
      </c>
      <c r="Y27" s="32" t="s">
        <v>1</v>
      </c>
      <c r="Z27" s="32" t="s">
        <v>4</v>
      </c>
      <c r="AA27" s="2"/>
    </row>
    <row r="28" spans="1:27" x14ac:dyDescent="0.3">
      <c r="A28" s="2"/>
      <c r="B28" s="31" t="s">
        <v>33</v>
      </c>
      <c r="C28" s="32" t="s">
        <v>26</v>
      </c>
      <c r="D28" s="32" t="s">
        <v>1</v>
      </c>
      <c r="E28" s="32" t="s">
        <v>1</v>
      </c>
      <c r="F28" s="32" t="s">
        <v>1</v>
      </c>
      <c r="G28" s="32" t="s">
        <v>1</v>
      </c>
      <c r="H28" s="32" t="s">
        <v>1</v>
      </c>
      <c r="I28" s="32" t="s">
        <v>3</v>
      </c>
      <c r="J28" s="32" t="s">
        <v>1</v>
      </c>
      <c r="K28" s="32" t="s">
        <v>1</v>
      </c>
      <c r="L28" s="32" t="s">
        <v>1</v>
      </c>
      <c r="M28" s="32" t="s">
        <v>1</v>
      </c>
      <c r="N28" s="33" t="s">
        <v>3</v>
      </c>
      <c r="O28" s="32" t="s">
        <v>3</v>
      </c>
      <c r="P28" s="32" t="s">
        <v>1</v>
      </c>
      <c r="Q28" s="32" t="s">
        <v>1</v>
      </c>
      <c r="R28" s="32" t="s">
        <v>1</v>
      </c>
      <c r="S28" s="32" t="s">
        <v>1</v>
      </c>
      <c r="T28" s="32" t="s">
        <v>1</v>
      </c>
      <c r="U28" s="32" t="s">
        <v>1</v>
      </c>
      <c r="V28" s="32" t="s">
        <v>1</v>
      </c>
      <c r="W28" s="32" t="s">
        <v>1</v>
      </c>
      <c r="X28" s="32" t="s">
        <v>1</v>
      </c>
      <c r="Y28" s="32" t="s">
        <v>3</v>
      </c>
      <c r="Z28" s="32" t="s">
        <v>3</v>
      </c>
      <c r="AA28" s="2"/>
    </row>
    <row r="29" spans="1:27" x14ac:dyDescent="0.3">
      <c r="A29" s="2"/>
      <c r="B29" s="31" t="s">
        <v>34</v>
      </c>
      <c r="C29" s="32" t="s">
        <v>26</v>
      </c>
      <c r="D29" s="32" t="s">
        <v>1</v>
      </c>
      <c r="E29" s="32" t="s">
        <v>1</v>
      </c>
      <c r="F29" s="32" t="s">
        <v>1</v>
      </c>
      <c r="G29" s="32" t="s">
        <v>2</v>
      </c>
      <c r="H29" s="32" t="s">
        <v>1</v>
      </c>
      <c r="I29" s="32" t="s">
        <v>3</v>
      </c>
      <c r="J29" s="32" t="s">
        <v>4</v>
      </c>
      <c r="K29" s="32" t="s">
        <v>4</v>
      </c>
      <c r="L29" s="32" t="s">
        <v>1</v>
      </c>
      <c r="M29" s="32" t="s">
        <v>1</v>
      </c>
      <c r="N29" s="33" t="s">
        <v>1</v>
      </c>
      <c r="O29" s="32" t="s">
        <v>1</v>
      </c>
      <c r="P29" s="32" t="s">
        <v>1</v>
      </c>
      <c r="Q29" s="32" t="s">
        <v>1</v>
      </c>
      <c r="R29" s="32" t="s">
        <v>2</v>
      </c>
      <c r="S29" s="32" t="s">
        <v>1</v>
      </c>
      <c r="T29" s="32" t="s">
        <v>1</v>
      </c>
      <c r="U29" s="32" t="s">
        <v>2</v>
      </c>
      <c r="V29" s="32" t="s">
        <v>1</v>
      </c>
      <c r="W29" s="32" t="s">
        <v>1</v>
      </c>
      <c r="X29" s="32" t="s">
        <v>2</v>
      </c>
      <c r="Y29" s="32" t="s">
        <v>2</v>
      </c>
      <c r="Z29" s="32" t="s">
        <v>2</v>
      </c>
      <c r="AA29" s="2"/>
    </row>
    <row r="30" spans="1:27" x14ac:dyDescent="0.3">
      <c r="A30" s="2"/>
      <c r="B30" s="31" t="s">
        <v>35</v>
      </c>
      <c r="C30" s="32" t="s">
        <v>26</v>
      </c>
      <c r="D30" s="32" t="s">
        <v>1</v>
      </c>
      <c r="E30" s="32" t="s">
        <v>1</v>
      </c>
      <c r="F30" s="32" t="s">
        <v>2</v>
      </c>
      <c r="G30" s="32" t="s">
        <v>4</v>
      </c>
      <c r="H30" s="32" t="s">
        <v>1</v>
      </c>
      <c r="I30" s="32" t="s">
        <v>3</v>
      </c>
      <c r="J30" s="32" t="s">
        <v>4</v>
      </c>
      <c r="K30" s="32" t="s">
        <v>1</v>
      </c>
      <c r="L30" s="32" t="s">
        <v>1</v>
      </c>
      <c r="M30" s="32" t="s">
        <v>2</v>
      </c>
      <c r="N30" s="33" t="s">
        <v>4</v>
      </c>
      <c r="O30" s="32" t="s">
        <v>1</v>
      </c>
      <c r="P30" s="32" t="s">
        <v>1</v>
      </c>
      <c r="Q30" s="32" t="s">
        <v>1</v>
      </c>
      <c r="R30" s="32" t="s">
        <v>4</v>
      </c>
      <c r="S30" s="32" t="s">
        <v>1</v>
      </c>
      <c r="T30" s="32" t="s">
        <v>2</v>
      </c>
      <c r="U30" s="32" t="s">
        <v>1</v>
      </c>
      <c r="V30" s="32" t="s">
        <v>1</v>
      </c>
      <c r="W30" s="32" t="s">
        <v>2</v>
      </c>
      <c r="X30" s="32" t="s">
        <v>1</v>
      </c>
      <c r="Y30" s="32" t="s">
        <v>1</v>
      </c>
      <c r="Z30" s="32" t="s">
        <v>1</v>
      </c>
      <c r="AA30" s="2"/>
    </row>
    <row r="31" spans="1:27" x14ac:dyDescent="0.3">
      <c r="A31" s="2"/>
      <c r="B31" s="31" t="s">
        <v>36</v>
      </c>
      <c r="C31" s="32" t="s">
        <v>26</v>
      </c>
      <c r="D31" s="32" t="s">
        <v>1</v>
      </c>
      <c r="E31" s="32" t="s">
        <v>1</v>
      </c>
      <c r="F31" s="32" t="s">
        <v>4</v>
      </c>
      <c r="G31" s="32" t="s">
        <v>2</v>
      </c>
      <c r="H31" s="32" t="s">
        <v>2</v>
      </c>
      <c r="I31" s="32" t="s">
        <v>3</v>
      </c>
      <c r="J31" s="32" t="s">
        <v>1</v>
      </c>
      <c r="K31" s="32" t="s">
        <v>1</v>
      </c>
      <c r="L31" s="32" t="s">
        <v>2</v>
      </c>
      <c r="M31" s="32" t="s">
        <v>19</v>
      </c>
      <c r="N31" s="33" t="s">
        <v>4</v>
      </c>
      <c r="O31" s="32" t="s">
        <v>1</v>
      </c>
      <c r="P31" s="32" t="s">
        <v>2</v>
      </c>
      <c r="Q31" s="32" t="s">
        <v>4</v>
      </c>
      <c r="R31" s="32" t="s">
        <v>2</v>
      </c>
      <c r="S31" s="32" t="s">
        <v>1</v>
      </c>
      <c r="T31" s="32" t="s">
        <v>2</v>
      </c>
      <c r="U31" s="32" t="s">
        <v>4</v>
      </c>
      <c r="V31" s="32" t="s">
        <v>4</v>
      </c>
      <c r="W31" s="32" t="s">
        <v>2</v>
      </c>
      <c r="X31" s="32" t="s">
        <v>2</v>
      </c>
      <c r="Y31" s="32" t="s">
        <v>2</v>
      </c>
      <c r="Z31" s="32" t="s">
        <v>4</v>
      </c>
      <c r="AA31" s="2"/>
    </row>
    <row r="32" spans="1:27" x14ac:dyDescent="0.3">
      <c r="A32" s="2"/>
      <c r="B32" s="31" t="s">
        <v>37</v>
      </c>
      <c r="C32" s="32" t="s">
        <v>26</v>
      </c>
      <c r="D32" s="32" t="s">
        <v>1</v>
      </c>
      <c r="E32" s="32" t="s">
        <v>1</v>
      </c>
      <c r="F32" s="32" t="s">
        <v>1</v>
      </c>
      <c r="G32" s="32" t="s">
        <v>1</v>
      </c>
      <c r="H32" s="32" t="s">
        <v>4</v>
      </c>
      <c r="I32" s="32" t="s">
        <v>3</v>
      </c>
      <c r="J32" s="32" t="s">
        <v>1</v>
      </c>
      <c r="K32" s="32" t="s">
        <v>1</v>
      </c>
      <c r="L32" s="32" t="s">
        <v>1</v>
      </c>
      <c r="M32" s="32" t="s">
        <v>4</v>
      </c>
      <c r="N32" s="33" t="s">
        <v>2</v>
      </c>
      <c r="O32" s="32" t="s">
        <v>1</v>
      </c>
      <c r="P32" s="32" t="s">
        <v>1</v>
      </c>
      <c r="Q32" s="32" t="s">
        <v>4</v>
      </c>
      <c r="R32" s="32" t="s">
        <v>3</v>
      </c>
      <c r="S32" s="32" t="s">
        <v>4</v>
      </c>
      <c r="T32" s="32" t="s">
        <v>1</v>
      </c>
      <c r="U32" s="32" t="s">
        <v>1</v>
      </c>
      <c r="V32" s="32" t="s">
        <v>4</v>
      </c>
      <c r="W32" s="32" t="s">
        <v>4</v>
      </c>
      <c r="X32" s="32" t="s">
        <v>1</v>
      </c>
      <c r="Y32" s="32" t="s">
        <v>1</v>
      </c>
      <c r="Z32" s="32" t="s">
        <v>2</v>
      </c>
      <c r="AA32" s="2"/>
    </row>
    <row r="33" spans="1:27" x14ac:dyDescent="0.3">
      <c r="A33" s="2"/>
      <c r="B33" s="31" t="s">
        <v>38</v>
      </c>
      <c r="C33" s="32" t="s">
        <v>26</v>
      </c>
      <c r="D33" s="32" t="s">
        <v>1</v>
      </c>
      <c r="E33" s="32" t="s">
        <v>1</v>
      </c>
      <c r="F33" s="32" t="s">
        <v>1</v>
      </c>
      <c r="G33" s="32" t="s">
        <v>1</v>
      </c>
      <c r="H33" s="32" t="s">
        <v>4</v>
      </c>
      <c r="I33" s="32" t="s">
        <v>3</v>
      </c>
      <c r="J33" s="32" t="s">
        <v>2</v>
      </c>
      <c r="K33" s="32" t="s">
        <v>1</v>
      </c>
      <c r="L33" s="32" t="s">
        <v>1</v>
      </c>
      <c r="M33" s="32" t="s">
        <v>1</v>
      </c>
      <c r="N33" s="33" t="s">
        <v>1</v>
      </c>
      <c r="O33" s="32" t="s">
        <v>1</v>
      </c>
      <c r="P33" s="32" t="s">
        <v>1</v>
      </c>
      <c r="Q33" s="32" t="s">
        <v>4</v>
      </c>
      <c r="R33" s="32" t="s">
        <v>1</v>
      </c>
      <c r="S33" s="32" t="s">
        <v>4</v>
      </c>
      <c r="T33" s="32" t="s">
        <v>1</v>
      </c>
      <c r="U33" s="32" t="s">
        <v>1</v>
      </c>
      <c r="V33" s="32" t="s">
        <v>1</v>
      </c>
      <c r="W33" s="32" t="s">
        <v>1</v>
      </c>
      <c r="X33" s="32" t="s">
        <v>1</v>
      </c>
      <c r="Y33" s="32" t="s">
        <v>1</v>
      </c>
      <c r="Z33" s="32" t="s">
        <v>1</v>
      </c>
      <c r="AA33" s="2"/>
    </row>
    <row r="34" spans="1:27" x14ac:dyDescent="0.3">
      <c r="A34" s="2"/>
      <c r="B34" s="31" t="s">
        <v>39</v>
      </c>
      <c r="C34" s="32" t="s">
        <v>26</v>
      </c>
      <c r="D34" s="32" t="s">
        <v>1</v>
      </c>
      <c r="E34" s="32" t="s">
        <v>1</v>
      </c>
      <c r="F34" s="32" t="s">
        <v>1</v>
      </c>
      <c r="G34" s="32" t="s">
        <v>1</v>
      </c>
      <c r="H34" s="32" t="s">
        <v>4</v>
      </c>
      <c r="I34" s="32" t="s">
        <v>3</v>
      </c>
      <c r="J34" s="32" t="s">
        <v>2</v>
      </c>
      <c r="K34" s="32" t="s">
        <v>1</v>
      </c>
      <c r="L34" s="32" t="s">
        <v>1</v>
      </c>
      <c r="M34" s="32" t="s">
        <v>1</v>
      </c>
      <c r="N34" s="33" t="s">
        <v>1</v>
      </c>
      <c r="O34" s="32" t="s">
        <v>1</v>
      </c>
      <c r="P34" s="32" t="s">
        <v>1</v>
      </c>
      <c r="Q34" s="32" t="s">
        <v>4</v>
      </c>
      <c r="R34" s="32" t="s">
        <v>1</v>
      </c>
      <c r="S34" s="32" t="s">
        <v>1</v>
      </c>
      <c r="T34" s="32" t="s">
        <v>1</v>
      </c>
      <c r="U34" s="32" t="s">
        <v>1</v>
      </c>
      <c r="V34" s="32" t="s">
        <v>1</v>
      </c>
      <c r="W34" s="32" t="s">
        <v>1</v>
      </c>
      <c r="X34" s="32" t="s">
        <v>1</v>
      </c>
      <c r="Y34" s="32" t="s">
        <v>1</v>
      </c>
      <c r="Z34" s="32" t="s">
        <v>1</v>
      </c>
      <c r="AA34" s="2"/>
    </row>
    <row r="35" spans="1:27" x14ac:dyDescent="0.3">
      <c r="A35" s="2"/>
      <c r="B35" s="31" t="s">
        <v>40</v>
      </c>
      <c r="C35" s="32" t="s">
        <v>26</v>
      </c>
      <c r="D35" s="32" t="s">
        <v>1</v>
      </c>
      <c r="E35" s="32" t="s">
        <v>1</v>
      </c>
      <c r="F35" s="32" t="s">
        <v>1</v>
      </c>
      <c r="G35" s="32" t="s">
        <v>1</v>
      </c>
      <c r="H35" s="32" t="s">
        <v>1</v>
      </c>
      <c r="I35" s="32" t="s">
        <v>3</v>
      </c>
      <c r="J35" s="32" t="s">
        <v>1</v>
      </c>
      <c r="K35" s="32" t="s">
        <v>1</v>
      </c>
      <c r="L35" s="32" t="s">
        <v>1</v>
      </c>
      <c r="M35" s="32" t="s">
        <v>1</v>
      </c>
      <c r="N35" s="33" t="s">
        <v>1</v>
      </c>
      <c r="O35" s="32" t="s">
        <v>1</v>
      </c>
      <c r="P35" s="32" t="s">
        <v>1</v>
      </c>
      <c r="Q35" s="32" t="s">
        <v>4</v>
      </c>
      <c r="R35" s="32" t="s">
        <v>1</v>
      </c>
      <c r="S35" s="32" t="s">
        <v>1</v>
      </c>
      <c r="T35" s="32" t="s">
        <v>1</v>
      </c>
      <c r="U35" s="32" t="s">
        <v>2</v>
      </c>
      <c r="V35" s="32" t="s">
        <v>1</v>
      </c>
      <c r="W35" s="32" t="s">
        <v>1</v>
      </c>
      <c r="X35" s="32" t="s">
        <v>1</v>
      </c>
      <c r="Y35" s="32" t="s">
        <v>2</v>
      </c>
      <c r="Z35" s="32" t="s">
        <v>2</v>
      </c>
      <c r="AA35" s="2"/>
    </row>
    <row r="36" spans="1:27" x14ac:dyDescent="0.3">
      <c r="A36" s="2"/>
      <c r="B36" s="31" t="s">
        <v>41</v>
      </c>
      <c r="C36" s="32" t="s">
        <v>26</v>
      </c>
      <c r="D36" s="32" t="s">
        <v>1</v>
      </c>
      <c r="E36" s="32" t="s">
        <v>1</v>
      </c>
      <c r="F36" s="32" t="s">
        <v>1</v>
      </c>
      <c r="G36" s="32" t="s">
        <v>1</v>
      </c>
      <c r="H36" s="32" t="s">
        <v>4</v>
      </c>
      <c r="I36" s="32" t="s">
        <v>3</v>
      </c>
      <c r="J36" s="32" t="s">
        <v>4</v>
      </c>
      <c r="K36" s="32" t="s">
        <v>1</v>
      </c>
      <c r="L36" s="32" t="s">
        <v>1</v>
      </c>
      <c r="M36" s="32" t="s">
        <v>1</v>
      </c>
      <c r="N36" s="33" t="s">
        <v>4</v>
      </c>
      <c r="O36" s="32" t="s">
        <v>1</v>
      </c>
      <c r="P36" s="32" t="s">
        <v>1</v>
      </c>
      <c r="Q36" s="32" t="s">
        <v>4</v>
      </c>
      <c r="R36" s="32" t="s">
        <v>2</v>
      </c>
      <c r="S36" s="32" t="s">
        <v>1</v>
      </c>
      <c r="T36" s="32" t="s">
        <v>1</v>
      </c>
      <c r="U36" s="32" t="s">
        <v>4</v>
      </c>
      <c r="V36" s="32" t="s">
        <v>2</v>
      </c>
      <c r="W36" s="32" t="s">
        <v>1</v>
      </c>
      <c r="X36" s="32" t="s">
        <v>2</v>
      </c>
      <c r="Y36" s="32" t="s">
        <v>4</v>
      </c>
      <c r="Z36" s="32" t="s">
        <v>2</v>
      </c>
      <c r="AA36" s="2"/>
    </row>
    <row r="37" spans="1:27" x14ac:dyDescent="0.3">
      <c r="A37" s="2"/>
      <c r="B37" s="31" t="s">
        <v>42</v>
      </c>
      <c r="C37" s="32" t="s">
        <v>26</v>
      </c>
      <c r="D37" s="32" t="s">
        <v>1</v>
      </c>
      <c r="E37" s="32" t="s">
        <v>1</v>
      </c>
      <c r="F37" s="32" t="s">
        <v>2</v>
      </c>
      <c r="G37" s="32" t="s">
        <v>2</v>
      </c>
      <c r="H37" s="32" t="s">
        <v>2</v>
      </c>
      <c r="I37" s="32" t="s">
        <v>3</v>
      </c>
      <c r="J37" s="32" t="s">
        <v>2</v>
      </c>
      <c r="K37" s="32" t="s">
        <v>1</v>
      </c>
      <c r="L37" s="32" t="s">
        <v>2</v>
      </c>
      <c r="M37" s="32" t="s">
        <v>2</v>
      </c>
      <c r="N37" s="33" t="s">
        <v>4</v>
      </c>
      <c r="O37" s="32" t="s">
        <v>1</v>
      </c>
      <c r="P37" s="32" t="s">
        <v>1</v>
      </c>
      <c r="Q37" s="32" t="s">
        <v>2</v>
      </c>
      <c r="R37" s="32" t="s">
        <v>2</v>
      </c>
      <c r="S37" s="32" t="s">
        <v>1</v>
      </c>
      <c r="T37" s="32" t="s">
        <v>2</v>
      </c>
      <c r="U37" s="32" t="s">
        <v>4</v>
      </c>
      <c r="V37" s="32" t="s">
        <v>2</v>
      </c>
      <c r="W37" s="32" t="s">
        <v>4</v>
      </c>
      <c r="X37" s="32" t="s">
        <v>4</v>
      </c>
      <c r="Y37" s="32" t="s">
        <v>2</v>
      </c>
      <c r="Z37" s="32" t="s">
        <v>4</v>
      </c>
      <c r="AA37" s="2"/>
    </row>
    <row r="38" spans="1:27" x14ac:dyDescent="0.3">
      <c r="A38" s="2"/>
      <c r="B38" s="31" t="s">
        <v>43</v>
      </c>
      <c r="C38" s="32" t="s">
        <v>26</v>
      </c>
      <c r="D38" s="32" t="s">
        <v>1</v>
      </c>
      <c r="E38" s="32" t="s">
        <v>1</v>
      </c>
      <c r="F38" s="32" t="s">
        <v>1</v>
      </c>
      <c r="G38" s="32" t="s">
        <v>1</v>
      </c>
      <c r="H38" s="32" t="s">
        <v>1</v>
      </c>
      <c r="I38" s="32" t="s">
        <v>3</v>
      </c>
      <c r="J38" s="32" t="s">
        <v>1</v>
      </c>
      <c r="K38" s="32" t="s">
        <v>1</v>
      </c>
      <c r="L38" s="32" t="s">
        <v>1</v>
      </c>
      <c r="M38" s="32" t="s">
        <v>1</v>
      </c>
      <c r="N38" s="33" t="s">
        <v>1</v>
      </c>
      <c r="O38" s="32" t="s">
        <v>1</v>
      </c>
      <c r="P38" s="32" t="s">
        <v>1</v>
      </c>
      <c r="Q38" s="32" t="s">
        <v>4</v>
      </c>
      <c r="R38" s="32" t="s">
        <v>1</v>
      </c>
      <c r="S38" s="32" t="s">
        <v>1</v>
      </c>
      <c r="T38" s="32" t="s">
        <v>1</v>
      </c>
      <c r="U38" s="32" t="s">
        <v>2</v>
      </c>
      <c r="V38" s="32" t="s">
        <v>1</v>
      </c>
      <c r="W38" s="32" t="s">
        <v>1</v>
      </c>
      <c r="X38" s="32" t="s">
        <v>1</v>
      </c>
      <c r="Y38" s="32" t="s">
        <v>2</v>
      </c>
      <c r="Z38" s="32" t="s">
        <v>2</v>
      </c>
      <c r="AA38" s="2"/>
    </row>
    <row r="39" spans="1:27" x14ac:dyDescent="0.3">
      <c r="A39" s="2"/>
      <c r="B39" s="31" t="s">
        <v>44</v>
      </c>
      <c r="C39" s="32" t="s">
        <v>26</v>
      </c>
      <c r="D39" s="32" t="s">
        <v>1</v>
      </c>
      <c r="E39" s="32" t="s">
        <v>1</v>
      </c>
      <c r="F39" s="32" t="s">
        <v>1</v>
      </c>
      <c r="G39" s="32" t="s">
        <v>2</v>
      </c>
      <c r="H39" s="32" t="s">
        <v>1</v>
      </c>
      <c r="I39" s="32" t="s">
        <v>3</v>
      </c>
      <c r="J39" s="32" t="s">
        <v>4</v>
      </c>
      <c r="K39" s="32" t="s">
        <v>4</v>
      </c>
      <c r="L39" s="32" t="s">
        <v>2</v>
      </c>
      <c r="M39" s="32" t="s">
        <v>1</v>
      </c>
      <c r="N39" s="33" t="s">
        <v>1</v>
      </c>
      <c r="O39" s="32" t="s">
        <v>1</v>
      </c>
      <c r="P39" s="32" t="s">
        <v>1</v>
      </c>
      <c r="Q39" s="32" t="s">
        <v>1</v>
      </c>
      <c r="R39" s="32" t="s">
        <v>2</v>
      </c>
      <c r="S39" s="32" t="s">
        <v>1</v>
      </c>
      <c r="T39" s="32" t="s">
        <v>1</v>
      </c>
      <c r="U39" s="32" t="s">
        <v>2</v>
      </c>
      <c r="V39" s="32" t="s">
        <v>1</v>
      </c>
      <c r="W39" s="32" t="s">
        <v>4</v>
      </c>
      <c r="X39" s="32" t="s">
        <v>1</v>
      </c>
      <c r="Y39" s="32" t="s">
        <v>4</v>
      </c>
      <c r="Z39" s="32" t="s">
        <v>2</v>
      </c>
      <c r="AA39" s="2"/>
    </row>
    <row r="40" spans="1:27" x14ac:dyDescent="0.3">
      <c r="A40" s="2"/>
      <c r="B40" s="31" t="s">
        <v>45</v>
      </c>
      <c r="C40" s="32" t="s">
        <v>26</v>
      </c>
      <c r="D40" s="32" t="s">
        <v>1</v>
      </c>
      <c r="E40" s="32" t="s">
        <v>1</v>
      </c>
      <c r="F40" s="32" t="s">
        <v>1</v>
      </c>
      <c r="G40" s="32" t="s">
        <v>1</v>
      </c>
      <c r="H40" s="32" t="s">
        <v>1</v>
      </c>
      <c r="I40" s="32" t="s">
        <v>3</v>
      </c>
      <c r="J40" s="32" t="s">
        <v>1</v>
      </c>
      <c r="K40" s="32" t="s">
        <v>1</v>
      </c>
      <c r="L40" s="32" t="s">
        <v>1</v>
      </c>
      <c r="M40" s="32" t="s">
        <v>1</v>
      </c>
      <c r="N40" s="33" t="s">
        <v>1</v>
      </c>
      <c r="O40" s="32" t="s">
        <v>1</v>
      </c>
      <c r="P40" s="32" t="s">
        <v>1</v>
      </c>
      <c r="Q40" s="32" t="s">
        <v>1</v>
      </c>
      <c r="R40" s="32" t="s">
        <v>1</v>
      </c>
      <c r="S40" s="32" t="s">
        <v>1</v>
      </c>
      <c r="T40" s="32" t="s">
        <v>1</v>
      </c>
      <c r="U40" s="32" t="s">
        <v>1</v>
      </c>
      <c r="V40" s="32" t="s">
        <v>1</v>
      </c>
      <c r="W40" s="32" t="s">
        <v>1</v>
      </c>
      <c r="X40" s="32" t="s">
        <v>1</v>
      </c>
      <c r="Y40" s="32" t="s">
        <v>1</v>
      </c>
      <c r="Z40" s="32" t="s">
        <v>2</v>
      </c>
      <c r="AA40" s="2"/>
    </row>
    <row r="41" spans="1:27" x14ac:dyDescent="0.3">
      <c r="A41" s="2"/>
      <c r="B41" s="31" t="s">
        <v>46</v>
      </c>
      <c r="C41" s="32" t="s">
        <v>26</v>
      </c>
      <c r="D41" s="32" t="s">
        <v>1</v>
      </c>
      <c r="E41" s="32" t="s">
        <v>1</v>
      </c>
      <c r="F41" s="32" t="s">
        <v>1</v>
      </c>
      <c r="G41" s="32" t="s">
        <v>1</v>
      </c>
      <c r="H41" s="32" t="s">
        <v>1</v>
      </c>
      <c r="I41" s="32" t="s">
        <v>3</v>
      </c>
      <c r="J41" s="32" t="s">
        <v>1</v>
      </c>
      <c r="K41" s="32" t="s">
        <v>1</v>
      </c>
      <c r="L41" s="32" t="s">
        <v>1</v>
      </c>
      <c r="M41" s="32" t="s">
        <v>4</v>
      </c>
      <c r="N41" s="33" t="s">
        <v>4</v>
      </c>
      <c r="O41" s="32" t="s">
        <v>4</v>
      </c>
      <c r="P41" s="32" t="s">
        <v>4</v>
      </c>
      <c r="Q41" s="32" t="s">
        <v>1</v>
      </c>
      <c r="R41" s="32" t="s">
        <v>1</v>
      </c>
      <c r="S41" s="32" t="s">
        <v>1</v>
      </c>
      <c r="T41" s="32" t="s">
        <v>4</v>
      </c>
      <c r="U41" s="32" t="s">
        <v>4</v>
      </c>
      <c r="V41" s="32" t="s">
        <v>4</v>
      </c>
      <c r="W41" s="32" t="s">
        <v>2</v>
      </c>
      <c r="X41" s="32" t="s">
        <v>4</v>
      </c>
      <c r="Y41" s="32" t="s">
        <v>4</v>
      </c>
      <c r="Z41" s="32" t="s">
        <v>4</v>
      </c>
      <c r="AA41" s="2"/>
    </row>
    <row r="42" spans="1:27" x14ac:dyDescent="0.3">
      <c r="A42" s="2" t="s">
        <v>47</v>
      </c>
      <c r="B42" s="31" t="s">
        <v>48</v>
      </c>
      <c r="C42" s="32" t="s">
        <v>26</v>
      </c>
      <c r="D42" s="32" t="s">
        <v>1</v>
      </c>
      <c r="E42" s="32" t="s">
        <v>1</v>
      </c>
      <c r="F42" s="32" t="s">
        <v>1</v>
      </c>
      <c r="G42" s="32" t="s">
        <v>1</v>
      </c>
      <c r="H42" s="32" t="s">
        <v>1</v>
      </c>
      <c r="I42" s="32" t="s">
        <v>1</v>
      </c>
      <c r="J42" s="32" t="s">
        <v>1</v>
      </c>
      <c r="K42" s="32" t="s">
        <v>1</v>
      </c>
      <c r="L42" s="32" t="s">
        <v>1</v>
      </c>
      <c r="M42" s="32" t="s">
        <v>1</v>
      </c>
      <c r="N42" s="33" t="s">
        <v>1</v>
      </c>
      <c r="O42" s="32" t="s">
        <v>3</v>
      </c>
      <c r="P42" s="32" t="s">
        <v>4</v>
      </c>
      <c r="Q42" s="32" t="s">
        <v>1</v>
      </c>
      <c r="R42" s="32" t="s">
        <v>4</v>
      </c>
      <c r="S42" s="32" t="s">
        <v>4</v>
      </c>
      <c r="T42" s="32" t="s">
        <v>4</v>
      </c>
      <c r="U42" s="32" t="s">
        <v>4</v>
      </c>
      <c r="V42" s="32" t="s">
        <v>4</v>
      </c>
      <c r="W42" s="32" t="s">
        <v>4</v>
      </c>
      <c r="X42" s="32" t="s">
        <v>3</v>
      </c>
      <c r="Y42" s="32" t="s">
        <v>1</v>
      </c>
      <c r="Z42" s="32" t="s">
        <v>1</v>
      </c>
      <c r="AA42" s="2"/>
    </row>
    <row r="43" spans="1:27" x14ac:dyDescent="0.3">
      <c r="A43" s="2"/>
      <c r="B43" s="31" t="s">
        <v>49</v>
      </c>
      <c r="C43" s="32" t="s">
        <v>26</v>
      </c>
      <c r="D43" s="32" t="s">
        <v>1</v>
      </c>
      <c r="E43" s="32" t="s">
        <v>1</v>
      </c>
      <c r="F43" s="32" t="s">
        <v>4</v>
      </c>
      <c r="G43" s="32" t="s">
        <v>1</v>
      </c>
      <c r="H43" s="32" t="s">
        <v>2</v>
      </c>
      <c r="I43" s="32" t="s">
        <v>2</v>
      </c>
      <c r="J43" s="32" t="s">
        <v>2</v>
      </c>
      <c r="K43" s="32" t="s">
        <v>4</v>
      </c>
      <c r="L43" s="32" t="s">
        <v>2</v>
      </c>
      <c r="M43" s="32" t="s">
        <v>1</v>
      </c>
      <c r="N43" s="33" t="s">
        <v>1</v>
      </c>
      <c r="O43" s="32" t="s">
        <v>3</v>
      </c>
      <c r="P43" s="32" t="s">
        <v>4</v>
      </c>
      <c r="Q43" s="32" t="s">
        <v>2</v>
      </c>
      <c r="R43" s="32" t="s">
        <v>2</v>
      </c>
      <c r="S43" s="32" t="s">
        <v>2</v>
      </c>
      <c r="T43" s="32" t="s">
        <v>4</v>
      </c>
      <c r="U43" s="32" t="s">
        <v>1</v>
      </c>
      <c r="V43" s="32" t="s">
        <v>4</v>
      </c>
      <c r="W43" s="32" t="s">
        <v>1</v>
      </c>
      <c r="X43" s="32" t="s">
        <v>2</v>
      </c>
      <c r="Y43" s="32" t="s">
        <v>1</v>
      </c>
      <c r="Z43" s="32" t="s">
        <v>4</v>
      </c>
      <c r="AA43" s="2"/>
    </row>
    <row r="44" spans="1:27" x14ac:dyDescent="0.3">
      <c r="A44" s="2"/>
      <c r="B44" s="31" t="s">
        <v>50</v>
      </c>
      <c r="C44" s="32" t="s">
        <v>26</v>
      </c>
      <c r="D44" s="32" t="s">
        <v>3</v>
      </c>
      <c r="E44" s="32" t="s">
        <v>1</v>
      </c>
      <c r="F44" s="32" t="s">
        <v>2</v>
      </c>
      <c r="G44" s="32" t="s">
        <v>1</v>
      </c>
      <c r="H44" s="32" t="s">
        <v>1</v>
      </c>
      <c r="I44" s="32" t="s">
        <v>3</v>
      </c>
      <c r="J44" s="32" t="s">
        <v>1</v>
      </c>
      <c r="K44" s="32" t="s">
        <v>1</v>
      </c>
      <c r="L44" s="32" t="s">
        <v>1</v>
      </c>
      <c r="M44" s="32" t="s">
        <v>1</v>
      </c>
      <c r="N44" s="33" t="s">
        <v>1</v>
      </c>
      <c r="O44" s="32" t="s">
        <v>3</v>
      </c>
      <c r="P44" s="32" t="s">
        <v>1</v>
      </c>
      <c r="Q44" s="32" t="s">
        <v>1</v>
      </c>
      <c r="R44" s="32" t="s">
        <v>1</v>
      </c>
      <c r="S44" s="32" t="s">
        <v>1</v>
      </c>
      <c r="T44" s="32" t="s">
        <v>1</v>
      </c>
      <c r="U44" s="32" t="s">
        <v>1</v>
      </c>
      <c r="V44" s="32" t="s">
        <v>3</v>
      </c>
      <c r="W44" s="32" t="s">
        <v>1</v>
      </c>
      <c r="X44" s="32" t="s">
        <v>1</v>
      </c>
      <c r="Y44" s="32" t="s">
        <v>1</v>
      </c>
      <c r="Z44" s="32" t="s">
        <v>1</v>
      </c>
      <c r="AA44" s="2"/>
    </row>
    <row r="45" spans="1:27" x14ac:dyDescent="0.3">
      <c r="A45" s="2"/>
      <c r="B45" s="31" t="s">
        <v>51</v>
      </c>
      <c r="C45" s="32" t="s">
        <v>26</v>
      </c>
      <c r="D45" s="32" t="s">
        <v>1</v>
      </c>
      <c r="E45" s="32" t="s">
        <v>1</v>
      </c>
      <c r="F45" s="32" t="s">
        <v>1</v>
      </c>
      <c r="G45" s="32" t="s">
        <v>1</v>
      </c>
      <c r="H45" s="32" t="s">
        <v>1</v>
      </c>
      <c r="I45" s="32" t="s">
        <v>1</v>
      </c>
      <c r="J45" s="32" t="s">
        <v>1</v>
      </c>
      <c r="K45" s="32" t="s">
        <v>1</v>
      </c>
      <c r="L45" s="32" t="s">
        <v>1</v>
      </c>
      <c r="M45" s="32" t="s">
        <v>1</v>
      </c>
      <c r="N45" s="33" t="s">
        <v>1</v>
      </c>
      <c r="O45" s="32" t="s">
        <v>3</v>
      </c>
      <c r="P45" s="32" t="s">
        <v>1</v>
      </c>
      <c r="Q45" s="32" t="s">
        <v>1</v>
      </c>
      <c r="R45" s="32" t="s">
        <v>1</v>
      </c>
      <c r="S45" s="32" t="s">
        <v>1</v>
      </c>
      <c r="T45" s="32" t="s">
        <v>1</v>
      </c>
      <c r="U45" s="32" t="s">
        <v>1</v>
      </c>
      <c r="V45" s="32" t="s">
        <v>1</v>
      </c>
      <c r="W45" s="32" t="s">
        <v>1</v>
      </c>
      <c r="X45" s="32" t="s">
        <v>1</v>
      </c>
      <c r="Y45" s="32" t="s">
        <v>1</v>
      </c>
      <c r="Z45" s="32" t="s">
        <v>1</v>
      </c>
      <c r="AA45" s="2"/>
    </row>
    <row r="46" spans="1:27" x14ac:dyDescent="0.3">
      <c r="A46" s="2"/>
      <c r="B46" s="31" t="s">
        <v>52</v>
      </c>
      <c r="C46" s="32" t="s">
        <v>26</v>
      </c>
      <c r="D46" s="32" t="s">
        <v>1</v>
      </c>
      <c r="E46" s="32" t="s">
        <v>1</v>
      </c>
      <c r="F46" s="32" t="s">
        <v>4</v>
      </c>
      <c r="G46" s="32" t="s">
        <v>1</v>
      </c>
      <c r="H46" s="32" t="s">
        <v>4</v>
      </c>
      <c r="I46" s="32" t="s">
        <v>1</v>
      </c>
      <c r="J46" s="32" t="s">
        <v>1</v>
      </c>
      <c r="K46" s="32" t="s">
        <v>1</v>
      </c>
      <c r="L46" s="32" t="s">
        <v>4</v>
      </c>
      <c r="M46" s="32" t="s">
        <v>1</v>
      </c>
      <c r="N46" s="33" t="s">
        <v>4</v>
      </c>
      <c r="O46" s="32" t="s">
        <v>3</v>
      </c>
      <c r="P46" s="32" t="s">
        <v>4</v>
      </c>
      <c r="Q46" s="32" t="s">
        <v>1</v>
      </c>
      <c r="R46" s="32" t="s">
        <v>4</v>
      </c>
      <c r="S46" s="32" t="s">
        <v>4</v>
      </c>
      <c r="T46" s="32" t="s">
        <v>4</v>
      </c>
      <c r="U46" s="32" t="s">
        <v>4</v>
      </c>
      <c r="V46" s="32" t="s">
        <v>4</v>
      </c>
      <c r="W46" s="32" t="s">
        <v>4</v>
      </c>
      <c r="X46" s="32" t="s">
        <v>1</v>
      </c>
      <c r="Y46" s="32" t="s">
        <v>1</v>
      </c>
      <c r="Z46" s="32" t="s">
        <v>4</v>
      </c>
      <c r="AA46" s="2"/>
    </row>
    <row r="47" spans="1:27" x14ac:dyDescent="0.3">
      <c r="A47" s="2"/>
      <c r="B47" s="31" t="s">
        <v>53</v>
      </c>
      <c r="C47" s="32" t="s">
        <v>26</v>
      </c>
      <c r="D47" s="32" t="s">
        <v>1</v>
      </c>
      <c r="E47" s="32" t="s">
        <v>1</v>
      </c>
      <c r="F47" s="32" t="s">
        <v>4</v>
      </c>
      <c r="G47" s="32" t="s">
        <v>4</v>
      </c>
      <c r="H47" s="32" t="s">
        <v>1</v>
      </c>
      <c r="I47" s="32" t="s">
        <v>4</v>
      </c>
      <c r="J47" s="32" t="s">
        <v>19</v>
      </c>
      <c r="K47" s="32" t="s">
        <v>1</v>
      </c>
      <c r="L47" s="32" t="s">
        <v>4</v>
      </c>
      <c r="M47" s="32" t="s">
        <v>4</v>
      </c>
      <c r="N47" s="33" t="s">
        <v>4</v>
      </c>
      <c r="O47" s="32" t="s">
        <v>3</v>
      </c>
      <c r="P47" s="32" t="s">
        <v>1</v>
      </c>
      <c r="Q47" s="32" t="s">
        <v>3</v>
      </c>
      <c r="R47" s="32" t="s">
        <v>1</v>
      </c>
      <c r="S47" s="32" t="s">
        <v>1</v>
      </c>
      <c r="T47" s="32" t="s">
        <v>1</v>
      </c>
      <c r="U47" s="32" t="s">
        <v>3</v>
      </c>
      <c r="V47" s="32" t="s">
        <v>1</v>
      </c>
      <c r="W47" s="32" t="s">
        <v>1</v>
      </c>
      <c r="X47" s="32" t="s">
        <v>1</v>
      </c>
      <c r="Y47" s="32" t="s">
        <v>1</v>
      </c>
      <c r="Z47" s="32" t="s">
        <v>1</v>
      </c>
      <c r="AA47" s="2"/>
    </row>
    <row r="48" spans="1:27" x14ac:dyDescent="0.3">
      <c r="A48" s="2"/>
      <c r="B48" s="31" t="s">
        <v>54</v>
      </c>
      <c r="C48" s="32" t="s">
        <v>26</v>
      </c>
      <c r="D48" s="32" t="s">
        <v>1</v>
      </c>
      <c r="E48" s="32" t="s">
        <v>1</v>
      </c>
      <c r="F48" s="32" t="s">
        <v>4</v>
      </c>
      <c r="G48" s="32" t="s">
        <v>2</v>
      </c>
      <c r="H48" s="32" t="s">
        <v>2</v>
      </c>
      <c r="I48" s="32" t="s">
        <v>4</v>
      </c>
      <c r="J48" s="32" t="s">
        <v>4</v>
      </c>
      <c r="K48" s="32" t="s">
        <v>1</v>
      </c>
      <c r="L48" s="32" t="s">
        <v>1</v>
      </c>
      <c r="M48" s="32" t="s">
        <v>1</v>
      </c>
      <c r="N48" s="33" t="s">
        <v>4</v>
      </c>
      <c r="O48" s="32" t="s">
        <v>3</v>
      </c>
      <c r="P48" s="32" t="s">
        <v>4</v>
      </c>
      <c r="Q48" s="32" t="s">
        <v>3</v>
      </c>
      <c r="R48" s="32" t="s">
        <v>4</v>
      </c>
      <c r="S48" s="32" t="s">
        <v>4</v>
      </c>
      <c r="T48" s="32" t="s">
        <v>1</v>
      </c>
      <c r="U48" s="32" t="s">
        <v>3</v>
      </c>
      <c r="V48" s="32" t="s">
        <v>3</v>
      </c>
      <c r="W48" s="32" t="s">
        <v>4</v>
      </c>
      <c r="X48" s="32" t="s">
        <v>4</v>
      </c>
      <c r="Y48" s="32" t="s">
        <v>4</v>
      </c>
      <c r="Z48" s="32" t="s">
        <v>4</v>
      </c>
      <c r="AA48" s="2"/>
    </row>
    <row r="49" spans="1:27" x14ac:dyDescent="0.3">
      <c r="A49" s="2"/>
      <c r="B49" s="31" t="s">
        <v>55</v>
      </c>
      <c r="C49" s="32" t="s">
        <v>26</v>
      </c>
      <c r="D49" s="32" t="s">
        <v>1</v>
      </c>
      <c r="E49" s="32" t="s">
        <v>1</v>
      </c>
      <c r="F49" s="32" t="s">
        <v>1</v>
      </c>
      <c r="G49" s="32" t="s">
        <v>4</v>
      </c>
      <c r="H49" s="32" t="s">
        <v>4</v>
      </c>
      <c r="I49" s="32" t="s">
        <v>4</v>
      </c>
      <c r="J49" s="32" t="s">
        <v>1</v>
      </c>
      <c r="K49" s="32" t="s">
        <v>1</v>
      </c>
      <c r="L49" s="32" t="s">
        <v>1</v>
      </c>
      <c r="M49" s="32" t="s">
        <v>1</v>
      </c>
      <c r="N49" s="33" t="s">
        <v>1</v>
      </c>
      <c r="O49" s="32" t="s">
        <v>3</v>
      </c>
      <c r="P49" s="32" t="s">
        <v>4</v>
      </c>
      <c r="Q49" s="32" t="s">
        <v>1</v>
      </c>
      <c r="R49" s="32" t="s">
        <v>1</v>
      </c>
      <c r="S49" s="32" t="s">
        <v>1</v>
      </c>
      <c r="T49" s="32" t="s">
        <v>1</v>
      </c>
      <c r="U49" s="32" t="s">
        <v>1</v>
      </c>
      <c r="V49" s="32" t="s">
        <v>2</v>
      </c>
      <c r="W49" s="32" t="s">
        <v>1</v>
      </c>
      <c r="X49" s="32" t="s">
        <v>1</v>
      </c>
      <c r="Y49" s="32" t="s">
        <v>1</v>
      </c>
      <c r="Z49" s="32" t="s">
        <v>1</v>
      </c>
      <c r="AA49" s="2"/>
    </row>
    <row r="50" spans="1:27" x14ac:dyDescent="0.3">
      <c r="A50" s="2"/>
      <c r="B50" s="31" t="s">
        <v>56</v>
      </c>
      <c r="C50" s="32" t="s">
        <v>26</v>
      </c>
      <c r="D50" s="32" t="s">
        <v>1</v>
      </c>
      <c r="E50" s="32" t="s">
        <v>1</v>
      </c>
      <c r="F50" s="32" t="s">
        <v>1</v>
      </c>
      <c r="G50" s="32" t="s">
        <v>1</v>
      </c>
      <c r="H50" s="32" t="s">
        <v>1</v>
      </c>
      <c r="I50" s="32" t="s">
        <v>1</v>
      </c>
      <c r="J50" s="32" t="s">
        <v>1</v>
      </c>
      <c r="K50" s="32" t="s">
        <v>1</v>
      </c>
      <c r="L50" s="32" t="s">
        <v>1</v>
      </c>
      <c r="M50" s="32" t="s">
        <v>1</v>
      </c>
      <c r="N50" s="33" t="s">
        <v>1</v>
      </c>
      <c r="O50" s="32" t="s">
        <v>3</v>
      </c>
      <c r="P50" s="32" t="s">
        <v>1</v>
      </c>
      <c r="Q50" s="32" t="s">
        <v>1</v>
      </c>
      <c r="R50" s="32" t="s">
        <v>1</v>
      </c>
      <c r="S50" s="32" t="s">
        <v>1</v>
      </c>
      <c r="T50" s="32" t="s">
        <v>1</v>
      </c>
      <c r="U50" s="32" t="s">
        <v>1</v>
      </c>
      <c r="V50" s="32" t="s">
        <v>1</v>
      </c>
      <c r="W50" s="32" t="s">
        <v>1</v>
      </c>
      <c r="X50" s="32" t="s">
        <v>1</v>
      </c>
      <c r="Y50" s="32" t="s">
        <v>1</v>
      </c>
      <c r="Z50" s="32" t="s">
        <v>1</v>
      </c>
      <c r="AA50" s="2"/>
    </row>
    <row r="51" spans="1:27" x14ac:dyDescent="0.3">
      <c r="A51" s="2"/>
      <c r="B51" s="31" t="s">
        <v>57</v>
      </c>
      <c r="C51" s="32" t="s">
        <v>26</v>
      </c>
      <c r="D51" s="32" t="s">
        <v>1</v>
      </c>
      <c r="E51" s="32" t="s">
        <v>1</v>
      </c>
      <c r="F51" s="32" t="s">
        <v>1</v>
      </c>
      <c r="G51" s="32" t="s">
        <v>1</v>
      </c>
      <c r="H51" s="32" t="s">
        <v>1</v>
      </c>
      <c r="I51" s="32" t="s">
        <v>1</v>
      </c>
      <c r="J51" s="32" t="s">
        <v>1</v>
      </c>
      <c r="K51" s="32" t="s">
        <v>1</v>
      </c>
      <c r="L51" s="32" t="s">
        <v>1</v>
      </c>
      <c r="M51" s="32" t="s">
        <v>1</v>
      </c>
      <c r="N51" s="33" t="s">
        <v>1</v>
      </c>
      <c r="O51" s="32" t="s">
        <v>3</v>
      </c>
      <c r="P51" s="32" t="s">
        <v>1</v>
      </c>
      <c r="Q51" s="32" t="s">
        <v>4</v>
      </c>
      <c r="R51" s="32" t="s">
        <v>1</v>
      </c>
      <c r="S51" s="32" t="s">
        <v>1</v>
      </c>
      <c r="T51" s="32" t="s">
        <v>1</v>
      </c>
      <c r="U51" s="32" t="s">
        <v>1</v>
      </c>
      <c r="V51" s="32" t="s">
        <v>1</v>
      </c>
      <c r="W51" s="32" t="s">
        <v>1</v>
      </c>
      <c r="X51" s="32" t="s">
        <v>1</v>
      </c>
      <c r="Y51" s="32" t="s">
        <v>1</v>
      </c>
      <c r="Z51" s="32" t="s">
        <v>1</v>
      </c>
      <c r="AA51" s="2"/>
    </row>
    <row r="52" spans="1:27" x14ac:dyDescent="0.3">
      <c r="A52" s="2"/>
      <c r="B52" s="31" t="s">
        <v>58</v>
      </c>
      <c r="C52" s="32" t="s">
        <v>26</v>
      </c>
      <c r="D52" s="32" t="s">
        <v>1</v>
      </c>
      <c r="E52" s="32" t="s">
        <v>1</v>
      </c>
      <c r="F52" s="32" t="s">
        <v>4</v>
      </c>
      <c r="G52" s="32" t="s">
        <v>1</v>
      </c>
      <c r="H52" s="32" t="s">
        <v>2</v>
      </c>
      <c r="I52" s="32" t="s">
        <v>1</v>
      </c>
      <c r="J52" s="32" t="s">
        <v>1</v>
      </c>
      <c r="K52" s="32" t="s">
        <v>1</v>
      </c>
      <c r="L52" s="32" t="s">
        <v>2</v>
      </c>
      <c r="M52" s="32" t="s">
        <v>1</v>
      </c>
      <c r="N52" s="33" t="s">
        <v>1</v>
      </c>
      <c r="O52" s="32" t="s">
        <v>3</v>
      </c>
      <c r="P52" s="32" t="s">
        <v>1</v>
      </c>
      <c r="Q52" s="32" t="s">
        <v>1</v>
      </c>
      <c r="R52" s="32" t="s">
        <v>1</v>
      </c>
      <c r="S52" s="32" t="s">
        <v>1</v>
      </c>
      <c r="T52" s="32" t="s">
        <v>1</v>
      </c>
      <c r="U52" s="32" t="s">
        <v>1</v>
      </c>
      <c r="V52" s="32" t="s">
        <v>1</v>
      </c>
      <c r="W52" s="32" t="s">
        <v>1</v>
      </c>
      <c r="X52" s="32" t="s">
        <v>1</v>
      </c>
      <c r="Y52" s="32" t="s">
        <v>1</v>
      </c>
      <c r="Z52" s="32" t="s">
        <v>1</v>
      </c>
      <c r="AA52" s="2"/>
    </row>
    <row r="53" spans="1:27" x14ac:dyDescent="0.3">
      <c r="A53" s="2"/>
      <c r="B53" s="31" t="s">
        <v>59</v>
      </c>
      <c r="C53" s="32" t="s">
        <v>26</v>
      </c>
      <c r="D53" s="32" t="s">
        <v>1</v>
      </c>
      <c r="E53" s="32" t="s">
        <v>1</v>
      </c>
      <c r="F53" s="32" t="s">
        <v>1</v>
      </c>
      <c r="G53" s="32" t="s">
        <v>1</v>
      </c>
      <c r="H53" s="32" t="s">
        <v>1</v>
      </c>
      <c r="I53" s="32" t="s">
        <v>1</v>
      </c>
      <c r="J53" s="32" t="s">
        <v>1</v>
      </c>
      <c r="K53" s="32" t="s">
        <v>2</v>
      </c>
      <c r="L53" s="32" t="s">
        <v>1</v>
      </c>
      <c r="M53" s="32" t="s">
        <v>1</v>
      </c>
      <c r="N53" s="33" t="s">
        <v>4</v>
      </c>
      <c r="O53" s="32" t="s">
        <v>3</v>
      </c>
      <c r="P53" s="32" t="s">
        <v>4</v>
      </c>
      <c r="Q53" s="32" t="s">
        <v>4</v>
      </c>
      <c r="R53" s="32" t="s">
        <v>1</v>
      </c>
      <c r="S53" s="32" t="s">
        <v>4</v>
      </c>
      <c r="T53" s="32" t="s">
        <v>4</v>
      </c>
      <c r="U53" s="32" t="s">
        <v>4</v>
      </c>
      <c r="V53" s="32" t="s">
        <v>4</v>
      </c>
      <c r="W53" s="32" t="s">
        <v>2</v>
      </c>
      <c r="X53" s="32" t="s">
        <v>4</v>
      </c>
      <c r="Y53" s="32" t="s">
        <v>4</v>
      </c>
      <c r="Z53" s="32" t="s">
        <v>4</v>
      </c>
      <c r="AA53" s="2"/>
    </row>
    <row r="54" spans="1:27" x14ac:dyDescent="0.3">
      <c r="A54" s="2"/>
      <c r="B54" s="31" t="s">
        <v>60</v>
      </c>
      <c r="C54" s="32" t="s">
        <v>26</v>
      </c>
      <c r="D54" s="32" t="s">
        <v>1</v>
      </c>
      <c r="E54" s="32" t="s">
        <v>1</v>
      </c>
      <c r="F54" s="32" t="s">
        <v>4</v>
      </c>
      <c r="G54" s="32" t="s">
        <v>1</v>
      </c>
      <c r="H54" s="32" t="s">
        <v>2</v>
      </c>
      <c r="I54" s="32" t="s">
        <v>1</v>
      </c>
      <c r="J54" s="32" t="s">
        <v>1</v>
      </c>
      <c r="K54" s="32" t="s">
        <v>1</v>
      </c>
      <c r="L54" s="32" t="s">
        <v>2</v>
      </c>
      <c r="M54" s="32" t="s">
        <v>1</v>
      </c>
      <c r="N54" s="33" t="s">
        <v>1</v>
      </c>
      <c r="O54" s="32" t="s">
        <v>3</v>
      </c>
      <c r="P54" s="32" t="s">
        <v>4</v>
      </c>
      <c r="Q54" s="32" t="s">
        <v>1</v>
      </c>
      <c r="R54" s="32" t="s">
        <v>1</v>
      </c>
      <c r="S54" s="32" t="s">
        <v>1</v>
      </c>
      <c r="T54" s="32" t="s">
        <v>1</v>
      </c>
      <c r="U54" s="32" t="s">
        <v>2</v>
      </c>
      <c r="V54" s="32" t="s">
        <v>2</v>
      </c>
      <c r="W54" s="32" t="s">
        <v>2</v>
      </c>
      <c r="X54" s="32" t="s">
        <v>1</v>
      </c>
      <c r="Y54" s="32" t="s">
        <v>1</v>
      </c>
      <c r="Z54" s="32" t="s">
        <v>4</v>
      </c>
      <c r="AA54" s="2"/>
    </row>
    <row r="55" spans="1:27" x14ac:dyDescent="0.3">
      <c r="A55" s="2"/>
      <c r="B55" s="31" t="s">
        <v>61</v>
      </c>
      <c r="C55" s="32" t="s">
        <v>26</v>
      </c>
      <c r="D55" s="32" t="s">
        <v>1</v>
      </c>
      <c r="E55" s="32" t="s">
        <v>1</v>
      </c>
      <c r="F55" s="32" t="s">
        <v>1</v>
      </c>
      <c r="G55" s="32" t="s">
        <v>1</v>
      </c>
      <c r="H55" s="32" t="s">
        <v>1</v>
      </c>
      <c r="I55" s="32" t="s">
        <v>1</v>
      </c>
      <c r="J55" s="32" t="s">
        <v>1</v>
      </c>
      <c r="K55" s="32" t="s">
        <v>1</v>
      </c>
      <c r="L55" s="32" t="s">
        <v>1</v>
      </c>
      <c r="M55" s="32" t="s">
        <v>1</v>
      </c>
      <c r="N55" s="33" t="s">
        <v>1</v>
      </c>
      <c r="O55" s="32" t="s">
        <v>3</v>
      </c>
      <c r="P55" s="32" t="s">
        <v>1</v>
      </c>
      <c r="Q55" s="32" t="s">
        <v>1</v>
      </c>
      <c r="R55" s="32" t="s">
        <v>1</v>
      </c>
      <c r="S55" s="32" t="s">
        <v>1</v>
      </c>
      <c r="T55" s="32" t="s">
        <v>1</v>
      </c>
      <c r="U55" s="32" t="s">
        <v>1</v>
      </c>
      <c r="V55" s="32" t="s">
        <v>1</v>
      </c>
      <c r="W55" s="32" t="s">
        <v>1</v>
      </c>
      <c r="X55" s="32" t="s">
        <v>1</v>
      </c>
      <c r="Y55" s="32" t="s">
        <v>1</v>
      </c>
      <c r="Z55" s="32" t="s">
        <v>1</v>
      </c>
      <c r="AA55" s="2"/>
    </row>
    <row r="56" spans="1:27" x14ac:dyDescent="0.3">
      <c r="A56" s="2"/>
      <c r="B56" s="31" t="s">
        <v>62</v>
      </c>
      <c r="C56" s="32" t="s">
        <v>26</v>
      </c>
      <c r="D56" s="32" t="s">
        <v>1</v>
      </c>
      <c r="E56" s="32" t="s">
        <v>1</v>
      </c>
      <c r="F56" s="32" t="s">
        <v>4</v>
      </c>
      <c r="G56" s="32" t="s">
        <v>4</v>
      </c>
      <c r="H56" s="32" t="s">
        <v>2</v>
      </c>
      <c r="I56" s="32" t="s">
        <v>1</v>
      </c>
      <c r="J56" s="32" t="s">
        <v>4</v>
      </c>
      <c r="K56" s="32" t="s">
        <v>1</v>
      </c>
      <c r="L56" s="32" t="s">
        <v>1</v>
      </c>
      <c r="M56" s="32" t="s">
        <v>4</v>
      </c>
      <c r="N56" s="33" t="s">
        <v>4</v>
      </c>
      <c r="O56" s="32" t="s">
        <v>3</v>
      </c>
      <c r="P56" s="32" t="s">
        <v>4</v>
      </c>
      <c r="Q56" s="32" t="s">
        <v>1</v>
      </c>
      <c r="R56" s="32" t="s">
        <v>4</v>
      </c>
      <c r="S56" s="32" t="s">
        <v>4</v>
      </c>
      <c r="T56" s="32" t="s">
        <v>4</v>
      </c>
      <c r="U56" s="32" t="s">
        <v>4</v>
      </c>
      <c r="V56" s="32" t="s">
        <v>4</v>
      </c>
      <c r="W56" s="32" t="s">
        <v>4</v>
      </c>
      <c r="X56" s="32" t="s">
        <v>4</v>
      </c>
      <c r="Y56" s="32" t="s">
        <v>4</v>
      </c>
      <c r="Z56" s="32" t="s">
        <v>4</v>
      </c>
      <c r="AA56" s="2"/>
    </row>
    <row r="57" spans="1:27" x14ac:dyDescent="0.3">
      <c r="A57" s="2"/>
      <c r="B57" s="31" t="s">
        <v>63</v>
      </c>
      <c r="C57" s="32" t="s">
        <v>26</v>
      </c>
      <c r="D57" s="32" t="s">
        <v>1</v>
      </c>
      <c r="E57" s="32" t="s">
        <v>1</v>
      </c>
      <c r="F57" s="32" t="s">
        <v>1</v>
      </c>
      <c r="G57" s="32" t="s">
        <v>1</v>
      </c>
      <c r="H57" s="32" t="s">
        <v>1</v>
      </c>
      <c r="I57" s="32" t="s">
        <v>1</v>
      </c>
      <c r="J57" s="32" t="s">
        <v>1</v>
      </c>
      <c r="K57" s="32" t="s">
        <v>1</v>
      </c>
      <c r="L57" s="32" t="s">
        <v>1</v>
      </c>
      <c r="M57" s="32" t="s">
        <v>1</v>
      </c>
      <c r="N57" s="33" t="s">
        <v>1</v>
      </c>
      <c r="O57" s="32" t="s">
        <v>3</v>
      </c>
      <c r="P57" s="32" t="s">
        <v>4</v>
      </c>
      <c r="Q57" s="32" t="s">
        <v>1</v>
      </c>
      <c r="R57" s="32" t="s">
        <v>1</v>
      </c>
      <c r="S57" s="32" t="s">
        <v>1</v>
      </c>
      <c r="T57" s="32" t="s">
        <v>1</v>
      </c>
      <c r="U57" s="32" t="s">
        <v>4</v>
      </c>
      <c r="V57" s="32" t="s">
        <v>19</v>
      </c>
      <c r="W57" s="32" t="s">
        <v>1</v>
      </c>
      <c r="X57" s="32" t="s">
        <v>1</v>
      </c>
      <c r="Y57" s="32" t="s">
        <v>4</v>
      </c>
      <c r="Z57" s="32" t="s">
        <v>1</v>
      </c>
      <c r="AA57" s="2"/>
    </row>
    <row r="58" spans="1:27" x14ac:dyDescent="0.3">
      <c r="A58" s="2"/>
      <c r="B58" s="31" t="s">
        <v>64</v>
      </c>
      <c r="C58" s="32" t="s">
        <v>26</v>
      </c>
      <c r="D58" s="32" t="s">
        <v>1</v>
      </c>
      <c r="E58" s="32" t="s">
        <v>1</v>
      </c>
      <c r="F58" s="32" t="s">
        <v>1</v>
      </c>
      <c r="G58" s="32" t="s">
        <v>2</v>
      </c>
      <c r="H58" s="32" t="s">
        <v>1</v>
      </c>
      <c r="I58" s="32" t="s">
        <v>1</v>
      </c>
      <c r="J58" s="32" t="s">
        <v>1</v>
      </c>
      <c r="K58" s="32" t="s">
        <v>1</v>
      </c>
      <c r="L58" s="32" t="s">
        <v>1</v>
      </c>
      <c r="M58" s="32" t="s">
        <v>1</v>
      </c>
      <c r="N58" s="33" t="s">
        <v>1</v>
      </c>
      <c r="O58" s="32" t="s">
        <v>3</v>
      </c>
      <c r="P58" s="32" t="s">
        <v>4</v>
      </c>
      <c r="Q58" s="32" t="s">
        <v>4</v>
      </c>
      <c r="R58" s="32" t="s">
        <v>1</v>
      </c>
      <c r="S58" s="32" t="s">
        <v>1</v>
      </c>
      <c r="T58" s="32" t="s">
        <v>1</v>
      </c>
      <c r="U58" s="32" t="s">
        <v>1</v>
      </c>
      <c r="V58" s="32" t="s">
        <v>1</v>
      </c>
      <c r="W58" s="32" t="s">
        <v>1</v>
      </c>
      <c r="X58" s="32" t="s">
        <v>1</v>
      </c>
      <c r="Y58" s="32" t="s">
        <v>1</v>
      </c>
      <c r="Z58" s="32" t="s">
        <v>4</v>
      </c>
      <c r="AA58" s="2"/>
    </row>
    <row r="59" spans="1:27" x14ac:dyDescent="0.3">
      <c r="A59" s="2"/>
      <c r="B59" s="31" t="s">
        <v>65</v>
      </c>
      <c r="C59" s="32" t="s">
        <v>26</v>
      </c>
      <c r="D59" s="32" t="s">
        <v>1</v>
      </c>
      <c r="E59" s="32" t="s">
        <v>1</v>
      </c>
      <c r="F59" s="32" t="s">
        <v>4</v>
      </c>
      <c r="G59" s="32" t="s">
        <v>1</v>
      </c>
      <c r="H59" s="32" t="s">
        <v>1</v>
      </c>
      <c r="I59" s="32" t="s">
        <v>1</v>
      </c>
      <c r="J59" s="32" t="s">
        <v>1</v>
      </c>
      <c r="K59" s="32" t="s">
        <v>4</v>
      </c>
      <c r="L59" s="32" t="s">
        <v>1</v>
      </c>
      <c r="M59" s="32" t="s">
        <v>1</v>
      </c>
      <c r="N59" s="33" t="s">
        <v>1</v>
      </c>
      <c r="O59" s="32" t="s">
        <v>3</v>
      </c>
      <c r="P59" s="32" t="s">
        <v>1</v>
      </c>
      <c r="Q59" s="32" t="s">
        <v>1</v>
      </c>
      <c r="R59" s="32" t="s">
        <v>1</v>
      </c>
      <c r="S59" s="32" t="s">
        <v>1</v>
      </c>
      <c r="T59" s="32" t="s">
        <v>1</v>
      </c>
      <c r="U59" s="32" t="s">
        <v>1</v>
      </c>
      <c r="V59" s="32" t="s">
        <v>1</v>
      </c>
      <c r="W59" s="32" t="s">
        <v>1</v>
      </c>
      <c r="X59" s="32" t="s">
        <v>1</v>
      </c>
      <c r="Y59" s="32" t="s">
        <v>1</v>
      </c>
      <c r="Z59" s="32" t="s">
        <v>1</v>
      </c>
      <c r="AA59" s="2"/>
    </row>
    <row r="60" spans="1:27" x14ac:dyDescent="0.3">
      <c r="A60" s="2"/>
      <c r="B60" s="31" t="s">
        <v>66</v>
      </c>
      <c r="C60" s="32" t="s">
        <v>26</v>
      </c>
      <c r="D60" s="32" t="s">
        <v>1</v>
      </c>
      <c r="E60" s="32" t="s">
        <v>1</v>
      </c>
      <c r="F60" s="32" t="s">
        <v>4</v>
      </c>
      <c r="G60" s="32" t="s">
        <v>1</v>
      </c>
      <c r="H60" s="32" t="s">
        <v>2</v>
      </c>
      <c r="I60" s="32" t="s">
        <v>1</v>
      </c>
      <c r="J60" s="32" t="s">
        <v>1</v>
      </c>
      <c r="K60" s="32" t="s">
        <v>1</v>
      </c>
      <c r="L60" s="32" t="s">
        <v>2</v>
      </c>
      <c r="M60" s="32" t="s">
        <v>1</v>
      </c>
      <c r="N60" s="33" t="s">
        <v>1</v>
      </c>
      <c r="O60" s="32" t="s">
        <v>3</v>
      </c>
      <c r="P60" s="32" t="s">
        <v>1</v>
      </c>
      <c r="Q60" s="32" t="s">
        <v>1</v>
      </c>
      <c r="R60" s="32" t="s">
        <v>1</v>
      </c>
      <c r="S60" s="32" t="s">
        <v>1</v>
      </c>
      <c r="T60" s="32" t="s">
        <v>1</v>
      </c>
      <c r="U60" s="32" t="s">
        <v>4</v>
      </c>
      <c r="V60" s="32" t="s">
        <v>4</v>
      </c>
      <c r="W60" s="32" t="s">
        <v>1</v>
      </c>
      <c r="X60" s="32" t="s">
        <v>2</v>
      </c>
      <c r="Y60" s="32" t="s">
        <v>1</v>
      </c>
      <c r="Z60" s="32" t="s">
        <v>2</v>
      </c>
      <c r="AA60" s="2"/>
    </row>
    <row r="61" spans="1:27" x14ac:dyDescent="0.3">
      <c r="A61" s="2"/>
      <c r="B61" s="31" t="s">
        <v>67</v>
      </c>
      <c r="C61" s="32" t="s">
        <v>26</v>
      </c>
      <c r="D61" s="32" t="s">
        <v>1</v>
      </c>
      <c r="E61" s="32" t="s">
        <v>1</v>
      </c>
      <c r="F61" s="32" t="s">
        <v>1</v>
      </c>
      <c r="G61" s="32" t="s">
        <v>1</v>
      </c>
      <c r="H61" s="32" t="s">
        <v>1</v>
      </c>
      <c r="I61" s="32" t="s">
        <v>1</v>
      </c>
      <c r="J61" s="32" t="s">
        <v>1</v>
      </c>
      <c r="K61" s="32" t="s">
        <v>1</v>
      </c>
      <c r="L61" s="32" t="s">
        <v>1</v>
      </c>
      <c r="M61" s="32" t="s">
        <v>1</v>
      </c>
      <c r="N61" s="33" t="s">
        <v>1</v>
      </c>
      <c r="O61" s="32" t="s">
        <v>3</v>
      </c>
      <c r="P61" s="32" t="s">
        <v>1</v>
      </c>
      <c r="Q61" s="32" t="s">
        <v>3</v>
      </c>
      <c r="R61" s="32" t="s">
        <v>2</v>
      </c>
      <c r="S61" s="32" t="s">
        <v>2</v>
      </c>
      <c r="T61" s="32" t="s">
        <v>1</v>
      </c>
      <c r="U61" s="32" t="s">
        <v>1</v>
      </c>
      <c r="V61" s="32" t="s">
        <v>4</v>
      </c>
      <c r="W61" s="32" t="s">
        <v>2</v>
      </c>
      <c r="X61" s="32" t="s">
        <v>2</v>
      </c>
      <c r="Y61" s="32" t="s">
        <v>1</v>
      </c>
      <c r="Z61" s="32" t="s">
        <v>2</v>
      </c>
      <c r="AA61" s="2"/>
    </row>
    <row r="62" spans="1:27" x14ac:dyDescent="0.3">
      <c r="A62" s="2"/>
      <c r="B62" s="31" t="s">
        <v>68</v>
      </c>
      <c r="C62" s="32" t="s">
        <v>4</v>
      </c>
      <c r="D62" s="32" t="s">
        <v>1</v>
      </c>
      <c r="E62" s="32" t="s">
        <v>1</v>
      </c>
      <c r="F62" s="32" t="s">
        <v>1</v>
      </c>
      <c r="G62" s="32" t="s">
        <v>2</v>
      </c>
      <c r="H62" s="32" t="s">
        <v>1</v>
      </c>
      <c r="I62" s="32" t="s">
        <v>2</v>
      </c>
      <c r="J62" s="32" t="s">
        <v>1</v>
      </c>
      <c r="K62" s="32" t="s">
        <v>4</v>
      </c>
      <c r="L62" s="32" t="s">
        <v>4</v>
      </c>
      <c r="M62" s="32" t="s">
        <v>4</v>
      </c>
      <c r="N62" s="33" t="s">
        <v>4</v>
      </c>
      <c r="O62" s="32" t="s">
        <v>3</v>
      </c>
      <c r="P62" s="32" t="s">
        <v>4</v>
      </c>
      <c r="Q62" s="32" t="s">
        <v>4</v>
      </c>
      <c r="R62" s="32" t="s">
        <v>2</v>
      </c>
      <c r="S62" s="32" t="s">
        <v>2</v>
      </c>
      <c r="T62" s="32" t="s">
        <v>2</v>
      </c>
      <c r="U62" s="32" t="s">
        <v>4</v>
      </c>
      <c r="V62" s="32" t="s">
        <v>1</v>
      </c>
      <c r="W62" s="32" t="s">
        <v>4</v>
      </c>
      <c r="X62" s="32" t="s">
        <v>4</v>
      </c>
      <c r="Y62" s="32" t="s">
        <v>4</v>
      </c>
      <c r="Z62" s="32" t="s">
        <v>4</v>
      </c>
      <c r="AA62" s="2"/>
    </row>
    <row r="63" spans="1:27" x14ac:dyDescent="0.3">
      <c r="A63" s="2"/>
      <c r="B63" s="31" t="s">
        <v>69</v>
      </c>
      <c r="C63" s="32" t="s">
        <v>26</v>
      </c>
      <c r="D63" s="32" t="s">
        <v>1</v>
      </c>
      <c r="E63" s="32" t="s">
        <v>1</v>
      </c>
      <c r="F63" s="32" t="s">
        <v>4</v>
      </c>
      <c r="G63" s="32" t="s">
        <v>1</v>
      </c>
      <c r="H63" s="32" t="s">
        <v>2</v>
      </c>
      <c r="I63" s="32" t="s">
        <v>1</v>
      </c>
      <c r="J63" s="32" t="s">
        <v>1</v>
      </c>
      <c r="K63" s="32" t="s">
        <v>4</v>
      </c>
      <c r="L63" s="32" t="s">
        <v>2</v>
      </c>
      <c r="M63" s="32" t="s">
        <v>1</v>
      </c>
      <c r="N63" s="33" t="s">
        <v>1</v>
      </c>
      <c r="O63" s="32" t="s">
        <v>3</v>
      </c>
      <c r="P63" s="32" t="s">
        <v>1</v>
      </c>
      <c r="Q63" s="32" t="s">
        <v>1</v>
      </c>
      <c r="R63" s="32" t="s">
        <v>1</v>
      </c>
      <c r="S63" s="32" t="s">
        <v>1</v>
      </c>
      <c r="T63" s="32" t="s">
        <v>1</v>
      </c>
      <c r="U63" s="32" t="s">
        <v>1</v>
      </c>
      <c r="V63" s="32" t="s">
        <v>4</v>
      </c>
      <c r="W63" s="32" t="s">
        <v>1</v>
      </c>
      <c r="X63" s="32" t="s">
        <v>1</v>
      </c>
      <c r="Y63" s="32" t="s">
        <v>1</v>
      </c>
      <c r="Z63" s="32" t="s">
        <v>4</v>
      </c>
      <c r="AA63" s="2"/>
    </row>
    <row r="64" spans="1:27" x14ac:dyDescent="0.3">
      <c r="A64" s="2"/>
      <c r="B64" s="31" t="s">
        <v>70</v>
      </c>
      <c r="C64" s="32" t="s">
        <v>26</v>
      </c>
      <c r="D64" s="32" t="s">
        <v>1</v>
      </c>
      <c r="E64" s="32" t="s">
        <v>1</v>
      </c>
      <c r="F64" s="32" t="s">
        <v>4</v>
      </c>
      <c r="G64" s="32" t="s">
        <v>1</v>
      </c>
      <c r="H64" s="32" t="s">
        <v>2</v>
      </c>
      <c r="I64" s="32" t="s">
        <v>1</v>
      </c>
      <c r="J64" s="32" t="s">
        <v>1</v>
      </c>
      <c r="K64" s="32" t="s">
        <v>1</v>
      </c>
      <c r="L64" s="32" t="s">
        <v>2</v>
      </c>
      <c r="M64" s="32" t="s">
        <v>1</v>
      </c>
      <c r="N64" s="33" t="s">
        <v>4</v>
      </c>
      <c r="O64" s="32" t="s">
        <v>3</v>
      </c>
      <c r="P64" s="32" t="s">
        <v>1</v>
      </c>
      <c r="Q64" s="32" t="s">
        <v>1</v>
      </c>
      <c r="R64" s="32" t="s">
        <v>2</v>
      </c>
      <c r="S64" s="32" t="s">
        <v>1</v>
      </c>
      <c r="T64" s="32" t="s">
        <v>1</v>
      </c>
      <c r="U64" s="32" t="s">
        <v>1</v>
      </c>
      <c r="V64" s="32" t="s">
        <v>1</v>
      </c>
      <c r="W64" s="32" t="s">
        <v>1</v>
      </c>
      <c r="X64" s="32" t="s">
        <v>1</v>
      </c>
      <c r="Y64" s="32" t="s">
        <v>1</v>
      </c>
      <c r="Z64" s="32" t="s">
        <v>1</v>
      </c>
      <c r="AA64" s="2"/>
    </row>
    <row r="65" spans="1:27" x14ac:dyDescent="0.3">
      <c r="A65" s="2" t="s">
        <v>71</v>
      </c>
      <c r="B65" s="31" t="s">
        <v>72</v>
      </c>
      <c r="C65" s="32" t="s">
        <v>1</v>
      </c>
      <c r="D65" s="32" t="s">
        <v>1</v>
      </c>
      <c r="E65" s="32" t="s">
        <v>1</v>
      </c>
      <c r="F65" s="32" t="s">
        <v>1</v>
      </c>
      <c r="G65" s="32" t="s">
        <v>1</v>
      </c>
      <c r="H65" s="32" t="s">
        <v>1</v>
      </c>
      <c r="I65" s="32" t="s">
        <v>1</v>
      </c>
      <c r="J65" s="32" t="s">
        <v>2</v>
      </c>
      <c r="K65" s="32" t="s">
        <v>1</v>
      </c>
      <c r="L65" s="32" t="s">
        <v>1</v>
      </c>
      <c r="M65" s="33" t="s">
        <v>4</v>
      </c>
      <c r="N65" s="32" t="s">
        <v>1</v>
      </c>
      <c r="O65" s="32" t="s">
        <v>3</v>
      </c>
      <c r="P65" s="32" t="s">
        <v>1</v>
      </c>
      <c r="Q65" s="32" t="s">
        <v>1</v>
      </c>
      <c r="R65" s="32" t="s">
        <v>1</v>
      </c>
      <c r="S65" s="32" t="s">
        <v>1</v>
      </c>
      <c r="T65" s="32" t="s">
        <v>1</v>
      </c>
      <c r="U65" s="32" t="s">
        <v>1</v>
      </c>
      <c r="V65" s="32" t="s">
        <v>1</v>
      </c>
      <c r="W65" s="32" t="s">
        <v>1</v>
      </c>
      <c r="X65" s="32" t="s">
        <v>1</v>
      </c>
      <c r="Y65" s="32" t="s">
        <v>1</v>
      </c>
      <c r="Z65" s="32" t="s">
        <v>1</v>
      </c>
      <c r="AA65" s="2"/>
    </row>
    <row r="66" spans="1:27" x14ac:dyDescent="0.3">
      <c r="A66" s="2"/>
      <c r="B66" s="31" t="s">
        <v>73</v>
      </c>
      <c r="C66" s="32" t="s">
        <v>1</v>
      </c>
      <c r="D66" s="32" t="s">
        <v>1</v>
      </c>
      <c r="E66" s="32" t="s">
        <v>1</v>
      </c>
      <c r="F66" s="32" t="s">
        <v>4</v>
      </c>
      <c r="G66" s="32" t="s">
        <v>4</v>
      </c>
      <c r="H66" s="32" t="s">
        <v>1</v>
      </c>
      <c r="I66" s="32" t="s">
        <v>1</v>
      </c>
      <c r="J66" s="32" t="s">
        <v>1</v>
      </c>
      <c r="K66" s="32" t="s">
        <v>4</v>
      </c>
      <c r="L66" s="32" t="s">
        <v>2</v>
      </c>
      <c r="M66" s="33" t="s">
        <v>2</v>
      </c>
      <c r="N66" s="32" t="s">
        <v>4</v>
      </c>
      <c r="O66" s="32" t="s">
        <v>3</v>
      </c>
      <c r="P66" s="32" t="s">
        <v>4</v>
      </c>
      <c r="Q66" s="32" t="s">
        <v>2</v>
      </c>
      <c r="R66" s="32" t="s">
        <v>4</v>
      </c>
      <c r="S66" s="32" t="s">
        <v>2</v>
      </c>
      <c r="T66" s="32" t="s">
        <v>4</v>
      </c>
      <c r="U66" s="32" t="s">
        <v>1</v>
      </c>
      <c r="V66" s="32" t="s">
        <v>2</v>
      </c>
      <c r="W66" s="32" t="s">
        <v>1</v>
      </c>
      <c r="X66" s="32" t="s">
        <v>2</v>
      </c>
      <c r="Y66" s="32" t="s">
        <v>4</v>
      </c>
      <c r="Z66" s="32" t="s">
        <v>4</v>
      </c>
      <c r="AA66" s="2"/>
    </row>
    <row r="67" spans="1:27" x14ac:dyDescent="0.3">
      <c r="A67" s="2"/>
      <c r="B67" s="31" t="s">
        <v>74</v>
      </c>
      <c r="C67" s="32" t="s">
        <v>1</v>
      </c>
      <c r="D67" s="32" t="s">
        <v>1</v>
      </c>
      <c r="E67" s="32" t="s">
        <v>1</v>
      </c>
      <c r="F67" s="32" t="s">
        <v>4</v>
      </c>
      <c r="G67" s="32" t="s">
        <v>2</v>
      </c>
      <c r="H67" s="32" t="s">
        <v>1</v>
      </c>
      <c r="I67" s="32" t="s">
        <v>1</v>
      </c>
      <c r="J67" s="32" t="s">
        <v>1</v>
      </c>
      <c r="K67" s="32" t="s">
        <v>2</v>
      </c>
      <c r="L67" s="32" t="s">
        <v>2</v>
      </c>
      <c r="M67" s="33" t="s">
        <v>2</v>
      </c>
      <c r="N67" s="32" t="s">
        <v>2</v>
      </c>
      <c r="O67" s="32" t="s">
        <v>3</v>
      </c>
      <c r="P67" s="32" t="s">
        <v>4</v>
      </c>
      <c r="Q67" s="32" t="s">
        <v>2</v>
      </c>
      <c r="R67" s="32" t="s">
        <v>1</v>
      </c>
      <c r="S67" s="32" t="s">
        <v>2</v>
      </c>
      <c r="T67" s="32" t="s">
        <v>2</v>
      </c>
      <c r="U67" s="32" t="s">
        <v>2</v>
      </c>
      <c r="V67" s="32" t="s">
        <v>2</v>
      </c>
      <c r="W67" s="32" t="s">
        <v>2</v>
      </c>
      <c r="X67" s="32" t="s">
        <v>2</v>
      </c>
      <c r="Y67" s="32" t="s">
        <v>4</v>
      </c>
      <c r="Z67" s="32" t="s">
        <v>4</v>
      </c>
      <c r="AA67" s="2"/>
    </row>
    <row r="68" spans="1:27" x14ac:dyDescent="0.3">
      <c r="A68" s="2"/>
      <c r="B68" s="31" t="s">
        <v>75</v>
      </c>
      <c r="C68" s="32" t="s">
        <v>1</v>
      </c>
      <c r="D68" s="32" t="s">
        <v>1</v>
      </c>
      <c r="E68" s="32" t="s">
        <v>1</v>
      </c>
      <c r="F68" s="32" t="s">
        <v>1</v>
      </c>
      <c r="G68" s="32" t="s">
        <v>2</v>
      </c>
      <c r="H68" s="32" t="s">
        <v>1</v>
      </c>
      <c r="I68" s="32" t="s">
        <v>1</v>
      </c>
      <c r="J68" s="32" t="s">
        <v>1</v>
      </c>
      <c r="K68" s="32" t="s">
        <v>1</v>
      </c>
      <c r="L68" s="32" t="s">
        <v>1</v>
      </c>
      <c r="M68" s="33" t="s">
        <v>2</v>
      </c>
      <c r="N68" s="32" t="s">
        <v>2</v>
      </c>
      <c r="O68" s="32" t="s">
        <v>3</v>
      </c>
      <c r="P68" s="32" t="s">
        <v>4</v>
      </c>
      <c r="Q68" s="32" t="s">
        <v>2</v>
      </c>
      <c r="R68" s="32" t="s">
        <v>2</v>
      </c>
      <c r="S68" s="32" t="s">
        <v>2</v>
      </c>
      <c r="T68" s="32" t="s">
        <v>4</v>
      </c>
      <c r="U68" s="32" t="s">
        <v>2</v>
      </c>
      <c r="V68" s="32" t="s">
        <v>4</v>
      </c>
      <c r="W68" s="32" t="s">
        <v>1</v>
      </c>
      <c r="X68" s="32" t="s">
        <v>1</v>
      </c>
      <c r="Y68" s="32" t="s">
        <v>4</v>
      </c>
      <c r="Z68" s="32" t="s">
        <v>1</v>
      </c>
      <c r="AA68" s="2"/>
    </row>
    <row r="69" spans="1:27" x14ac:dyDescent="0.3">
      <c r="A69" s="2"/>
      <c r="B69" s="31" t="s">
        <v>76</v>
      </c>
      <c r="C69" s="32" t="s">
        <v>1</v>
      </c>
      <c r="D69" s="32" t="s">
        <v>1</v>
      </c>
      <c r="E69" s="32" t="s">
        <v>1</v>
      </c>
      <c r="F69" s="32" t="s">
        <v>1</v>
      </c>
      <c r="G69" s="32" t="s">
        <v>4</v>
      </c>
      <c r="H69" s="32" t="s">
        <v>1</v>
      </c>
      <c r="I69" s="32" t="s">
        <v>1</v>
      </c>
      <c r="J69" s="32" t="s">
        <v>1</v>
      </c>
      <c r="K69" s="32" t="s">
        <v>1</v>
      </c>
      <c r="L69" s="32" t="s">
        <v>4</v>
      </c>
      <c r="M69" s="33" t="s">
        <v>1</v>
      </c>
      <c r="N69" s="32" t="s">
        <v>4</v>
      </c>
      <c r="O69" s="32" t="s">
        <v>3</v>
      </c>
      <c r="P69" s="32" t="s">
        <v>1</v>
      </c>
      <c r="Q69" s="32" t="s">
        <v>4</v>
      </c>
      <c r="R69" s="32" t="s">
        <v>4</v>
      </c>
      <c r="S69" s="32" t="s">
        <v>4</v>
      </c>
      <c r="T69" s="32" t="s">
        <v>1</v>
      </c>
      <c r="U69" s="32" t="s">
        <v>4</v>
      </c>
      <c r="V69" s="32" t="s">
        <v>4</v>
      </c>
      <c r="W69" s="32" t="s">
        <v>1</v>
      </c>
      <c r="X69" s="32" t="s">
        <v>4</v>
      </c>
      <c r="Y69" s="32" t="s">
        <v>4</v>
      </c>
      <c r="Z69" s="32" t="s">
        <v>4</v>
      </c>
      <c r="AA69" s="2"/>
    </row>
    <row r="70" spans="1:27" x14ac:dyDescent="0.3">
      <c r="A70" s="2"/>
      <c r="B70" s="31" t="s">
        <v>77</v>
      </c>
      <c r="C70" s="32" t="s">
        <v>1</v>
      </c>
      <c r="D70" s="32" t="s">
        <v>1</v>
      </c>
      <c r="E70" s="32" t="s">
        <v>1</v>
      </c>
      <c r="F70" s="32" t="s">
        <v>1</v>
      </c>
      <c r="G70" s="32" t="s">
        <v>1</v>
      </c>
      <c r="H70" s="32" t="s">
        <v>1</v>
      </c>
      <c r="I70" s="32" t="s">
        <v>1</v>
      </c>
      <c r="J70" s="32" t="s">
        <v>1</v>
      </c>
      <c r="K70" s="32" t="s">
        <v>1</v>
      </c>
      <c r="L70" s="32" t="s">
        <v>1</v>
      </c>
      <c r="M70" s="33" t="s">
        <v>4</v>
      </c>
      <c r="N70" s="32" t="s">
        <v>1</v>
      </c>
      <c r="O70" s="32" t="s">
        <v>3</v>
      </c>
      <c r="P70" s="32" t="s">
        <v>1</v>
      </c>
      <c r="Q70" s="32" t="s">
        <v>1</v>
      </c>
      <c r="R70" s="32" t="s">
        <v>1</v>
      </c>
      <c r="S70" s="32" t="s">
        <v>1</v>
      </c>
      <c r="T70" s="32" t="s">
        <v>1</v>
      </c>
      <c r="U70" s="32" t="s">
        <v>1</v>
      </c>
      <c r="V70" s="32" t="s">
        <v>1</v>
      </c>
      <c r="W70" s="32" t="s">
        <v>1</v>
      </c>
      <c r="X70" s="32" t="s">
        <v>1</v>
      </c>
      <c r="Y70" s="32" t="s">
        <v>1</v>
      </c>
      <c r="Z70" s="32" t="s">
        <v>1</v>
      </c>
      <c r="AA70" s="2"/>
    </row>
    <row r="71" spans="1:27" x14ac:dyDescent="0.3">
      <c r="A71" s="2"/>
      <c r="B71" s="31" t="s">
        <v>78</v>
      </c>
      <c r="C71" s="32" t="s">
        <v>1</v>
      </c>
      <c r="D71" s="32" t="s">
        <v>1</v>
      </c>
      <c r="E71" s="32" t="s">
        <v>1</v>
      </c>
      <c r="F71" s="32" t="s">
        <v>2</v>
      </c>
      <c r="G71" s="32" t="s">
        <v>1</v>
      </c>
      <c r="H71" s="32" t="s">
        <v>1</v>
      </c>
      <c r="I71" s="32" t="s">
        <v>1</v>
      </c>
      <c r="J71" s="32" t="s">
        <v>2</v>
      </c>
      <c r="K71" s="32" t="s">
        <v>2</v>
      </c>
      <c r="L71" s="32" t="s">
        <v>2</v>
      </c>
      <c r="M71" s="33" t="s">
        <v>1</v>
      </c>
      <c r="N71" s="32" t="s">
        <v>4</v>
      </c>
      <c r="O71" s="32" t="s">
        <v>3</v>
      </c>
      <c r="P71" s="32" t="s">
        <v>4</v>
      </c>
      <c r="Q71" s="32" t="s">
        <v>2</v>
      </c>
      <c r="R71" s="32" t="s">
        <v>4</v>
      </c>
      <c r="S71" s="32" t="s">
        <v>4</v>
      </c>
      <c r="T71" s="32" t="s">
        <v>4</v>
      </c>
      <c r="U71" s="32" t="s">
        <v>1</v>
      </c>
      <c r="V71" s="32" t="s">
        <v>1</v>
      </c>
      <c r="W71" s="32" t="s">
        <v>4</v>
      </c>
      <c r="X71" s="32" t="s">
        <v>2</v>
      </c>
      <c r="Y71" s="32" t="s">
        <v>4</v>
      </c>
      <c r="Z71" s="32" t="s">
        <v>4</v>
      </c>
      <c r="AA71" s="2"/>
    </row>
    <row r="72" spans="1:27" x14ac:dyDescent="0.3">
      <c r="A72" s="2"/>
      <c r="B72" s="31" t="s">
        <v>79</v>
      </c>
      <c r="C72" s="32" t="s">
        <v>1</v>
      </c>
      <c r="D72" s="32" t="s">
        <v>1</v>
      </c>
      <c r="E72" s="32" t="s">
        <v>1</v>
      </c>
      <c r="F72" s="32" t="s">
        <v>4</v>
      </c>
      <c r="G72" s="32" t="s">
        <v>1</v>
      </c>
      <c r="H72" s="32" t="s">
        <v>4</v>
      </c>
      <c r="I72" s="32" t="s">
        <v>1</v>
      </c>
      <c r="J72" s="32" t="s">
        <v>4</v>
      </c>
      <c r="K72" s="32" t="s">
        <v>1</v>
      </c>
      <c r="L72" s="32" t="s">
        <v>4</v>
      </c>
      <c r="M72" s="33" t="s">
        <v>4</v>
      </c>
      <c r="N72" s="32" t="s">
        <v>2</v>
      </c>
      <c r="O72" s="32" t="s">
        <v>3</v>
      </c>
      <c r="P72" s="32" t="s">
        <v>4</v>
      </c>
      <c r="Q72" s="32" t="s">
        <v>2</v>
      </c>
      <c r="R72" s="32" t="s">
        <v>4</v>
      </c>
      <c r="S72" s="32" t="s">
        <v>4</v>
      </c>
      <c r="T72" s="32" t="s">
        <v>1</v>
      </c>
      <c r="U72" s="32" t="s">
        <v>2</v>
      </c>
      <c r="V72" s="32" t="s">
        <v>4</v>
      </c>
      <c r="W72" s="32" t="s">
        <v>4</v>
      </c>
      <c r="X72" s="32" t="s">
        <v>4</v>
      </c>
      <c r="Y72" s="32" t="s">
        <v>4</v>
      </c>
      <c r="Z72" s="32" t="s">
        <v>4</v>
      </c>
      <c r="AA72" s="2"/>
    </row>
    <row r="73" spans="1:27" x14ac:dyDescent="0.3">
      <c r="A73" s="2"/>
      <c r="B73" s="31" t="s">
        <v>80</v>
      </c>
      <c r="C73" s="32" t="s">
        <v>3</v>
      </c>
      <c r="D73" s="32" t="s">
        <v>1</v>
      </c>
      <c r="E73" s="32" t="s">
        <v>1</v>
      </c>
      <c r="F73" s="32" t="s">
        <v>1</v>
      </c>
      <c r="G73" s="32" t="s">
        <v>1</v>
      </c>
      <c r="H73" s="32" t="s">
        <v>1</v>
      </c>
      <c r="I73" s="32" t="s">
        <v>1</v>
      </c>
      <c r="J73" s="32" t="s">
        <v>1</v>
      </c>
      <c r="K73" s="32" t="s">
        <v>4</v>
      </c>
      <c r="L73" s="32" t="s">
        <v>1</v>
      </c>
      <c r="M73" s="33" t="s">
        <v>1</v>
      </c>
      <c r="N73" s="32" t="s">
        <v>1</v>
      </c>
      <c r="O73" s="32" t="s">
        <v>3</v>
      </c>
      <c r="P73" s="32" t="s">
        <v>1</v>
      </c>
      <c r="Q73" s="32" t="s">
        <v>1</v>
      </c>
      <c r="R73" s="32" t="s">
        <v>1</v>
      </c>
      <c r="S73" s="32" t="s">
        <v>1</v>
      </c>
      <c r="T73" s="32" t="s">
        <v>1</v>
      </c>
      <c r="U73" s="32" t="s">
        <v>1</v>
      </c>
      <c r="V73" s="32" t="s">
        <v>1</v>
      </c>
      <c r="W73" s="32" t="s">
        <v>1</v>
      </c>
      <c r="X73" s="32" t="s">
        <v>1</v>
      </c>
      <c r="Y73" s="32" t="s">
        <v>1</v>
      </c>
      <c r="Z73" s="32" t="s">
        <v>1</v>
      </c>
      <c r="AA73" s="2"/>
    </row>
    <row r="74" spans="1:27" x14ac:dyDescent="0.3">
      <c r="A74" s="2"/>
      <c r="B74" s="31" t="s">
        <v>81</v>
      </c>
      <c r="C74" s="32" t="s">
        <v>1</v>
      </c>
      <c r="D74" s="32" t="s">
        <v>1</v>
      </c>
      <c r="E74" s="32" t="s">
        <v>1</v>
      </c>
      <c r="F74" s="32" t="s">
        <v>1</v>
      </c>
      <c r="G74" s="32" t="s">
        <v>1</v>
      </c>
      <c r="H74" s="32" t="s">
        <v>1</v>
      </c>
      <c r="I74" s="32" t="s">
        <v>1</v>
      </c>
      <c r="J74" s="32" t="s">
        <v>1</v>
      </c>
      <c r="K74" s="32" t="s">
        <v>1</v>
      </c>
      <c r="L74" s="32" t="s">
        <v>1</v>
      </c>
      <c r="M74" s="33" t="s">
        <v>1</v>
      </c>
      <c r="N74" s="32" t="s">
        <v>1</v>
      </c>
      <c r="O74" s="32" t="s">
        <v>3</v>
      </c>
      <c r="P74" s="32" t="s">
        <v>1</v>
      </c>
      <c r="Q74" s="32" t="s">
        <v>1</v>
      </c>
      <c r="R74" s="32" t="s">
        <v>1</v>
      </c>
      <c r="S74" s="32" t="s">
        <v>1</v>
      </c>
      <c r="T74" s="32" t="s">
        <v>1</v>
      </c>
      <c r="U74" s="32" t="s">
        <v>1</v>
      </c>
      <c r="V74" s="32" t="s">
        <v>1</v>
      </c>
      <c r="W74" s="32" t="s">
        <v>1</v>
      </c>
      <c r="X74" s="32" t="s">
        <v>1</v>
      </c>
      <c r="Y74" s="32" t="s">
        <v>1</v>
      </c>
      <c r="Z74" s="32" t="s">
        <v>1</v>
      </c>
      <c r="AA74" s="2"/>
    </row>
    <row r="75" spans="1:27" x14ac:dyDescent="0.3">
      <c r="A75" s="2"/>
      <c r="B75" s="31" t="s">
        <v>82</v>
      </c>
      <c r="C75" s="32" t="s">
        <v>1</v>
      </c>
      <c r="D75" s="32" t="s">
        <v>1</v>
      </c>
      <c r="E75" s="32" t="s">
        <v>1</v>
      </c>
      <c r="F75" s="32" t="s">
        <v>1</v>
      </c>
      <c r="G75" s="32" t="s">
        <v>1</v>
      </c>
      <c r="H75" s="32" t="s">
        <v>1</v>
      </c>
      <c r="I75" s="32" t="s">
        <v>1</v>
      </c>
      <c r="J75" s="32" t="s">
        <v>1</v>
      </c>
      <c r="K75" s="32" t="s">
        <v>1</v>
      </c>
      <c r="L75" s="32" t="s">
        <v>4</v>
      </c>
      <c r="M75" s="33" t="s">
        <v>1</v>
      </c>
      <c r="N75" s="32" t="s">
        <v>1</v>
      </c>
      <c r="O75" s="32" t="s">
        <v>3</v>
      </c>
      <c r="P75" s="32" t="s">
        <v>4</v>
      </c>
      <c r="Q75" s="32" t="s">
        <v>4</v>
      </c>
      <c r="R75" s="32" t="s">
        <v>3</v>
      </c>
      <c r="S75" s="32" t="s">
        <v>3</v>
      </c>
      <c r="T75" s="32" t="s">
        <v>4</v>
      </c>
      <c r="U75" s="32" t="s">
        <v>1</v>
      </c>
      <c r="V75" s="32" t="s">
        <v>2</v>
      </c>
      <c r="W75" s="32" t="s">
        <v>4</v>
      </c>
      <c r="X75" s="32" t="s">
        <v>4</v>
      </c>
      <c r="Y75" s="32" t="s">
        <v>4</v>
      </c>
      <c r="Z75" s="32" t="s">
        <v>4</v>
      </c>
      <c r="AA75" s="2"/>
    </row>
    <row r="76" spans="1:27" x14ac:dyDescent="0.3">
      <c r="A76" s="2"/>
      <c r="B76" s="31" t="s">
        <v>83</v>
      </c>
      <c r="C76" s="32" t="s">
        <v>1</v>
      </c>
      <c r="D76" s="32" t="s">
        <v>1</v>
      </c>
      <c r="E76" s="32" t="s">
        <v>4</v>
      </c>
      <c r="F76" s="32" t="s">
        <v>1</v>
      </c>
      <c r="G76" s="32" t="s">
        <v>4</v>
      </c>
      <c r="H76" s="32" t="s">
        <v>4</v>
      </c>
      <c r="I76" s="32" t="s">
        <v>2</v>
      </c>
      <c r="J76" s="32" t="s">
        <v>4</v>
      </c>
      <c r="K76" s="32" t="s">
        <v>4</v>
      </c>
      <c r="L76" s="32" t="s">
        <v>2</v>
      </c>
      <c r="M76" s="33" t="s">
        <v>4</v>
      </c>
      <c r="N76" s="32" t="s">
        <v>4</v>
      </c>
      <c r="O76" s="32" t="s">
        <v>3</v>
      </c>
      <c r="P76" s="32" t="s">
        <v>4</v>
      </c>
      <c r="Q76" s="32" t="s">
        <v>2</v>
      </c>
      <c r="R76" s="32" t="s">
        <v>2</v>
      </c>
      <c r="S76" s="32" t="s">
        <v>1</v>
      </c>
      <c r="T76" s="32" t="s">
        <v>4</v>
      </c>
      <c r="U76" s="32" t="s">
        <v>1</v>
      </c>
      <c r="V76" s="32" t="s">
        <v>4</v>
      </c>
      <c r="W76" s="32" t="s">
        <v>4</v>
      </c>
      <c r="X76" s="32" t="s">
        <v>4</v>
      </c>
      <c r="Y76" s="32" t="s">
        <v>4</v>
      </c>
      <c r="Z76" s="32" t="s">
        <v>4</v>
      </c>
      <c r="AA76" s="2"/>
    </row>
    <row r="77" spans="1:27" ht="15" customHeight="1" x14ac:dyDescent="0.3">
      <c r="A77" s="2"/>
      <c r="B77" s="31" t="s">
        <v>84</v>
      </c>
      <c r="C77" s="32" t="s">
        <v>1</v>
      </c>
      <c r="D77" s="32" t="s">
        <v>1</v>
      </c>
      <c r="E77" s="32" t="s">
        <v>1</v>
      </c>
      <c r="F77" s="32" t="s">
        <v>1</v>
      </c>
      <c r="G77" s="32" t="s">
        <v>1</v>
      </c>
      <c r="H77" s="32" t="s">
        <v>1</v>
      </c>
      <c r="I77" s="32" t="s">
        <v>2</v>
      </c>
      <c r="J77" s="32" t="s">
        <v>1</v>
      </c>
      <c r="K77" s="32" t="s">
        <v>2</v>
      </c>
      <c r="L77" s="32" t="s">
        <v>2</v>
      </c>
      <c r="M77" s="33" t="s">
        <v>2</v>
      </c>
      <c r="N77" s="32" t="s">
        <v>2</v>
      </c>
      <c r="O77" s="32" t="s">
        <v>3</v>
      </c>
      <c r="P77" s="32" t="s">
        <v>1</v>
      </c>
      <c r="Q77" s="32" t="s">
        <v>1</v>
      </c>
      <c r="R77" s="32" t="s">
        <v>1</v>
      </c>
      <c r="S77" s="32" t="s">
        <v>1</v>
      </c>
      <c r="T77" s="32" t="s">
        <v>1</v>
      </c>
      <c r="U77" s="32" t="s">
        <v>2</v>
      </c>
      <c r="V77" s="32" t="s">
        <v>4</v>
      </c>
      <c r="W77" s="32" t="s">
        <v>1</v>
      </c>
      <c r="X77" s="32" t="s">
        <v>1</v>
      </c>
      <c r="Y77" s="32" t="s">
        <v>1</v>
      </c>
      <c r="Z77" s="32" t="s">
        <v>1</v>
      </c>
      <c r="AA77" s="2"/>
    </row>
    <row r="78" spans="1:27" ht="27.6" x14ac:dyDescent="0.3">
      <c r="A78" s="2"/>
      <c r="B78" s="31" t="s">
        <v>85</v>
      </c>
      <c r="C78" s="32" t="s">
        <v>1</v>
      </c>
      <c r="D78" s="32" t="s">
        <v>1</v>
      </c>
      <c r="E78" s="32" t="s">
        <v>1</v>
      </c>
      <c r="F78" s="32" t="s">
        <v>1</v>
      </c>
      <c r="G78" s="32" t="s">
        <v>1</v>
      </c>
      <c r="H78" s="32" t="s">
        <v>1</v>
      </c>
      <c r="I78" s="32" t="s">
        <v>1</v>
      </c>
      <c r="J78" s="32" t="s">
        <v>1</v>
      </c>
      <c r="K78" s="32" t="s">
        <v>4</v>
      </c>
      <c r="L78" s="32" t="s">
        <v>4</v>
      </c>
      <c r="M78" s="33" t="s">
        <v>1</v>
      </c>
      <c r="N78" s="32" t="s">
        <v>1</v>
      </c>
      <c r="O78" s="32" t="s">
        <v>3</v>
      </c>
      <c r="P78" s="32" t="s">
        <v>1</v>
      </c>
      <c r="Q78" s="32" t="s">
        <v>1</v>
      </c>
      <c r="R78" s="32" t="s">
        <v>1</v>
      </c>
      <c r="S78" s="32" t="s">
        <v>2</v>
      </c>
      <c r="T78" s="32" t="s">
        <v>1</v>
      </c>
      <c r="U78" s="32" t="s">
        <v>1</v>
      </c>
      <c r="V78" s="32" t="s">
        <v>1</v>
      </c>
      <c r="W78" s="32" t="s">
        <v>4</v>
      </c>
      <c r="X78" s="32" t="s">
        <v>1</v>
      </c>
      <c r="Y78" s="32" t="s">
        <v>1</v>
      </c>
      <c r="Z78" s="32" t="s">
        <v>1</v>
      </c>
      <c r="AA78" s="2"/>
    </row>
    <row r="79" spans="1:27" x14ac:dyDescent="0.3">
      <c r="A79" s="2"/>
      <c r="B79" s="31" t="s">
        <v>86</v>
      </c>
      <c r="C79" s="32" t="s">
        <v>1</v>
      </c>
      <c r="D79" s="32" t="s">
        <v>1</v>
      </c>
      <c r="E79" s="32" t="s">
        <v>4</v>
      </c>
      <c r="F79" s="32" t="s">
        <v>1</v>
      </c>
      <c r="G79" s="32" t="s">
        <v>1</v>
      </c>
      <c r="H79" s="32" t="s">
        <v>4</v>
      </c>
      <c r="I79" s="32" t="s">
        <v>1</v>
      </c>
      <c r="J79" s="32" t="s">
        <v>1</v>
      </c>
      <c r="K79" s="32" t="s">
        <v>1</v>
      </c>
      <c r="L79" s="32" t="s">
        <v>1</v>
      </c>
      <c r="M79" s="33" t="s">
        <v>1</v>
      </c>
      <c r="N79" s="32" t="s">
        <v>1</v>
      </c>
      <c r="O79" s="32" t="s">
        <v>3</v>
      </c>
      <c r="P79" s="32" t="s">
        <v>1</v>
      </c>
      <c r="Q79" s="32" t="s">
        <v>1</v>
      </c>
      <c r="R79" s="32" t="s">
        <v>1</v>
      </c>
      <c r="S79" s="32" t="s">
        <v>1</v>
      </c>
      <c r="T79" s="32" t="s">
        <v>1</v>
      </c>
      <c r="U79" s="32" t="s">
        <v>4</v>
      </c>
      <c r="V79" s="32" t="s">
        <v>4</v>
      </c>
      <c r="W79" s="32" t="s">
        <v>4</v>
      </c>
      <c r="X79" s="32" t="s">
        <v>2</v>
      </c>
      <c r="Y79" s="32" t="s">
        <v>4</v>
      </c>
      <c r="Z79" s="32" t="s">
        <v>4</v>
      </c>
      <c r="AA79" s="2"/>
    </row>
    <row r="80" spans="1:27" x14ac:dyDescent="0.3">
      <c r="A80" s="2"/>
      <c r="B80" s="31" t="s">
        <v>87</v>
      </c>
      <c r="C80" s="32" t="s">
        <v>1</v>
      </c>
      <c r="D80" s="32" t="s">
        <v>1</v>
      </c>
      <c r="E80" s="32" t="s">
        <v>1</v>
      </c>
      <c r="F80" s="32" t="s">
        <v>1</v>
      </c>
      <c r="G80" s="32" t="s">
        <v>1</v>
      </c>
      <c r="H80" s="32" t="s">
        <v>1</v>
      </c>
      <c r="I80" s="32" t="s">
        <v>1</v>
      </c>
      <c r="J80" s="32" t="s">
        <v>1</v>
      </c>
      <c r="K80" s="32" t="s">
        <v>1</v>
      </c>
      <c r="L80" s="32" t="s">
        <v>1</v>
      </c>
      <c r="M80" s="33" t="s">
        <v>1</v>
      </c>
      <c r="N80" s="32" t="s">
        <v>1</v>
      </c>
      <c r="O80" s="32" t="s">
        <v>3</v>
      </c>
      <c r="P80" s="32" t="s">
        <v>1</v>
      </c>
      <c r="Q80" s="32" t="s">
        <v>1</v>
      </c>
      <c r="R80" s="32" t="s">
        <v>1</v>
      </c>
      <c r="S80" s="32" t="s">
        <v>1</v>
      </c>
      <c r="T80" s="32" t="s">
        <v>3</v>
      </c>
      <c r="U80" s="32" t="s">
        <v>4</v>
      </c>
      <c r="V80" s="32" t="s">
        <v>1</v>
      </c>
      <c r="W80" s="32" t="s">
        <v>4</v>
      </c>
      <c r="X80" s="32" t="s">
        <v>1</v>
      </c>
      <c r="Y80" s="32" t="s">
        <v>1</v>
      </c>
      <c r="Z80" s="32" t="s">
        <v>1</v>
      </c>
      <c r="AA80" s="2"/>
    </row>
    <row r="81" spans="1:27" x14ac:dyDescent="0.3">
      <c r="A81" s="2"/>
      <c r="B81" s="31" t="s">
        <v>88</v>
      </c>
      <c r="C81" s="32" t="s">
        <v>1</v>
      </c>
      <c r="D81" s="32" t="s">
        <v>1</v>
      </c>
      <c r="E81" s="32" t="s">
        <v>1</v>
      </c>
      <c r="F81" s="32" t="s">
        <v>1</v>
      </c>
      <c r="G81" s="32" t="s">
        <v>1</v>
      </c>
      <c r="H81" s="32" t="s">
        <v>1</v>
      </c>
      <c r="I81" s="32" t="s">
        <v>1</v>
      </c>
      <c r="J81" s="32" t="s">
        <v>4</v>
      </c>
      <c r="K81" s="32" t="s">
        <v>1</v>
      </c>
      <c r="L81" s="32" t="s">
        <v>1</v>
      </c>
      <c r="M81" s="33" t="s">
        <v>1</v>
      </c>
      <c r="N81" s="32" t="s">
        <v>4</v>
      </c>
      <c r="O81" s="32" t="s">
        <v>3</v>
      </c>
      <c r="P81" s="32" t="s">
        <v>4</v>
      </c>
      <c r="Q81" s="32" t="s">
        <v>2</v>
      </c>
      <c r="R81" s="32" t="s">
        <v>4</v>
      </c>
      <c r="S81" s="32" t="s">
        <v>1</v>
      </c>
      <c r="T81" s="32" t="s">
        <v>4</v>
      </c>
      <c r="U81" s="32" t="s">
        <v>1</v>
      </c>
      <c r="V81" s="32" t="s">
        <v>2</v>
      </c>
      <c r="W81" s="32" t="s">
        <v>1</v>
      </c>
      <c r="X81" s="32" t="s">
        <v>1</v>
      </c>
      <c r="Y81" s="32" t="s">
        <v>1</v>
      </c>
      <c r="Z81" s="32" t="s">
        <v>4</v>
      </c>
      <c r="AA81" s="2"/>
    </row>
    <row r="82" spans="1:27" x14ac:dyDescent="0.3">
      <c r="A82" s="2"/>
      <c r="B82" s="31" t="s">
        <v>89</v>
      </c>
      <c r="C82" s="32" t="s">
        <v>1</v>
      </c>
      <c r="D82" s="32" t="s">
        <v>1</v>
      </c>
      <c r="E82" s="32" t="s">
        <v>1</v>
      </c>
      <c r="F82" s="32" t="s">
        <v>4</v>
      </c>
      <c r="G82" s="32" t="s">
        <v>1</v>
      </c>
      <c r="H82" s="32" t="s">
        <v>1</v>
      </c>
      <c r="I82" s="32" t="s">
        <v>4</v>
      </c>
      <c r="J82" s="32" t="s">
        <v>1</v>
      </c>
      <c r="K82" s="32" t="s">
        <v>4</v>
      </c>
      <c r="L82" s="32" t="s">
        <v>1</v>
      </c>
      <c r="M82" s="33" t="s">
        <v>1</v>
      </c>
      <c r="N82" s="32" t="s">
        <v>2</v>
      </c>
      <c r="O82" s="32" t="s">
        <v>3</v>
      </c>
      <c r="P82" s="32" t="s">
        <v>1</v>
      </c>
      <c r="Q82" s="32" t="s">
        <v>4</v>
      </c>
      <c r="R82" s="32" t="s">
        <v>4</v>
      </c>
      <c r="S82" s="32" t="s">
        <v>4</v>
      </c>
      <c r="T82" s="32" t="s">
        <v>4</v>
      </c>
      <c r="U82" s="32" t="s">
        <v>4</v>
      </c>
      <c r="V82" s="32" t="s">
        <v>4</v>
      </c>
      <c r="W82" s="32" t="s">
        <v>4</v>
      </c>
      <c r="X82" s="32" t="s">
        <v>4</v>
      </c>
      <c r="Y82" s="32" t="s">
        <v>4</v>
      </c>
      <c r="Z82" s="32" t="s">
        <v>4</v>
      </c>
      <c r="AA82" s="2"/>
    </row>
    <row r="83" spans="1:27" x14ac:dyDescent="0.3">
      <c r="A83" s="2"/>
      <c r="B83" s="31" t="s">
        <v>90</v>
      </c>
      <c r="C83" s="32" t="s">
        <v>1</v>
      </c>
      <c r="D83" s="32" t="s">
        <v>1</v>
      </c>
      <c r="E83" s="32" t="s">
        <v>4</v>
      </c>
      <c r="F83" s="32" t="s">
        <v>1</v>
      </c>
      <c r="G83" s="32" t="s">
        <v>1</v>
      </c>
      <c r="H83" s="32" t="s">
        <v>1</v>
      </c>
      <c r="I83" s="32" t="s">
        <v>1</v>
      </c>
      <c r="J83" s="32" t="s">
        <v>4</v>
      </c>
      <c r="K83" s="32" t="s">
        <v>1</v>
      </c>
      <c r="L83" s="32" t="s">
        <v>1</v>
      </c>
      <c r="M83" s="33" t="s">
        <v>1</v>
      </c>
      <c r="N83" s="32" t="s">
        <v>1</v>
      </c>
      <c r="O83" s="32" t="s">
        <v>3</v>
      </c>
      <c r="P83" s="32" t="s">
        <v>1</v>
      </c>
      <c r="Q83" s="32" t="s">
        <v>2</v>
      </c>
      <c r="R83" s="32" t="s">
        <v>1</v>
      </c>
      <c r="S83" s="32" t="s">
        <v>1</v>
      </c>
      <c r="T83" s="32" t="s">
        <v>2</v>
      </c>
      <c r="U83" s="32" t="s">
        <v>2</v>
      </c>
      <c r="V83" s="32" t="s">
        <v>1</v>
      </c>
      <c r="W83" s="32" t="s">
        <v>4</v>
      </c>
      <c r="X83" s="32" t="s">
        <v>1</v>
      </c>
      <c r="Y83" s="32" t="s">
        <v>4</v>
      </c>
      <c r="Z83" s="32" t="s">
        <v>1</v>
      </c>
      <c r="AA83" s="2"/>
    </row>
    <row r="84" spans="1:27" x14ac:dyDescent="0.3">
      <c r="A84" s="2"/>
      <c r="B84" s="31" t="s">
        <v>91</v>
      </c>
      <c r="C84" s="32" t="s">
        <v>1</v>
      </c>
      <c r="D84" s="32" t="s">
        <v>1</v>
      </c>
      <c r="E84" s="32" t="s">
        <v>1</v>
      </c>
      <c r="F84" s="32" t="s">
        <v>1</v>
      </c>
      <c r="G84" s="32" t="s">
        <v>1</v>
      </c>
      <c r="H84" s="32" t="s">
        <v>1</v>
      </c>
      <c r="I84" s="32" t="s">
        <v>1</v>
      </c>
      <c r="J84" s="32" t="s">
        <v>1</v>
      </c>
      <c r="K84" s="32" t="s">
        <v>1</v>
      </c>
      <c r="L84" s="32" t="s">
        <v>1</v>
      </c>
      <c r="M84" s="33" t="s">
        <v>1</v>
      </c>
      <c r="N84" s="32" t="s">
        <v>1</v>
      </c>
      <c r="O84" s="32" t="s">
        <v>3</v>
      </c>
      <c r="P84" s="32" t="s">
        <v>4</v>
      </c>
      <c r="Q84" s="32" t="s">
        <v>1</v>
      </c>
      <c r="R84" s="32" t="s">
        <v>4</v>
      </c>
      <c r="S84" s="32" t="s">
        <v>1</v>
      </c>
      <c r="T84" s="32" t="s">
        <v>1</v>
      </c>
      <c r="U84" s="32" t="s">
        <v>3</v>
      </c>
      <c r="V84" s="32" t="s">
        <v>1</v>
      </c>
      <c r="W84" s="32" t="s">
        <v>1</v>
      </c>
      <c r="X84" s="32" t="s">
        <v>1</v>
      </c>
      <c r="Y84" s="32" t="s">
        <v>4</v>
      </c>
      <c r="Z84" s="32" t="s">
        <v>4</v>
      </c>
      <c r="AA84" s="2"/>
    </row>
    <row r="85" spans="1:27" x14ac:dyDescent="0.3">
      <c r="A85" s="2"/>
      <c r="B85" s="31" t="s">
        <v>92</v>
      </c>
      <c r="C85" s="32" t="s">
        <v>1</v>
      </c>
      <c r="D85" s="32" t="s">
        <v>1</v>
      </c>
      <c r="E85" s="32" t="s">
        <v>1</v>
      </c>
      <c r="F85" s="32" t="s">
        <v>1</v>
      </c>
      <c r="G85" s="32" t="s">
        <v>1</v>
      </c>
      <c r="H85" s="32" t="s">
        <v>4</v>
      </c>
      <c r="I85" s="32" t="s">
        <v>1</v>
      </c>
      <c r="J85" s="32" t="s">
        <v>2</v>
      </c>
      <c r="K85" s="32" t="s">
        <v>2</v>
      </c>
      <c r="L85" s="32" t="s">
        <v>2</v>
      </c>
      <c r="M85" s="33" t="s">
        <v>1</v>
      </c>
      <c r="N85" s="32" t="s">
        <v>4</v>
      </c>
      <c r="O85" s="32" t="s">
        <v>3</v>
      </c>
      <c r="P85" s="32" t="s">
        <v>1</v>
      </c>
      <c r="Q85" s="32" t="s">
        <v>2</v>
      </c>
      <c r="R85" s="32" t="s">
        <v>2</v>
      </c>
      <c r="S85" s="32" t="s">
        <v>1</v>
      </c>
      <c r="T85" s="32" t="s">
        <v>4</v>
      </c>
      <c r="U85" s="32" t="s">
        <v>4</v>
      </c>
      <c r="V85" s="32" t="s">
        <v>4</v>
      </c>
      <c r="W85" s="32" t="s">
        <v>1</v>
      </c>
      <c r="X85" s="32" t="s">
        <v>1</v>
      </c>
      <c r="Y85" s="32" t="s">
        <v>4</v>
      </c>
      <c r="Z85" s="32" t="s">
        <v>4</v>
      </c>
      <c r="AA85" s="2"/>
    </row>
    <row r="86" spans="1:27" x14ac:dyDescent="0.3">
      <c r="A86" s="2"/>
      <c r="B86" s="31" t="s">
        <v>93</v>
      </c>
      <c r="C86" s="32" t="s">
        <v>1</v>
      </c>
      <c r="D86" s="32" t="s">
        <v>1</v>
      </c>
      <c r="E86" s="32" t="s">
        <v>1</v>
      </c>
      <c r="F86" s="32" t="s">
        <v>1</v>
      </c>
      <c r="G86" s="32" t="s">
        <v>1</v>
      </c>
      <c r="H86" s="32" t="s">
        <v>1</v>
      </c>
      <c r="I86" s="32" t="s">
        <v>1</v>
      </c>
      <c r="J86" s="32" t="s">
        <v>1</v>
      </c>
      <c r="K86" s="32" t="s">
        <v>1</v>
      </c>
      <c r="L86" s="32" t="s">
        <v>1</v>
      </c>
      <c r="M86" s="33" t="s">
        <v>1</v>
      </c>
      <c r="N86" s="32" t="s">
        <v>4</v>
      </c>
      <c r="O86" s="32" t="s">
        <v>3</v>
      </c>
      <c r="P86" s="32" t="s">
        <v>1</v>
      </c>
      <c r="Q86" s="32" t="s">
        <v>1</v>
      </c>
      <c r="R86" s="32" t="s">
        <v>1</v>
      </c>
      <c r="S86" s="32" t="s">
        <v>1</v>
      </c>
      <c r="T86" s="32" t="s">
        <v>1</v>
      </c>
      <c r="U86" s="32" t="s">
        <v>1</v>
      </c>
      <c r="V86" s="32" t="s">
        <v>1</v>
      </c>
      <c r="W86" s="32" t="s">
        <v>1</v>
      </c>
      <c r="X86" s="32" t="s">
        <v>1</v>
      </c>
      <c r="Y86" s="32" t="s">
        <v>1</v>
      </c>
      <c r="Z86" s="32" t="s">
        <v>1</v>
      </c>
      <c r="AA86" s="2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zoomScale="58" zoomScaleNormal="58" workbookViewId="0">
      <selection activeCell="G30" sqref="G30"/>
    </sheetView>
  </sheetViews>
  <sheetFormatPr defaultRowHeight="15.6" x14ac:dyDescent="0.3"/>
  <cols>
    <col min="1" max="1" width="11.33203125" style="3" customWidth="1"/>
    <col min="2" max="2" width="20.6640625" style="3" bestFit="1" customWidth="1"/>
    <col min="3" max="3" width="23.6640625" style="3" bestFit="1" customWidth="1"/>
    <col min="4" max="4" width="23.5546875" style="3" bestFit="1" customWidth="1"/>
    <col min="5" max="12" width="11.33203125" style="3" customWidth="1"/>
    <col min="13" max="29" width="12.44140625" style="3" customWidth="1"/>
    <col min="30" max="30" width="8.88671875" style="3"/>
  </cols>
  <sheetData>
    <row r="1" spans="1:29" x14ac:dyDescent="0.3">
      <c r="A1" s="3" t="s">
        <v>271</v>
      </c>
      <c r="B1" s="3" t="s">
        <v>299</v>
      </c>
      <c r="C1" s="3" t="s">
        <v>115</v>
      </c>
      <c r="D1" s="3" t="s">
        <v>175</v>
      </c>
      <c r="E1" s="12" t="s">
        <v>274</v>
      </c>
      <c r="F1" s="12" t="s">
        <v>275</v>
      </c>
      <c r="G1" s="12" t="s">
        <v>276</v>
      </c>
      <c r="H1" s="12" t="s">
        <v>277</v>
      </c>
      <c r="I1" s="12" t="s">
        <v>278</v>
      </c>
      <c r="J1" s="12" t="s">
        <v>279</v>
      </c>
      <c r="K1" s="12" t="s">
        <v>280</v>
      </c>
      <c r="L1" s="12" t="s">
        <v>281</v>
      </c>
      <c r="M1" s="12" t="s">
        <v>282</v>
      </c>
      <c r="N1" s="12" t="s">
        <v>283</v>
      </c>
      <c r="O1" s="12" t="s">
        <v>284</v>
      </c>
      <c r="P1" s="12" t="s">
        <v>285</v>
      </c>
      <c r="Q1" s="12" t="s">
        <v>286</v>
      </c>
      <c r="R1" s="12" t="s">
        <v>287</v>
      </c>
      <c r="S1" s="12" t="s">
        <v>288</v>
      </c>
      <c r="T1" s="12" t="s">
        <v>289</v>
      </c>
      <c r="U1" s="12" t="s">
        <v>290</v>
      </c>
      <c r="V1" s="12" t="s">
        <v>291</v>
      </c>
      <c r="W1" s="12" t="s">
        <v>292</v>
      </c>
      <c r="X1" s="12" t="s">
        <v>293</v>
      </c>
      <c r="Y1" s="12" t="s">
        <v>294</v>
      </c>
      <c r="Z1" s="12" t="s">
        <v>295</v>
      </c>
      <c r="AA1" s="12" t="s">
        <v>296</v>
      </c>
      <c r="AB1" s="12" t="s">
        <v>297</v>
      </c>
      <c r="AC1" s="12" t="s">
        <v>298</v>
      </c>
    </row>
    <row r="2" spans="1:29" x14ac:dyDescent="0.3">
      <c r="A2" s="4" t="s">
        <v>3</v>
      </c>
      <c r="B2" s="5" t="s">
        <v>116</v>
      </c>
      <c r="C2" s="4" t="s">
        <v>94</v>
      </c>
      <c r="D2" s="4">
        <v>145643</v>
      </c>
      <c r="E2" s="6" t="s">
        <v>1</v>
      </c>
      <c r="F2" s="6" t="s">
        <v>1</v>
      </c>
      <c r="G2" s="6" t="s">
        <v>1</v>
      </c>
      <c r="H2" s="6" t="s">
        <v>2</v>
      </c>
      <c r="I2" s="6" t="s">
        <v>3</v>
      </c>
      <c r="J2" s="6" t="s">
        <v>4</v>
      </c>
      <c r="K2" s="6" t="s">
        <v>4</v>
      </c>
      <c r="L2" s="6" t="s">
        <v>2</v>
      </c>
      <c r="M2" s="6" t="s">
        <v>1</v>
      </c>
      <c r="N2" s="6" t="s">
        <v>2</v>
      </c>
      <c r="O2" s="7" t="s">
        <v>2</v>
      </c>
      <c r="P2" s="6" t="s">
        <v>2</v>
      </c>
      <c r="Q2" s="6" t="s">
        <v>2</v>
      </c>
      <c r="R2" s="6" t="s">
        <v>4</v>
      </c>
      <c r="S2" s="6" t="s">
        <v>4</v>
      </c>
      <c r="T2" s="6" t="s">
        <v>2</v>
      </c>
      <c r="U2" s="6" t="s">
        <v>1</v>
      </c>
      <c r="V2" s="6" t="s">
        <v>2</v>
      </c>
      <c r="W2" s="6" t="s">
        <v>2</v>
      </c>
      <c r="X2" s="6" t="s">
        <v>1</v>
      </c>
      <c r="Y2" s="6" t="s">
        <v>2</v>
      </c>
      <c r="Z2" s="6" t="s">
        <v>4</v>
      </c>
      <c r="AA2" s="6" t="s">
        <v>2</v>
      </c>
      <c r="AB2" s="6" t="s">
        <v>1</v>
      </c>
      <c r="AC2" s="6" t="s">
        <v>4</v>
      </c>
    </row>
    <row r="3" spans="1:29" x14ac:dyDescent="0.3">
      <c r="A3" s="4"/>
      <c r="B3" s="5" t="s">
        <v>117</v>
      </c>
      <c r="C3" s="4" t="s">
        <v>95</v>
      </c>
      <c r="D3" s="4">
        <v>153504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3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7" t="s">
        <v>1</v>
      </c>
      <c r="P3" s="6" t="s">
        <v>1</v>
      </c>
      <c r="Q3" s="6" t="s">
        <v>1</v>
      </c>
      <c r="R3" s="6" t="s">
        <v>1</v>
      </c>
      <c r="S3" s="6" t="s">
        <v>1</v>
      </c>
      <c r="T3" s="6" t="s">
        <v>3</v>
      </c>
      <c r="U3" s="6" t="s">
        <v>1</v>
      </c>
      <c r="V3" s="6" t="s">
        <v>1</v>
      </c>
      <c r="W3" s="6" t="s">
        <v>1</v>
      </c>
      <c r="X3" s="6" t="s">
        <v>1</v>
      </c>
      <c r="Y3" s="6" t="s">
        <v>1</v>
      </c>
      <c r="Z3" s="6" t="s">
        <v>1</v>
      </c>
      <c r="AA3" s="6" t="s">
        <v>1</v>
      </c>
      <c r="AB3" s="6" t="s">
        <v>1</v>
      </c>
      <c r="AC3" s="6" t="s">
        <v>1</v>
      </c>
    </row>
    <row r="4" spans="1:29" x14ac:dyDescent="0.3">
      <c r="A4" s="4"/>
      <c r="B4" s="5" t="s">
        <v>118</v>
      </c>
      <c r="C4" s="4" t="s">
        <v>96</v>
      </c>
      <c r="D4" s="4">
        <v>146629</v>
      </c>
      <c r="E4" s="6" t="s">
        <v>1</v>
      </c>
      <c r="F4" s="6" t="s">
        <v>1</v>
      </c>
      <c r="G4" s="6" t="s">
        <v>1</v>
      </c>
      <c r="H4" s="6" t="s">
        <v>2</v>
      </c>
      <c r="I4" s="6" t="s">
        <v>3</v>
      </c>
      <c r="J4" s="6" t="s">
        <v>2</v>
      </c>
      <c r="K4" s="6" t="s">
        <v>4</v>
      </c>
      <c r="L4" s="6" t="s">
        <v>2</v>
      </c>
      <c r="M4" s="6" t="s">
        <v>2</v>
      </c>
      <c r="N4" s="6" t="s">
        <v>2</v>
      </c>
      <c r="O4" s="7" t="s">
        <v>2</v>
      </c>
      <c r="P4" s="6" t="s">
        <v>4</v>
      </c>
      <c r="Q4" s="6" t="s">
        <v>4</v>
      </c>
      <c r="R4" s="6" t="s">
        <v>4</v>
      </c>
      <c r="S4" s="6" t="s">
        <v>4</v>
      </c>
      <c r="T4" s="6" t="s">
        <v>4</v>
      </c>
      <c r="U4" s="6" t="s">
        <v>4</v>
      </c>
      <c r="V4" s="6" t="s">
        <v>2</v>
      </c>
      <c r="W4" s="6" t="s">
        <v>4</v>
      </c>
      <c r="X4" s="6" t="s">
        <v>4</v>
      </c>
      <c r="Y4" s="6" t="s">
        <v>2</v>
      </c>
      <c r="Z4" s="6" t="s">
        <v>2</v>
      </c>
      <c r="AA4" s="6" t="s">
        <v>2</v>
      </c>
      <c r="AB4" s="6" t="s">
        <v>4</v>
      </c>
      <c r="AC4" s="6" t="s">
        <v>4</v>
      </c>
    </row>
    <row r="5" spans="1:29" x14ac:dyDescent="0.3">
      <c r="A5" s="4"/>
      <c r="B5" s="5" t="s">
        <v>119</v>
      </c>
      <c r="C5" s="4" t="s">
        <v>97</v>
      </c>
      <c r="D5" s="4">
        <v>157423</v>
      </c>
      <c r="E5" s="6" t="s">
        <v>1</v>
      </c>
      <c r="F5" s="6" t="s">
        <v>1</v>
      </c>
      <c r="G5" s="6" t="s">
        <v>1</v>
      </c>
      <c r="H5" s="6" t="s">
        <v>1</v>
      </c>
      <c r="I5" s="6" t="s">
        <v>3</v>
      </c>
      <c r="J5" s="6" t="s">
        <v>1</v>
      </c>
      <c r="K5" s="6" t="s">
        <v>1</v>
      </c>
      <c r="L5" s="6" t="s">
        <v>1</v>
      </c>
      <c r="M5" s="6" t="s">
        <v>1</v>
      </c>
      <c r="N5" s="6" t="s">
        <v>1</v>
      </c>
      <c r="O5" s="7" t="s">
        <v>1</v>
      </c>
      <c r="P5" s="6" t="s">
        <v>1</v>
      </c>
      <c r="Q5" s="6" t="s">
        <v>1</v>
      </c>
      <c r="R5" s="6" t="s">
        <v>1</v>
      </c>
      <c r="S5" s="6" t="s">
        <v>1</v>
      </c>
      <c r="T5" s="6" t="s">
        <v>1</v>
      </c>
      <c r="U5" s="6" t="s">
        <v>1</v>
      </c>
      <c r="V5" s="6" t="s">
        <v>4</v>
      </c>
      <c r="W5" s="6" t="s">
        <v>1</v>
      </c>
      <c r="X5" s="6" t="s">
        <v>2</v>
      </c>
      <c r="Y5" s="6" t="s">
        <v>2</v>
      </c>
      <c r="Z5" s="6" t="s">
        <v>1</v>
      </c>
      <c r="AA5" s="6" t="s">
        <v>2</v>
      </c>
      <c r="AB5" s="6" t="s">
        <v>1</v>
      </c>
      <c r="AC5" s="6" t="s">
        <v>2</v>
      </c>
    </row>
    <row r="6" spans="1:29" x14ac:dyDescent="0.3">
      <c r="A6" s="4"/>
      <c r="B6" s="5" t="s">
        <v>120</v>
      </c>
      <c r="C6" s="4" t="s">
        <v>98</v>
      </c>
      <c r="D6" s="4">
        <v>156882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3</v>
      </c>
      <c r="J6" s="6" t="s">
        <v>2</v>
      </c>
      <c r="K6" s="6" t="s">
        <v>2</v>
      </c>
      <c r="L6" s="6" t="s">
        <v>2</v>
      </c>
      <c r="M6" s="6" t="s">
        <v>2</v>
      </c>
      <c r="N6" s="6" t="s">
        <v>4</v>
      </c>
      <c r="O6" s="7" t="s">
        <v>4</v>
      </c>
      <c r="P6" s="6" t="s">
        <v>4</v>
      </c>
      <c r="Q6" s="6" t="s">
        <v>2</v>
      </c>
      <c r="R6" s="6" t="s">
        <v>4</v>
      </c>
      <c r="S6" s="6" t="s">
        <v>4</v>
      </c>
      <c r="T6" s="6" t="s">
        <v>4</v>
      </c>
      <c r="U6" s="6" t="s">
        <v>2</v>
      </c>
      <c r="V6" s="6" t="s">
        <v>4</v>
      </c>
      <c r="W6" s="6" t="s">
        <v>2</v>
      </c>
      <c r="X6" s="6" t="s">
        <v>4</v>
      </c>
      <c r="Y6" s="6" t="s">
        <v>4</v>
      </c>
      <c r="Z6" s="6" t="s">
        <v>2</v>
      </c>
      <c r="AA6" s="6" t="s">
        <v>2</v>
      </c>
      <c r="AB6" s="6" t="s">
        <v>4</v>
      </c>
      <c r="AC6" s="6" t="s">
        <v>4</v>
      </c>
    </row>
    <row r="7" spans="1:29" x14ac:dyDescent="0.3">
      <c r="A7" s="4"/>
      <c r="B7" s="5" t="s">
        <v>121</v>
      </c>
      <c r="C7" s="4" t="s">
        <v>99</v>
      </c>
      <c r="D7" s="4">
        <v>153807</v>
      </c>
      <c r="E7" s="6" t="s">
        <v>1</v>
      </c>
      <c r="F7" s="6" t="s">
        <v>1</v>
      </c>
      <c r="G7" s="6" t="s">
        <v>1</v>
      </c>
      <c r="H7" s="6" t="s">
        <v>1</v>
      </c>
      <c r="I7" s="6" t="s">
        <v>3</v>
      </c>
      <c r="J7" s="6" t="s">
        <v>2</v>
      </c>
      <c r="K7" s="6" t="s">
        <v>2</v>
      </c>
      <c r="L7" s="6" t="s">
        <v>1</v>
      </c>
      <c r="M7" s="6" t="s">
        <v>1</v>
      </c>
      <c r="N7" s="6" t="s">
        <v>1</v>
      </c>
      <c r="O7" s="7" t="s">
        <v>1</v>
      </c>
      <c r="P7" s="6" t="s">
        <v>2</v>
      </c>
      <c r="Q7" s="6" t="s">
        <v>1</v>
      </c>
      <c r="R7" s="6" t="s">
        <v>2</v>
      </c>
      <c r="S7" s="6" t="s">
        <v>2</v>
      </c>
      <c r="T7" s="6" t="s">
        <v>2</v>
      </c>
      <c r="U7" s="6" t="s">
        <v>2</v>
      </c>
      <c r="V7" s="6" t="s">
        <v>2</v>
      </c>
      <c r="W7" s="6" t="s">
        <v>1</v>
      </c>
      <c r="X7" s="6" t="s">
        <v>2</v>
      </c>
      <c r="Y7" s="6" t="s">
        <v>1</v>
      </c>
      <c r="Z7" s="6" t="s">
        <v>2</v>
      </c>
      <c r="AA7" s="6" t="s">
        <v>2</v>
      </c>
      <c r="AB7" s="6" t="s">
        <v>1</v>
      </c>
      <c r="AC7" s="6" t="s">
        <v>2</v>
      </c>
    </row>
    <row r="8" spans="1:29" x14ac:dyDescent="0.3">
      <c r="A8" s="4"/>
      <c r="B8" s="5" t="s">
        <v>122</v>
      </c>
      <c r="C8" s="4" t="s">
        <v>100</v>
      </c>
      <c r="D8" s="4">
        <v>154225</v>
      </c>
      <c r="E8" s="6" t="s">
        <v>1</v>
      </c>
      <c r="F8" s="6" t="s">
        <v>1</v>
      </c>
      <c r="G8" s="6" t="s">
        <v>1</v>
      </c>
      <c r="H8" s="6" t="s">
        <v>1</v>
      </c>
      <c r="I8" s="6" t="s">
        <v>3</v>
      </c>
      <c r="J8" s="6" t="s">
        <v>1</v>
      </c>
      <c r="K8" s="6" t="s">
        <v>1</v>
      </c>
      <c r="L8" s="6" t="s">
        <v>1</v>
      </c>
      <c r="M8" s="6" t="s">
        <v>1</v>
      </c>
      <c r="N8" s="6" t="s">
        <v>4</v>
      </c>
      <c r="O8" s="7" t="s">
        <v>2</v>
      </c>
      <c r="P8" s="6" t="s">
        <v>1</v>
      </c>
      <c r="Q8" s="6" t="s">
        <v>1</v>
      </c>
      <c r="R8" s="6" t="s">
        <v>2</v>
      </c>
      <c r="S8" s="6" t="s">
        <v>2</v>
      </c>
      <c r="T8" s="6" t="s">
        <v>1</v>
      </c>
      <c r="U8" s="6" t="s">
        <v>1</v>
      </c>
      <c r="V8" s="6" t="s">
        <v>2</v>
      </c>
      <c r="W8" s="6" t="s">
        <v>1</v>
      </c>
      <c r="X8" s="6" t="s">
        <v>1</v>
      </c>
      <c r="Y8" s="6" t="s">
        <v>2</v>
      </c>
      <c r="Z8" s="6" t="s">
        <v>4</v>
      </c>
      <c r="AA8" s="6" t="s">
        <v>1</v>
      </c>
      <c r="AB8" s="6" t="s">
        <v>1</v>
      </c>
      <c r="AC8" s="6" t="s">
        <v>2</v>
      </c>
    </row>
    <row r="9" spans="1:29" x14ac:dyDescent="0.3">
      <c r="A9" s="4"/>
      <c r="B9" s="5" t="s">
        <v>123</v>
      </c>
      <c r="C9" s="4" t="s">
        <v>101</v>
      </c>
      <c r="D9" s="4">
        <v>156131</v>
      </c>
      <c r="E9" s="6" t="s">
        <v>1</v>
      </c>
      <c r="F9" s="6" t="s">
        <v>1</v>
      </c>
      <c r="G9" s="6" t="s">
        <v>1</v>
      </c>
      <c r="H9" s="6" t="s">
        <v>4</v>
      </c>
      <c r="I9" s="6" t="s">
        <v>3</v>
      </c>
      <c r="J9" s="6" t="s">
        <v>1</v>
      </c>
      <c r="K9" s="6" t="s">
        <v>1</v>
      </c>
      <c r="L9" s="6" t="s">
        <v>4</v>
      </c>
      <c r="M9" s="6" t="s">
        <v>1</v>
      </c>
      <c r="N9" s="6" t="s">
        <v>4</v>
      </c>
      <c r="O9" s="7" t="s">
        <v>1</v>
      </c>
      <c r="P9" s="6" t="s">
        <v>2</v>
      </c>
      <c r="Q9" s="6" t="s">
        <v>4</v>
      </c>
      <c r="R9" s="6" t="s">
        <v>4</v>
      </c>
      <c r="S9" s="6" t="s">
        <v>4</v>
      </c>
      <c r="T9" s="6" t="s">
        <v>4</v>
      </c>
      <c r="U9" s="6" t="s">
        <v>2</v>
      </c>
      <c r="V9" s="6" t="s">
        <v>4</v>
      </c>
      <c r="W9" s="6" t="s">
        <v>4</v>
      </c>
      <c r="X9" s="6" t="s">
        <v>2</v>
      </c>
      <c r="Y9" s="6" t="s">
        <v>4</v>
      </c>
      <c r="Z9" s="6" t="s">
        <v>2</v>
      </c>
      <c r="AA9" s="6" t="s">
        <v>4</v>
      </c>
      <c r="AB9" s="6" t="s">
        <v>4</v>
      </c>
      <c r="AC9" s="6" t="s">
        <v>4</v>
      </c>
    </row>
    <row r="10" spans="1:29" x14ac:dyDescent="0.3">
      <c r="A10" s="4"/>
      <c r="B10" s="5" t="s">
        <v>124</v>
      </c>
      <c r="C10" s="4" t="s">
        <v>102</v>
      </c>
      <c r="D10" s="4">
        <v>129358</v>
      </c>
      <c r="E10" s="6" t="s">
        <v>1</v>
      </c>
      <c r="F10" s="6" t="s">
        <v>1</v>
      </c>
      <c r="G10" s="6" t="s">
        <v>1</v>
      </c>
      <c r="H10" s="6" t="s">
        <v>1</v>
      </c>
      <c r="I10" s="6" t="s">
        <v>3</v>
      </c>
      <c r="J10" s="6" t="s">
        <v>1</v>
      </c>
      <c r="K10" s="6" t="s">
        <v>1</v>
      </c>
      <c r="L10" s="6" t="s">
        <v>1</v>
      </c>
      <c r="M10" s="6" t="s">
        <v>1</v>
      </c>
      <c r="N10" s="6" t="s">
        <v>1</v>
      </c>
      <c r="O10" s="7" t="s">
        <v>1</v>
      </c>
      <c r="P10" s="6" t="s">
        <v>1</v>
      </c>
      <c r="Q10" s="6" t="s">
        <v>1</v>
      </c>
      <c r="R10" s="6" t="s">
        <v>1</v>
      </c>
      <c r="S10" s="6" t="s">
        <v>1</v>
      </c>
      <c r="T10" s="6" t="s">
        <v>1</v>
      </c>
      <c r="U10" s="6" t="s">
        <v>1</v>
      </c>
      <c r="V10" s="6" t="s">
        <v>1</v>
      </c>
      <c r="W10" s="6" t="s">
        <v>1</v>
      </c>
      <c r="X10" s="6" t="s">
        <v>1</v>
      </c>
      <c r="Y10" s="6" t="s">
        <v>1</v>
      </c>
      <c r="Z10" s="6" t="s">
        <v>1</v>
      </c>
      <c r="AA10" s="6" t="s">
        <v>1</v>
      </c>
      <c r="AB10" s="6" t="s">
        <v>1</v>
      </c>
      <c r="AC10" s="6" t="s">
        <v>1</v>
      </c>
    </row>
    <row r="11" spans="1:29" x14ac:dyDescent="0.3">
      <c r="A11" s="4"/>
      <c r="B11" s="5" t="s">
        <v>125</v>
      </c>
      <c r="C11" s="4" t="s">
        <v>103</v>
      </c>
      <c r="D11" s="4">
        <v>151820</v>
      </c>
      <c r="E11" s="6" t="s">
        <v>1</v>
      </c>
      <c r="F11" s="6" t="s">
        <v>1</v>
      </c>
      <c r="G11" s="6" t="s">
        <v>1</v>
      </c>
      <c r="H11" s="6" t="s">
        <v>4</v>
      </c>
      <c r="I11" s="6" t="s">
        <v>3</v>
      </c>
      <c r="J11" s="6" t="s">
        <v>4</v>
      </c>
      <c r="K11" s="6" t="s">
        <v>4</v>
      </c>
      <c r="L11" s="6" t="s">
        <v>2</v>
      </c>
      <c r="M11" s="6" t="s">
        <v>2</v>
      </c>
      <c r="N11" s="6" t="s">
        <v>4</v>
      </c>
      <c r="O11" s="7" t="s">
        <v>4</v>
      </c>
      <c r="P11" s="6" t="s">
        <v>4</v>
      </c>
      <c r="Q11" s="6" t="s">
        <v>4</v>
      </c>
      <c r="R11" s="6" t="s">
        <v>4</v>
      </c>
      <c r="S11" s="6" t="s">
        <v>4</v>
      </c>
      <c r="T11" s="6" t="s">
        <v>4</v>
      </c>
      <c r="U11" s="6" t="s">
        <v>4</v>
      </c>
      <c r="V11" s="6" t="s">
        <v>4</v>
      </c>
      <c r="W11" s="6" t="s">
        <v>4</v>
      </c>
      <c r="X11" s="6" t="s">
        <v>4</v>
      </c>
      <c r="Y11" s="6" t="s">
        <v>4</v>
      </c>
      <c r="Z11" s="6" t="s">
        <v>4</v>
      </c>
      <c r="AA11" s="6" t="s">
        <v>4</v>
      </c>
      <c r="AB11" s="6" t="s">
        <v>1</v>
      </c>
      <c r="AC11" s="6" t="s">
        <v>4</v>
      </c>
    </row>
    <row r="12" spans="1:29" x14ac:dyDescent="0.3">
      <c r="A12" s="4"/>
      <c r="B12" s="5" t="s">
        <v>126</v>
      </c>
      <c r="C12" s="4" t="s">
        <v>104</v>
      </c>
      <c r="D12" s="4">
        <v>156505</v>
      </c>
      <c r="E12" s="6" t="s">
        <v>1</v>
      </c>
      <c r="F12" s="6" t="s">
        <v>1</v>
      </c>
      <c r="G12" s="6" t="s">
        <v>1</v>
      </c>
      <c r="H12" s="6" t="s">
        <v>2</v>
      </c>
      <c r="I12" s="6" t="s">
        <v>3</v>
      </c>
      <c r="J12" s="6" t="s">
        <v>4</v>
      </c>
      <c r="K12" s="6" t="s">
        <v>2</v>
      </c>
      <c r="L12" s="6" t="s">
        <v>2</v>
      </c>
      <c r="M12" s="6" t="s">
        <v>2</v>
      </c>
      <c r="N12" s="6" t="s">
        <v>2</v>
      </c>
      <c r="O12" s="7" t="s">
        <v>4</v>
      </c>
      <c r="P12" s="6" t="s">
        <v>2</v>
      </c>
      <c r="Q12" s="6" t="s">
        <v>4</v>
      </c>
      <c r="R12" s="6" t="s">
        <v>4</v>
      </c>
      <c r="S12" s="6" t="s">
        <v>2</v>
      </c>
      <c r="T12" s="6" t="s">
        <v>4</v>
      </c>
      <c r="U12" s="6" t="s">
        <v>2</v>
      </c>
      <c r="V12" s="6" t="s">
        <v>4</v>
      </c>
      <c r="W12" s="6" t="s">
        <v>4</v>
      </c>
      <c r="X12" s="6" t="s">
        <v>4</v>
      </c>
      <c r="Y12" s="6" t="s">
        <v>4</v>
      </c>
      <c r="Z12" s="6" t="s">
        <v>2</v>
      </c>
      <c r="AA12" s="6" t="s">
        <v>2</v>
      </c>
      <c r="AB12" s="6" t="s">
        <v>1</v>
      </c>
      <c r="AC12" s="6" t="s">
        <v>4</v>
      </c>
    </row>
    <row r="13" spans="1:29" x14ac:dyDescent="0.3">
      <c r="A13" s="4"/>
      <c r="B13" s="5" t="s">
        <v>127</v>
      </c>
      <c r="C13" s="4" t="s">
        <v>105</v>
      </c>
      <c r="D13" s="4">
        <v>130376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3</v>
      </c>
      <c r="J13" s="6" t="s">
        <v>4</v>
      </c>
      <c r="K13" s="6" t="s">
        <v>1</v>
      </c>
      <c r="L13" s="6" t="s">
        <v>1</v>
      </c>
      <c r="M13" s="6" t="s">
        <v>1</v>
      </c>
      <c r="N13" s="6" t="s">
        <v>1</v>
      </c>
      <c r="O13" s="7" t="s">
        <v>1</v>
      </c>
      <c r="P13" s="6" t="s">
        <v>1</v>
      </c>
      <c r="Q13" s="6" t="s">
        <v>2</v>
      </c>
      <c r="R13" s="6" t="s">
        <v>1</v>
      </c>
      <c r="S13" s="6" t="s">
        <v>1</v>
      </c>
      <c r="T13" s="6" t="s">
        <v>4</v>
      </c>
      <c r="U13" s="6" t="s">
        <v>1</v>
      </c>
      <c r="V13" s="6" t="s">
        <v>1</v>
      </c>
      <c r="W13" s="6" t="s">
        <v>4</v>
      </c>
      <c r="X13" s="6" t="s">
        <v>2</v>
      </c>
      <c r="Y13" s="6" t="s">
        <v>1</v>
      </c>
      <c r="Z13" s="6" t="s">
        <v>4</v>
      </c>
      <c r="AA13" s="6" t="s">
        <v>2</v>
      </c>
      <c r="AB13" s="6" t="s">
        <v>1</v>
      </c>
      <c r="AC13" s="6" t="s">
        <v>4</v>
      </c>
    </row>
    <row r="14" spans="1:29" x14ac:dyDescent="0.3">
      <c r="A14" s="4"/>
      <c r="B14" s="5" t="s">
        <v>128</v>
      </c>
      <c r="C14" s="4" t="s">
        <v>106</v>
      </c>
      <c r="D14" s="4">
        <v>145018</v>
      </c>
      <c r="E14" s="6" t="s">
        <v>1</v>
      </c>
      <c r="F14" s="6" t="s">
        <v>1</v>
      </c>
      <c r="G14" s="6" t="s">
        <v>1</v>
      </c>
      <c r="H14" s="6" t="s">
        <v>4</v>
      </c>
      <c r="I14" s="6" t="s">
        <v>3</v>
      </c>
      <c r="J14" s="6" t="s">
        <v>1</v>
      </c>
      <c r="K14" s="6" t="s">
        <v>4</v>
      </c>
      <c r="L14" s="6" t="s">
        <v>2</v>
      </c>
      <c r="M14" s="6" t="s">
        <v>4</v>
      </c>
      <c r="N14" s="6" t="s">
        <v>2</v>
      </c>
      <c r="O14" s="7" t="s">
        <v>1</v>
      </c>
      <c r="P14" s="6" t="s">
        <v>2</v>
      </c>
      <c r="Q14" s="6" t="s">
        <v>4</v>
      </c>
      <c r="R14" s="6" t="s">
        <v>2</v>
      </c>
      <c r="S14" s="6" t="s">
        <v>4</v>
      </c>
      <c r="T14" s="6" t="s">
        <v>2</v>
      </c>
      <c r="U14" s="6" t="s">
        <v>2</v>
      </c>
      <c r="V14" s="6" t="s">
        <v>4</v>
      </c>
      <c r="W14" s="6" t="s">
        <v>2</v>
      </c>
      <c r="X14" s="6" t="s">
        <v>4</v>
      </c>
      <c r="Y14" s="6" t="s">
        <v>2</v>
      </c>
      <c r="Z14" s="6" t="s">
        <v>4</v>
      </c>
      <c r="AA14" s="6" t="s">
        <v>2</v>
      </c>
      <c r="AB14" s="6" t="s">
        <v>4</v>
      </c>
      <c r="AC14" s="6" t="s">
        <v>4</v>
      </c>
    </row>
    <row r="15" spans="1:29" x14ac:dyDescent="0.3">
      <c r="A15" s="4"/>
      <c r="B15" s="5" t="s">
        <v>129</v>
      </c>
      <c r="C15" s="4" t="s">
        <v>107</v>
      </c>
      <c r="D15" s="4">
        <v>138774</v>
      </c>
      <c r="E15" s="6" t="s">
        <v>1</v>
      </c>
      <c r="F15" s="6" t="s">
        <v>1</v>
      </c>
      <c r="G15" s="6" t="s">
        <v>1</v>
      </c>
      <c r="H15" s="6" t="s">
        <v>1</v>
      </c>
      <c r="I15" s="6" t="s">
        <v>3</v>
      </c>
      <c r="J15" s="6" t="s">
        <v>2</v>
      </c>
      <c r="K15" s="6" t="s">
        <v>1</v>
      </c>
      <c r="L15" s="6" t="s">
        <v>4</v>
      </c>
      <c r="M15" s="6" t="s">
        <v>2</v>
      </c>
      <c r="N15" s="6" t="s">
        <v>2</v>
      </c>
      <c r="O15" s="7" t="s">
        <v>1</v>
      </c>
      <c r="P15" s="6" t="s">
        <v>4</v>
      </c>
      <c r="Q15" s="6" t="s">
        <v>2</v>
      </c>
      <c r="R15" s="6" t="s">
        <v>4</v>
      </c>
      <c r="S15" s="6" t="s">
        <v>4</v>
      </c>
      <c r="T15" s="6" t="s">
        <v>2</v>
      </c>
      <c r="U15" s="6" t="s">
        <v>1</v>
      </c>
      <c r="V15" s="6" t="s">
        <v>1</v>
      </c>
      <c r="W15" s="6" t="s">
        <v>2</v>
      </c>
      <c r="X15" s="6" t="s">
        <v>2</v>
      </c>
      <c r="Y15" s="6" t="s">
        <v>1</v>
      </c>
      <c r="Z15" s="6" t="s">
        <v>2</v>
      </c>
      <c r="AA15" s="6" t="s">
        <v>2</v>
      </c>
      <c r="AB15" s="6" t="s">
        <v>4</v>
      </c>
      <c r="AC15" s="6" t="s">
        <v>2</v>
      </c>
    </row>
    <row r="16" spans="1:29" x14ac:dyDescent="0.3">
      <c r="A16" s="4"/>
      <c r="B16" s="5" t="s">
        <v>130</v>
      </c>
      <c r="C16" s="4" t="s">
        <v>108</v>
      </c>
      <c r="D16" s="4">
        <v>156056</v>
      </c>
      <c r="E16" s="6" t="s">
        <v>1</v>
      </c>
      <c r="F16" s="6" t="s">
        <v>1</v>
      </c>
      <c r="G16" s="6" t="s">
        <v>1</v>
      </c>
      <c r="H16" s="6" t="s">
        <v>1</v>
      </c>
      <c r="I16" s="6" t="s">
        <v>3</v>
      </c>
      <c r="J16" s="6" t="s">
        <v>1</v>
      </c>
      <c r="K16" s="6" t="s">
        <v>2</v>
      </c>
      <c r="L16" s="6" t="s">
        <v>2</v>
      </c>
      <c r="M16" s="6" t="s">
        <v>2</v>
      </c>
      <c r="N16" s="6" t="s">
        <v>1</v>
      </c>
      <c r="O16" s="7" t="s">
        <v>1</v>
      </c>
      <c r="P16" s="6" t="s">
        <v>1</v>
      </c>
      <c r="Q16" s="6" t="s">
        <v>1</v>
      </c>
      <c r="R16" s="6" t="s">
        <v>1</v>
      </c>
      <c r="S16" s="6" t="s">
        <v>19</v>
      </c>
      <c r="T16" s="6" t="s">
        <v>1</v>
      </c>
      <c r="U16" s="6" t="s">
        <v>1</v>
      </c>
      <c r="V16" s="6" t="s">
        <v>3</v>
      </c>
      <c r="W16" s="6" t="s">
        <v>2</v>
      </c>
      <c r="X16" s="6" t="s">
        <v>1</v>
      </c>
      <c r="Y16" s="6" t="s">
        <v>2</v>
      </c>
      <c r="Z16" s="6" t="s">
        <v>4</v>
      </c>
      <c r="AA16" s="6" t="s">
        <v>4</v>
      </c>
      <c r="AB16" s="6" t="s">
        <v>1</v>
      </c>
      <c r="AC16" s="6" t="s">
        <v>4</v>
      </c>
    </row>
    <row r="17" spans="1:29" x14ac:dyDescent="0.3">
      <c r="A17" s="4"/>
      <c r="B17" s="5" t="s">
        <v>131</v>
      </c>
      <c r="C17" s="4" t="s">
        <v>109</v>
      </c>
      <c r="D17" s="4">
        <v>149339</v>
      </c>
      <c r="E17" s="6" t="s">
        <v>1</v>
      </c>
      <c r="F17" s="6" t="s">
        <v>1</v>
      </c>
      <c r="G17" s="6" t="s">
        <v>1</v>
      </c>
      <c r="H17" s="6" t="s">
        <v>4</v>
      </c>
      <c r="I17" s="6" t="s">
        <v>3</v>
      </c>
      <c r="J17" s="6" t="s">
        <v>1</v>
      </c>
      <c r="K17" s="6" t="s">
        <v>1</v>
      </c>
      <c r="L17" s="6" t="s">
        <v>1</v>
      </c>
      <c r="M17" s="6" t="s">
        <v>1</v>
      </c>
      <c r="N17" s="6" t="s">
        <v>1</v>
      </c>
      <c r="O17" s="7" t="s">
        <v>1</v>
      </c>
      <c r="P17" s="6" t="s">
        <v>1</v>
      </c>
      <c r="Q17" s="6" t="s">
        <v>1</v>
      </c>
      <c r="R17" s="6" t="s">
        <v>4</v>
      </c>
      <c r="S17" s="6" t="s">
        <v>4</v>
      </c>
      <c r="T17" s="6" t="s">
        <v>1</v>
      </c>
      <c r="U17" s="6" t="s">
        <v>1</v>
      </c>
      <c r="V17" s="6" t="s">
        <v>1</v>
      </c>
      <c r="W17" s="6" t="s">
        <v>2</v>
      </c>
      <c r="X17" s="6" t="s">
        <v>1</v>
      </c>
      <c r="Y17" s="6" t="s">
        <v>1</v>
      </c>
      <c r="Z17" s="6" t="s">
        <v>2</v>
      </c>
      <c r="AA17" s="6" t="s">
        <v>4</v>
      </c>
      <c r="AB17" s="6" t="s">
        <v>1</v>
      </c>
      <c r="AC17" s="6" t="s">
        <v>4</v>
      </c>
    </row>
    <row r="18" spans="1:29" x14ac:dyDescent="0.3">
      <c r="A18" s="4"/>
      <c r="B18" s="5" t="s">
        <v>132</v>
      </c>
      <c r="C18" s="4" t="s">
        <v>110</v>
      </c>
      <c r="D18" s="4">
        <v>156312</v>
      </c>
      <c r="E18" s="6" t="s">
        <v>1</v>
      </c>
      <c r="F18" s="6" t="s">
        <v>1</v>
      </c>
      <c r="G18" s="6" t="s">
        <v>1</v>
      </c>
      <c r="H18" s="6" t="s">
        <v>1</v>
      </c>
      <c r="I18" s="6" t="s">
        <v>3</v>
      </c>
      <c r="J18" s="6" t="s">
        <v>1</v>
      </c>
      <c r="K18" s="6" t="s">
        <v>1</v>
      </c>
      <c r="L18" s="6" t="s">
        <v>1</v>
      </c>
      <c r="M18" s="6" t="s">
        <v>1</v>
      </c>
      <c r="N18" s="6" t="s">
        <v>1</v>
      </c>
      <c r="O18" s="7" t="s">
        <v>1</v>
      </c>
      <c r="P18" s="6" t="s">
        <v>1</v>
      </c>
      <c r="Q18" s="6" t="s">
        <v>1</v>
      </c>
      <c r="R18" s="6" t="s">
        <v>1</v>
      </c>
      <c r="S18" s="6" t="s">
        <v>4</v>
      </c>
      <c r="T18" s="6" t="s">
        <v>1</v>
      </c>
      <c r="U18" s="6" t="s">
        <v>2</v>
      </c>
      <c r="V18" s="6" t="s">
        <v>2</v>
      </c>
      <c r="W18" s="6" t="s">
        <v>1</v>
      </c>
      <c r="X18" s="6" t="s">
        <v>1</v>
      </c>
      <c r="Y18" s="6" t="s">
        <v>4</v>
      </c>
      <c r="Z18" s="6" t="s">
        <v>4</v>
      </c>
      <c r="AA18" s="6" t="s">
        <v>4</v>
      </c>
      <c r="AB18" s="6" t="s">
        <v>1</v>
      </c>
      <c r="AC18" s="6" t="s">
        <v>4</v>
      </c>
    </row>
    <row r="19" spans="1:29" x14ac:dyDescent="0.3">
      <c r="A19" s="4"/>
      <c r="B19" s="5" t="s">
        <v>133</v>
      </c>
      <c r="C19" s="4" t="s">
        <v>111</v>
      </c>
      <c r="D19" s="4">
        <v>157440</v>
      </c>
      <c r="E19" s="6" t="s">
        <v>1</v>
      </c>
      <c r="F19" s="6" t="s">
        <v>1</v>
      </c>
      <c r="G19" s="6" t="s">
        <v>1</v>
      </c>
      <c r="H19" s="6" t="s">
        <v>4</v>
      </c>
      <c r="I19" s="6" t="s">
        <v>3</v>
      </c>
      <c r="J19" s="6" t="s">
        <v>1</v>
      </c>
      <c r="K19" s="6" t="s">
        <v>2</v>
      </c>
      <c r="L19" s="6" t="s">
        <v>4</v>
      </c>
      <c r="M19" s="6" t="s">
        <v>2</v>
      </c>
      <c r="N19" s="6" t="s">
        <v>4</v>
      </c>
      <c r="O19" s="7" t="s">
        <v>2</v>
      </c>
      <c r="P19" s="6" t="s">
        <v>2</v>
      </c>
      <c r="Q19" s="6" t="s">
        <v>2</v>
      </c>
      <c r="R19" s="6" t="s">
        <v>4</v>
      </c>
      <c r="S19" s="6" t="s">
        <v>2</v>
      </c>
      <c r="T19" s="6" t="s">
        <v>4</v>
      </c>
      <c r="U19" s="6" t="s">
        <v>2</v>
      </c>
      <c r="V19" s="6" t="s">
        <v>2</v>
      </c>
      <c r="W19" s="6" t="s">
        <v>2</v>
      </c>
      <c r="X19" s="6" t="s">
        <v>2</v>
      </c>
      <c r="Y19" s="6" t="s">
        <v>4</v>
      </c>
      <c r="Z19" s="6" t="s">
        <v>4</v>
      </c>
      <c r="AA19" s="6" t="s">
        <v>2</v>
      </c>
      <c r="AB19" s="6" t="s">
        <v>1</v>
      </c>
      <c r="AC19" s="6" t="s">
        <v>2</v>
      </c>
    </row>
    <row r="20" spans="1:29" x14ac:dyDescent="0.3">
      <c r="A20" s="4"/>
      <c r="B20" s="5" t="s">
        <v>134</v>
      </c>
      <c r="C20" s="4" t="s">
        <v>112</v>
      </c>
      <c r="D20" s="4">
        <v>156091</v>
      </c>
      <c r="E20" s="6" t="s">
        <v>1</v>
      </c>
      <c r="F20" s="6" t="s">
        <v>1</v>
      </c>
      <c r="G20" s="6" t="s">
        <v>1</v>
      </c>
      <c r="H20" s="6" t="s">
        <v>2</v>
      </c>
      <c r="I20" s="6" t="s">
        <v>3</v>
      </c>
      <c r="J20" s="6" t="s">
        <v>2</v>
      </c>
      <c r="K20" s="6" t="s">
        <v>2</v>
      </c>
      <c r="L20" s="6" t="s">
        <v>2</v>
      </c>
      <c r="M20" s="6" t="s">
        <v>2</v>
      </c>
      <c r="N20" s="6" t="s">
        <v>4</v>
      </c>
      <c r="O20" s="7" t="s">
        <v>4</v>
      </c>
      <c r="P20" s="6" t="s">
        <v>2</v>
      </c>
      <c r="Q20" s="6" t="s">
        <v>2</v>
      </c>
      <c r="R20" s="6" t="s">
        <v>4</v>
      </c>
      <c r="S20" s="6" t="s">
        <v>4</v>
      </c>
      <c r="T20" s="6" t="s">
        <v>4</v>
      </c>
      <c r="U20" s="6" t="s">
        <v>2</v>
      </c>
      <c r="V20" s="6" t="s">
        <v>2</v>
      </c>
      <c r="W20" s="6" t="s">
        <v>2</v>
      </c>
      <c r="X20" s="6" t="s">
        <v>2</v>
      </c>
      <c r="Y20" s="6" t="s">
        <v>4</v>
      </c>
      <c r="Z20" s="6" t="s">
        <v>4</v>
      </c>
      <c r="AA20" s="6" t="s">
        <v>2</v>
      </c>
      <c r="AB20" s="6" t="s">
        <v>1</v>
      </c>
      <c r="AC20" s="6" t="s">
        <v>2</v>
      </c>
    </row>
    <row r="21" spans="1:29" x14ac:dyDescent="0.3">
      <c r="A21" s="4"/>
      <c r="B21" s="5" t="s">
        <v>129</v>
      </c>
      <c r="C21" s="4" t="s">
        <v>113</v>
      </c>
      <c r="D21" s="4">
        <v>143814</v>
      </c>
      <c r="E21" s="6" t="s">
        <v>1</v>
      </c>
      <c r="F21" s="6" t="s">
        <v>1</v>
      </c>
      <c r="G21" s="6" t="s">
        <v>1</v>
      </c>
      <c r="H21" s="6" t="s">
        <v>4</v>
      </c>
      <c r="I21" s="6" t="s">
        <v>3</v>
      </c>
      <c r="J21" s="6" t="s">
        <v>1</v>
      </c>
      <c r="K21" s="6" t="s">
        <v>4</v>
      </c>
      <c r="L21" s="6" t="s">
        <v>2</v>
      </c>
      <c r="M21" s="6" t="s">
        <v>1</v>
      </c>
      <c r="N21" s="6" t="s">
        <v>2</v>
      </c>
      <c r="O21" s="7" t="s">
        <v>2</v>
      </c>
      <c r="P21" s="6" t="s">
        <v>2</v>
      </c>
      <c r="Q21" s="6" t="s">
        <v>4</v>
      </c>
      <c r="R21" s="6" t="s">
        <v>2</v>
      </c>
      <c r="S21" s="6" t="s">
        <v>2</v>
      </c>
      <c r="T21" s="6" t="s">
        <v>2</v>
      </c>
      <c r="U21" s="6" t="s">
        <v>2</v>
      </c>
      <c r="V21" s="6" t="s">
        <v>2</v>
      </c>
      <c r="W21" s="6" t="s">
        <v>2</v>
      </c>
      <c r="X21" s="6" t="s">
        <v>2</v>
      </c>
      <c r="Y21" s="6" t="s">
        <v>2</v>
      </c>
      <c r="Z21" s="6" t="s">
        <v>2</v>
      </c>
      <c r="AA21" s="6" t="s">
        <v>2</v>
      </c>
      <c r="AB21" s="6" t="s">
        <v>1</v>
      </c>
      <c r="AC21" s="6" t="s">
        <v>2</v>
      </c>
    </row>
    <row r="22" spans="1:29" x14ac:dyDescent="0.3">
      <c r="A22" s="4"/>
      <c r="B22" s="5" t="s">
        <v>135</v>
      </c>
      <c r="C22" s="4" t="s">
        <v>114</v>
      </c>
      <c r="D22" s="4">
        <v>155756</v>
      </c>
      <c r="E22" s="6" t="s">
        <v>1</v>
      </c>
      <c r="F22" s="6" t="s">
        <v>1</v>
      </c>
      <c r="G22" s="6" t="s">
        <v>1</v>
      </c>
      <c r="H22" s="6" t="s">
        <v>2</v>
      </c>
      <c r="I22" s="6" t="s">
        <v>3</v>
      </c>
      <c r="J22" s="6" t="s">
        <v>4</v>
      </c>
      <c r="K22" s="6" t="s">
        <v>2</v>
      </c>
      <c r="L22" s="6" t="s">
        <v>2</v>
      </c>
      <c r="M22" s="6" t="s">
        <v>4</v>
      </c>
      <c r="N22" s="6" t="s">
        <v>1</v>
      </c>
      <c r="O22" s="7" t="s">
        <v>1</v>
      </c>
      <c r="P22" s="6" t="s">
        <v>4</v>
      </c>
      <c r="Q22" s="6" t="s">
        <v>1</v>
      </c>
      <c r="R22" s="6" t="s">
        <v>2</v>
      </c>
      <c r="S22" s="6" t="s">
        <v>2</v>
      </c>
      <c r="T22" s="6" t="s">
        <v>4</v>
      </c>
      <c r="U22" s="6" t="s">
        <v>1</v>
      </c>
      <c r="V22" s="6" t="s">
        <v>1</v>
      </c>
      <c r="W22" s="6" t="s">
        <v>4</v>
      </c>
      <c r="X22" s="6" t="s">
        <v>2</v>
      </c>
      <c r="Y22" s="6" t="s">
        <v>2</v>
      </c>
      <c r="Z22" s="6" t="s">
        <v>4</v>
      </c>
      <c r="AA22" s="6" t="s">
        <v>4</v>
      </c>
      <c r="AB22" s="6" t="s">
        <v>4</v>
      </c>
      <c r="AC22" s="6" t="s">
        <v>2</v>
      </c>
    </row>
    <row r="24" spans="1:29" x14ac:dyDescent="0.3">
      <c r="D24" s="119" t="s">
        <v>273</v>
      </c>
      <c r="E24" s="119">
        <f>COUNTIF(E2:E22, "N")</f>
        <v>0</v>
      </c>
      <c r="F24" s="119">
        <f t="shared" ref="F24:AC24" si="0">COUNTIF(F2:F22, "N")</f>
        <v>0</v>
      </c>
      <c r="G24" s="119">
        <f t="shared" si="0"/>
        <v>0</v>
      </c>
      <c r="H24" s="119">
        <f t="shared" si="0"/>
        <v>0</v>
      </c>
      <c r="I24" s="119">
        <f t="shared" si="0"/>
        <v>0</v>
      </c>
      <c r="J24" s="119">
        <f t="shared" si="0"/>
        <v>0</v>
      </c>
      <c r="K24" s="119">
        <f t="shared" si="0"/>
        <v>0</v>
      </c>
      <c r="L24" s="119">
        <f t="shared" si="0"/>
        <v>0</v>
      </c>
      <c r="M24" s="119">
        <f t="shared" si="0"/>
        <v>0</v>
      </c>
      <c r="N24" s="119">
        <f t="shared" si="0"/>
        <v>0</v>
      </c>
      <c r="O24" s="119">
        <f t="shared" si="0"/>
        <v>0</v>
      </c>
      <c r="P24" s="119">
        <f t="shared" si="0"/>
        <v>0</v>
      </c>
      <c r="Q24" s="119">
        <f t="shared" si="0"/>
        <v>0</v>
      </c>
      <c r="R24" s="119">
        <f t="shared" si="0"/>
        <v>0</v>
      </c>
      <c r="S24" s="119">
        <f t="shared" si="0"/>
        <v>0</v>
      </c>
      <c r="T24" s="119">
        <f t="shared" si="0"/>
        <v>0</v>
      </c>
      <c r="U24" s="119">
        <f t="shared" si="0"/>
        <v>0</v>
      </c>
      <c r="V24" s="119">
        <f t="shared" si="0"/>
        <v>0</v>
      </c>
      <c r="W24" s="119">
        <f t="shared" si="0"/>
        <v>0</v>
      </c>
      <c r="X24" s="119">
        <f t="shared" si="0"/>
        <v>0</v>
      </c>
      <c r="Y24" s="119">
        <f t="shared" si="0"/>
        <v>0</v>
      </c>
      <c r="Z24" s="119">
        <f t="shared" si="0"/>
        <v>0</v>
      </c>
      <c r="AA24" s="119">
        <f t="shared" si="0"/>
        <v>0</v>
      </c>
      <c r="AB24" s="119">
        <f t="shared" si="0"/>
        <v>0</v>
      </c>
      <c r="AC24" s="119">
        <f t="shared" si="0"/>
        <v>0</v>
      </c>
    </row>
    <row r="25" spans="1:29" x14ac:dyDescent="0.3">
      <c r="D25" s="120" t="s">
        <v>177</v>
      </c>
      <c r="E25" s="120">
        <f>COUNTIF(E2:E22, "/")</f>
        <v>21</v>
      </c>
      <c r="F25" s="120">
        <f t="shared" ref="F25:AC25" si="1">COUNTIF(F2:F22, "/")</f>
        <v>21</v>
      </c>
      <c r="G25" s="120">
        <f t="shared" si="1"/>
        <v>21</v>
      </c>
      <c r="H25" s="120">
        <f t="shared" si="1"/>
        <v>10</v>
      </c>
      <c r="I25" s="120">
        <f t="shared" si="1"/>
        <v>0</v>
      </c>
      <c r="J25" s="120">
        <f t="shared" si="1"/>
        <v>11</v>
      </c>
      <c r="K25" s="120">
        <f t="shared" si="1"/>
        <v>9</v>
      </c>
      <c r="L25" s="120">
        <f t="shared" si="1"/>
        <v>8</v>
      </c>
      <c r="M25" s="120">
        <f t="shared" si="1"/>
        <v>11</v>
      </c>
      <c r="N25" s="120">
        <f t="shared" si="1"/>
        <v>9</v>
      </c>
      <c r="O25" s="120">
        <f t="shared" si="1"/>
        <v>12</v>
      </c>
      <c r="P25" s="120">
        <f t="shared" si="1"/>
        <v>8</v>
      </c>
      <c r="Q25" s="120">
        <f t="shared" si="1"/>
        <v>9</v>
      </c>
      <c r="R25" s="120">
        <f t="shared" si="1"/>
        <v>6</v>
      </c>
      <c r="S25" s="120">
        <f t="shared" si="1"/>
        <v>4</v>
      </c>
      <c r="T25" s="120">
        <f t="shared" si="1"/>
        <v>6</v>
      </c>
      <c r="U25" s="120">
        <f t="shared" si="1"/>
        <v>10</v>
      </c>
      <c r="V25" s="120">
        <f t="shared" si="1"/>
        <v>6</v>
      </c>
      <c r="W25" s="120">
        <f t="shared" si="1"/>
        <v>6</v>
      </c>
      <c r="X25" s="120">
        <f t="shared" si="1"/>
        <v>7</v>
      </c>
      <c r="Y25" s="120">
        <f t="shared" si="1"/>
        <v>6</v>
      </c>
      <c r="Z25" s="120">
        <f t="shared" si="1"/>
        <v>3</v>
      </c>
      <c r="AA25" s="120">
        <f t="shared" si="1"/>
        <v>3</v>
      </c>
      <c r="AB25" s="120">
        <f t="shared" si="1"/>
        <v>15</v>
      </c>
      <c r="AC25" s="120">
        <f t="shared" si="1"/>
        <v>2</v>
      </c>
    </row>
    <row r="26" spans="1:29" x14ac:dyDescent="0.3">
      <c r="D26" s="120" t="s">
        <v>176</v>
      </c>
      <c r="E26" s="120">
        <f>COUNTIF(E2:E22, "O")</f>
        <v>0</v>
      </c>
      <c r="F26" s="120">
        <f t="shared" ref="F26:AC26" si="2">COUNTIF(F2:F22, "O")</f>
        <v>0</v>
      </c>
      <c r="G26" s="120">
        <f t="shared" si="2"/>
        <v>0</v>
      </c>
      <c r="H26" s="120">
        <f t="shared" si="2"/>
        <v>6</v>
      </c>
      <c r="I26" s="120">
        <f t="shared" si="2"/>
        <v>0</v>
      </c>
      <c r="J26" s="120">
        <f t="shared" si="2"/>
        <v>5</v>
      </c>
      <c r="K26" s="120">
        <f t="shared" si="2"/>
        <v>5</v>
      </c>
      <c r="L26" s="120">
        <f t="shared" si="2"/>
        <v>3</v>
      </c>
      <c r="M26" s="120">
        <f t="shared" si="2"/>
        <v>2</v>
      </c>
      <c r="N26" s="120">
        <f t="shared" si="2"/>
        <v>6</v>
      </c>
      <c r="O26" s="120">
        <f t="shared" si="2"/>
        <v>4</v>
      </c>
      <c r="P26" s="120">
        <f t="shared" si="2"/>
        <v>5</v>
      </c>
      <c r="Q26" s="120">
        <f t="shared" si="2"/>
        <v>6</v>
      </c>
      <c r="R26" s="120">
        <f t="shared" si="2"/>
        <v>10</v>
      </c>
      <c r="S26" s="120">
        <f t="shared" si="2"/>
        <v>10</v>
      </c>
      <c r="T26" s="120">
        <f t="shared" si="2"/>
        <v>9</v>
      </c>
      <c r="U26" s="120">
        <f t="shared" si="2"/>
        <v>2</v>
      </c>
      <c r="V26" s="120">
        <f t="shared" si="2"/>
        <v>6</v>
      </c>
      <c r="W26" s="120">
        <f t="shared" si="2"/>
        <v>6</v>
      </c>
      <c r="X26" s="120">
        <f t="shared" si="2"/>
        <v>5</v>
      </c>
      <c r="Y26" s="120">
        <f t="shared" si="2"/>
        <v>7</v>
      </c>
      <c r="Z26" s="120">
        <f t="shared" si="2"/>
        <v>10</v>
      </c>
      <c r="AA26" s="120">
        <f t="shared" si="2"/>
        <v>6</v>
      </c>
      <c r="AB26" s="120">
        <f t="shared" si="2"/>
        <v>6</v>
      </c>
      <c r="AC26" s="120">
        <f t="shared" si="2"/>
        <v>11</v>
      </c>
    </row>
    <row r="27" spans="1:29" x14ac:dyDescent="0.3">
      <c r="D27" s="120" t="s">
        <v>178</v>
      </c>
      <c r="E27" s="120">
        <f>COUNTIF(E2:E22, "L")</f>
        <v>0</v>
      </c>
      <c r="F27" s="120">
        <f t="shared" ref="F27:AC27" si="3">COUNTIF(F2:F22, "L")</f>
        <v>0</v>
      </c>
      <c r="G27" s="120">
        <f t="shared" si="3"/>
        <v>0</v>
      </c>
      <c r="H27" s="120">
        <f t="shared" si="3"/>
        <v>5</v>
      </c>
      <c r="I27" s="120">
        <f t="shared" si="3"/>
        <v>0</v>
      </c>
      <c r="J27" s="120">
        <f t="shared" si="3"/>
        <v>5</v>
      </c>
      <c r="K27" s="120">
        <f t="shared" si="3"/>
        <v>7</v>
      </c>
      <c r="L27" s="120">
        <f t="shared" si="3"/>
        <v>10</v>
      </c>
      <c r="M27" s="120">
        <f t="shared" si="3"/>
        <v>8</v>
      </c>
      <c r="N27" s="120">
        <f t="shared" si="3"/>
        <v>6</v>
      </c>
      <c r="O27" s="120">
        <f t="shared" si="3"/>
        <v>5</v>
      </c>
      <c r="P27" s="120">
        <f t="shared" si="3"/>
        <v>8</v>
      </c>
      <c r="Q27" s="120">
        <f t="shared" si="3"/>
        <v>6</v>
      </c>
      <c r="R27" s="120">
        <f t="shared" si="3"/>
        <v>5</v>
      </c>
      <c r="S27" s="120">
        <f t="shared" si="3"/>
        <v>6</v>
      </c>
      <c r="T27" s="120">
        <f t="shared" si="3"/>
        <v>5</v>
      </c>
      <c r="U27" s="120">
        <f t="shared" si="3"/>
        <v>9</v>
      </c>
      <c r="V27" s="120">
        <f t="shared" si="3"/>
        <v>8</v>
      </c>
      <c r="W27" s="120">
        <f t="shared" si="3"/>
        <v>9</v>
      </c>
      <c r="X27" s="120">
        <f t="shared" si="3"/>
        <v>9</v>
      </c>
      <c r="Y27" s="120">
        <f t="shared" si="3"/>
        <v>8</v>
      </c>
      <c r="Z27" s="120">
        <f t="shared" si="3"/>
        <v>8</v>
      </c>
      <c r="AA27" s="120">
        <f t="shared" si="3"/>
        <v>12</v>
      </c>
      <c r="AB27" s="120">
        <f t="shared" si="3"/>
        <v>0</v>
      </c>
      <c r="AC27" s="120">
        <f t="shared" si="3"/>
        <v>8</v>
      </c>
    </row>
    <row r="28" spans="1:29" x14ac:dyDescent="0.3">
      <c r="D28" s="120" t="s">
        <v>269</v>
      </c>
      <c r="E28" s="120">
        <f>COUNTIF(E2:E22,"A")</f>
        <v>0</v>
      </c>
      <c r="F28" s="120">
        <f t="shared" ref="F28:AC28" si="4">COUNTIF(F2:F22,"A")</f>
        <v>0</v>
      </c>
      <c r="G28" s="120">
        <f t="shared" si="4"/>
        <v>0</v>
      </c>
      <c r="H28" s="120">
        <f t="shared" si="4"/>
        <v>0</v>
      </c>
      <c r="I28" s="120">
        <f t="shared" si="4"/>
        <v>21</v>
      </c>
      <c r="J28" s="120">
        <f t="shared" si="4"/>
        <v>0</v>
      </c>
      <c r="K28" s="120">
        <f t="shared" si="4"/>
        <v>0</v>
      </c>
      <c r="L28" s="120">
        <f t="shared" si="4"/>
        <v>0</v>
      </c>
      <c r="M28" s="120">
        <f t="shared" si="4"/>
        <v>0</v>
      </c>
      <c r="N28" s="120">
        <f t="shared" si="4"/>
        <v>0</v>
      </c>
      <c r="O28" s="120">
        <f t="shared" si="4"/>
        <v>0</v>
      </c>
      <c r="P28" s="120">
        <f t="shared" si="4"/>
        <v>0</v>
      </c>
      <c r="Q28" s="120">
        <f t="shared" si="4"/>
        <v>0</v>
      </c>
      <c r="R28" s="120">
        <f t="shared" si="4"/>
        <v>0</v>
      </c>
      <c r="S28" s="120">
        <f t="shared" si="4"/>
        <v>0</v>
      </c>
      <c r="T28" s="120">
        <f t="shared" si="4"/>
        <v>1</v>
      </c>
      <c r="U28" s="120">
        <f t="shared" si="4"/>
        <v>0</v>
      </c>
      <c r="V28" s="120">
        <f t="shared" si="4"/>
        <v>1</v>
      </c>
      <c r="W28" s="120">
        <f t="shared" si="4"/>
        <v>0</v>
      </c>
      <c r="X28" s="120">
        <f t="shared" si="4"/>
        <v>0</v>
      </c>
      <c r="Y28" s="120">
        <f t="shared" si="4"/>
        <v>0</v>
      </c>
      <c r="Z28" s="120">
        <f t="shared" si="4"/>
        <v>0</v>
      </c>
      <c r="AA28" s="120">
        <f t="shared" si="4"/>
        <v>0</v>
      </c>
      <c r="AB28" s="120">
        <f t="shared" si="4"/>
        <v>0</v>
      </c>
      <c r="AC28" s="120">
        <f t="shared" si="4"/>
        <v>0</v>
      </c>
    </row>
    <row r="29" spans="1:29" x14ac:dyDescent="0.3">
      <c r="D29" s="120" t="s">
        <v>179</v>
      </c>
      <c r="E29" s="120">
        <f>COUNTIF(E2:E22,"S")</f>
        <v>0</v>
      </c>
      <c r="F29" s="120">
        <f t="shared" ref="F29:AC29" si="5">COUNTIF(F2:F22,"S")</f>
        <v>0</v>
      </c>
      <c r="G29" s="120">
        <f t="shared" si="5"/>
        <v>0</v>
      </c>
      <c r="H29" s="120">
        <f t="shared" si="5"/>
        <v>0</v>
      </c>
      <c r="I29" s="120">
        <f t="shared" si="5"/>
        <v>0</v>
      </c>
      <c r="J29" s="120">
        <f t="shared" si="5"/>
        <v>0</v>
      </c>
      <c r="K29" s="120">
        <f t="shared" si="5"/>
        <v>0</v>
      </c>
      <c r="L29" s="120">
        <f t="shared" si="5"/>
        <v>0</v>
      </c>
      <c r="M29" s="120">
        <f t="shared" si="5"/>
        <v>0</v>
      </c>
      <c r="N29" s="120">
        <f t="shared" si="5"/>
        <v>0</v>
      </c>
      <c r="O29" s="120">
        <f t="shared" si="5"/>
        <v>0</v>
      </c>
      <c r="P29" s="120">
        <f t="shared" si="5"/>
        <v>0</v>
      </c>
      <c r="Q29" s="120">
        <f t="shared" si="5"/>
        <v>0</v>
      </c>
      <c r="R29" s="120">
        <f t="shared" si="5"/>
        <v>0</v>
      </c>
      <c r="S29" s="120">
        <f t="shared" si="5"/>
        <v>1</v>
      </c>
      <c r="T29" s="120">
        <f t="shared" si="5"/>
        <v>0</v>
      </c>
      <c r="U29" s="120">
        <f t="shared" si="5"/>
        <v>0</v>
      </c>
      <c r="V29" s="120">
        <f t="shared" si="5"/>
        <v>0</v>
      </c>
      <c r="W29" s="120">
        <f t="shared" si="5"/>
        <v>0</v>
      </c>
      <c r="X29" s="120">
        <f t="shared" si="5"/>
        <v>0</v>
      </c>
      <c r="Y29" s="120">
        <f t="shared" si="5"/>
        <v>0</v>
      </c>
      <c r="Z29" s="120">
        <f t="shared" si="5"/>
        <v>0</v>
      </c>
      <c r="AA29" s="120">
        <f t="shared" si="5"/>
        <v>0</v>
      </c>
      <c r="AB29" s="120">
        <f t="shared" si="5"/>
        <v>0</v>
      </c>
      <c r="AC29" s="120">
        <f t="shared" si="5"/>
        <v>0</v>
      </c>
    </row>
    <row r="30" spans="1:29" x14ac:dyDescent="0.3">
      <c r="D30" s="93" t="s">
        <v>270</v>
      </c>
      <c r="E30" s="93">
        <f>E24+E25+E26+E27+E28+E29</f>
        <v>21</v>
      </c>
      <c r="F30" s="93">
        <f t="shared" ref="F30:AC30" si="6">F24+F25+F26+F27+F28+F29</f>
        <v>21</v>
      </c>
      <c r="G30" s="93">
        <f t="shared" si="6"/>
        <v>21</v>
      </c>
      <c r="H30" s="93">
        <f t="shared" si="6"/>
        <v>21</v>
      </c>
      <c r="I30" s="93">
        <f t="shared" si="6"/>
        <v>21</v>
      </c>
      <c r="J30" s="93">
        <f t="shared" si="6"/>
        <v>21</v>
      </c>
      <c r="K30" s="93">
        <f t="shared" si="6"/>
        <v>21</v>
      </c>
      <c r="L30" s="93">
        <f t="shared" si="6"/>
        <v>21</v>
      </c>
      <c r="M30" s="93">
        <f t="shared" si="6"/>
        <v>21</v>
      </c>
      <c r="N30" s="93">
        <f t="shared" si="6"/>
        <v>21</v>
      </c>
      <c r="O30" s="93">
        <f t="shared" si="6"/>
        <v>21</v>
      </c>
      <c r="P30" s="93">
        <f t="shared" si="6"/>
        <v>21</v>
      </c>
      <c r="Q30" s="93">
        <f t="shared" si="6"/>
        <v>21</v>
      </c>
      <c r="R30" s="93">
        <f t="shared" si="6"/>
        <v>21</v>
      </c>
      <c r="S30" s="93">
        <f t="shared" si="6"/>
        <v>21</v>
      </c>
      <c r="T30" s="93">
        <f t="shared" si="6"/>
        <v>21</v>
      </c>
      <c r="U30" s="93">
        <f t="shared" si="6"/>
        <v>21</v>
      </c>
      <c r="V30" s="93">
        <f t="shared" si="6"/>
        <v>21</v>
      </c>
      <c r="W30" s="93">
        <f t="shared" si="6"/>
        <v>21</v>
      </c>
      <c r="X30" s="93">
        <f t="shared" si="6"/>
        <v>21</v>
      </c>
      <c r="Y30" s="93">
        <f t="shared" si="6"/>
        <v>21</v>
      </c>
      <c r="Z30" s="93">
        <f t="shared" si="6"/>
        <v>21</v>
      </c>
      <c r="AA30" s="93">
        <f t="shared" si="6"/>
        <v>21</v>
      </c>
      <c r="AB30" s="93">
        <f t="shared" si="6"/>
        <v>21</v>
      </c>
      <c r="AC30" s="93">
        <f t="shared" si="6"/>
        <v>21</v>
      </c>
    </row>
  </sheetData>
  <conditionalFormatting sqref="E2:AC22">
    <cfRule type="containsText" dxfId="388" priority="1" operator="containsText" text="S">
      <formula>NOT(ISERROR(SEARCH("S",E2)))</formula>
    </cfRule>
    <cfRule type="containsText" dxfId="387" priority="3" operator="containsText" text="O">
      <formula>NOT(ISERROR(SEARCH("O",E2)))</formula>
    </cfRule>
    <cfRule type="containsText" dxfId="386" priority="4" operator="containsText" text="L">
      <formula>NOT(ISERROR(SEARCH("L",E2)))</formula>
    </cfRule>
    <cfRule type="containsText" dxfId="385" priority="5" operator="containsText" text="/">
      <formula>NOT(ISERROR(SEARCH("/",E2)))</formula>
    </cfRule>
  </conditionalFormatting>
  <conditionalFormatting sqref="E2:AC22">
    <cfRule type="containsText" dxfId="384" priority="2" operator="containsText" text="A">
      <formula>NOT(ISERROR(SEARCH("A",E2)))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0"/>
  <sheetViews>
    <sheetView tabSelected="1" topLeftCell="C16" workbookViewId="0">
      <selection activeCell="K37" sqref="K37"/>
    </sheetView>
  </sheetViews>
  <sheetFormatPr defaultRowHeight="14.4" x14ac:dyDescent="0.3"/>
  <cols>
    <col min="1" max="1" width="10.109375" customWidth="1"/>
    <col min="2" max="2" width="18.5546875" bestFit="1" customWidth="1"/>
    <col min="3" max="3" width="20.77734375" customWidth="1"/>
    <col min="4" max="4" width="12" customWidth="1"/>
    <col min="5" max="6" width="10.109375" customWidth="1"/>
    <col min="7" max="7" width="16.21875" bestFit="1" customWidth="1"/>
    <col min="8" max="8" width="26.44140625" bestFit="1" customWidth="1"/>
    <col min="9" max="9" width="10.109375" customWidth="1"/>
    <col min="10" max="10" width="15.33203125" bestFit="1" customWidth="1"/>
    <col min="11" max="11" width="17.6640625" bestFit="1" customWidth="1"/>
    <col min="12" max="12" width="12" bestFit="1" customWidth="1"/>
    <col min="13" max="13" width="17.5546875" customWidth="1"/>
    <col min="14" max="14" width="10.44140625" customWidth="1"/>
    <col min="15" max="15" width="9.33203125" customWidth="1"/>
    <col min="16" max="16" width="36.77734375" bestFit="1" customWidth="1"/>
    <col min="17" max="17" width="20.5546875" customWidth="1"/>
    <col min="18" max="18" width="9.109375" customWidth="1"/>
    <col min="19" max="19" width="15.33203125" bestFit="1" customWidth="1"/>
  </cols>
  <sheetData>
    <row r="1" spans="1:20" ht="15" thickBot="1" x14ac:dyDescent="0.35"/>
    <row r="2" spans="1:20" ht="15.6" x14ac:dyDescent="0.3">
      <c r="E2" s="106" t="s">
        <v>320</v>
      </c>
    </row>
    <row r="3" spans="1:20" x14ac:dyDescent="0.3">
      <c r="A3" s="24" t="str">
        <f>GA[[#Headers],[Group]]</f>
        <v>Group</v>
      </c>
      <c r="B3" s="24" t="str">
        <f>GroupA[[#Headers],[Forename]]</f>
        <v>Forename</v>
      </c>
      <c r="C3" s="24" t="str">
        <f>GroupA[[#Headers],[Surname]]</f>
        <v>Surname</v>
      </c>
      <c r="D3" s="24" t="str">
        <f>GroupA[[#Headers],[Student ID]]</f>
        <v>Student ID</v>
      </c>
      <c r="E3" s="24" t="s">
        <v>177</v>
      </c>
      <c r="F3" s="24" t="s">
        <v>176</v>
      </c>
      <c r="G3" s="24" t="s">
        <v>178</v>
      </c>
      <c r="H3" s="24" t="s">
        <v>269</v>
      </c>
      <c r="I3" s="24" t="s">
        <v>179</v>
      </c>
      <c r="J3" s="121" t="s">
        <v>273</v>
      </c>
      <c r="K3" s="45" t="s">
        <v>306</v>
      </c>
    </row>
    <row r="4" spans="1:20" x14ac:dyDescent="0.3">
      <c r="A4" s="103" t="str">
        <f>'Group A'!A2</f>
        <v>A</v>
      </c>
      <c r="B4" s="103" t="str">
        <f>'Group A'!B2</f>
        <v xml:space="preserve">Taneil </v>
      </c>
      <c r="C4" s="103" t="str">
        <f>'Group A'!C2</f>
        <v>Blake</v>
      </c>
      <c r="D4" s="103">
        <f>'Group A'!D2</f>
        <v>145643</v>
      </c>
      <c r="E4" s="104">
        <f>COUNTIF('Group A'!E2:AC2,"/")/25</f>
        <v>0.28000000000000003</v>
      </c>
      <c r="F4" s="104">
        <f>COUNTIF('Group A'!E2:AC2,"O")/25</f>
        <v>0.24</v>
      </c>
      <c r="G4" s="104">
        <f>COUNTIF('Group A'!E2:AC2,"L")/25</f>
        <v>0.44</v>
      </c>
      <c r="H4" s="104">
        <f>COUNTIF('Group A'!E2:AC2,"A")/25</f>
        <v>0.04</v>
      </c>
      <c r="I4" s="104">
        <f>COUNTIF('Group A'!E2:AC2,"S")/25</f>
        <v>0</v>
      </c>
      <c r="J4" s="104">
        <f>COUNTIF('Group A'!E2:AC2,"N")/25</f>
        <v>0</v>
      </c>
      <c r="K4" s="42" t="str">
        <f>IF(Table26[[#This Row],[Column5]]+Table26[[#This Row],[Column7]]+Table26[[#This Row],[Column10]]&gt;60%,"Pass","Fail")</f>
        <v>Pass</v>
      </c>
    </row>
    <row r="5" spans="1:20" x14ac:dyDescent="0.3">
      <c r="A5" s="103"/>
      <c r="B5" s="103" t="str">
        <f>'Group A'!B3</f>
        <v xml:space="preserve">Jordan </v>
      </c>
      <c r="C5" s="103" t="str">
        <f>'Group A'!C3</f>
        <v>Bousher</v>
      </c>
      <c r="D5" s="103">
        <f>'Group A'!D3</f>
        <v>153504</v>
      </c>
      <c r="E5" s="104">
        <f>COUNTIF('Group A'!E3:AC3,"/")/25</f>
        <v>0.92</v>
      </c>
      <c r="F5" s="104">
        <f>COUNTIF('Group A'!E3:AC3,"O")/25</f>
        <v>0</v>
      </c>
      <c r="G5" s="104">
        <f>COUNTIF('Group A'!E3:AC3,"L")/25</f>
        <v>0</v>
      </c>
      <c r="H5" s="104">
        <f>COUNTIF('Group A'!E3:AC3,"A")/25</f>
        <v>0.08</v>
      </c>
      <c r="I5" s="104">
        <f>COUNTIF('Group A'!E3:AC3,"S")/25</f>
        <v>0</v>
      </c>
      <c r="J5" s="104">
        <f>COUNTIF('Group A'!E3:AC3,"N")/25</f>
        <v>0</v>
      </c>
      <c r="K5" s="42" t="str">
        <f>IF(Table26[[#This Row],[Column5]]+Table26[[#This Row],[Column7]]+Table26[[#This Row],[Column10]]&gt;60%,"Pass","Fail")</f>
        <v>Pass</v>
      </c>
    </row>
    <row r="6" spans="1:20" x14ac:dyDescent="0.3">
      <c r="A6" s="103"/>
      <c r="B6" s="103" t="str">
        <f>'Group A'!B4</f>
        <v>Aydan</v>
      </c>
      <c r="C6" s="103" t="str">
        <f>'Group A'!C4</f>
        <v>Buncombe-Paul</v>
      </c>
      <c r="D6" s="103">
        <f>'Group A'!D4</f>
        <v>146629</v>
      </c>
      <c r="E6" s="104">
        <f>COUNTIF('Group A'!E4:AC4,"/")/25</f>
        <v>0.12</v>
      </c>
      <c r="F6" s="104">
        <f>COUNTIF('Group A'!E4:AC4,"O")/25</f>
        <v>0.44</v>
      </c>
      <c r="G6" s="104">
        <f>COUNTIF('Group A'!E4:AC4,"L")/25</f>
        <v>0.4</v>
      </c>
      <c r="H6" s="104">
        <f>COUNTIF('Group A'!E4:AC4,"A")/25</f>
        <v>0.04</v>
      </c>
      <c r="I6" s="104">
        <f>COUNTIF('Group A'!E4:AC4,"S")/25</f>
        <v>0</v>
      </c>
      <c r="J6" s="104">
        <f>COUNTIF('Group A'!E4:AC4,"N")/25</f>
        <v>0</v>
      </c>
      <c r="K6" s="42" t="str">
        <f>IF(Table26[[#This Row],[Column5]]+Table26[[#This Row],[Column7]]+Table26[[#This Row],[Column10]]&gt;60%,"Pass","Fail")</f>
        <v>Fail</v>
      </c>
    </row>
    <row r="7" spans="1:20" x14ac:dyDescent="0.3">
      <c r="A7" s="103"/>
      <c r="B7" s="103" t="str">
        <f>'Group A'!B5</f>
        <v xml:space="preserve">Walter Arley </v>
      </c>
      <c r="C7" s="103" t="str">
        <f>'Group A'!C5</f>
        <v>Cambindo Mosquera</v>
      </c>
      <c r="D7" s="103">
        <f>'Group A'!D5</f>
        <v>157423</v>
      </c>
      <c r="E7" s="104">
        <f>COUNTIF('Group A'!E5:AC5,"/")/25</f>
        <v>0.76</v>
      </c>
      <c r="F7" s="104">
        <f>COUNTIF('Group A'!E5:AC5,"O")/25</f>
        <v>0.04</v>
      </c>
      <c r="G7" s="104">
        <f>COUNTIF('Group A'!E5:AC5,"L")/25</f>
        <v>0.16</v>
      </c>
      <c r="H7" s="104">
        <f>COUNTIF('Group A'!E5:AC5,"A")/25</f>
        <v>0.04</v>
      </c>
      <c r="I7" s="104">
        <f>COUNTIF('Group A'!E5:AC5,"S")/25</f>
        <v>0</v>
      </c>
      <c r="J7" s="104">
        <f>COUNTIF('Group A'!E5:AC5,"N")/25</f>
        <v>0</v>
      </c>
      <c r="K7" s="42" t="str">
        <f>IF(Table26[[#This Row],[Column5]]+Table26[[#This Row],[Column7]]+Table26[[#This Row],[Column10]]&gt;60%,"Pass","Fail")</f>
        <v>Pass</v>
      </c>
    </row>
    <row r="8" spans="1:20" ht="15.6" x14ac:dyDescent="0.3">
      <c r="A8" s="103"/>
      <c r="B8" s="103" t="str">
        <f>'Group A'!B6</f>
        <v>Guilherme</v>
      </c>
      <c r="C8" s="103" t="str">
        <f>'Group A'!C6</f>
        <v>Cavaleiro</v>
      </c>
      <c r="D8" s="103">
        <f>'Group A'!D6</f>
        <v>156882</v>
      </c>
      <c r="E8" s="104">
        <f>COUNTIF('Group A'!E6:AC6,"/")/25</f>
        <v>0.16</v>
      </c>
      <c r="F8" s="104">
        <f>COUNTIF('Group A'!E6:AC6,"O")/25</f>
        <v>0.44</v>
      </c>
      <c r="G8" s="104">
        <f>COUNTIF('Group A'!E6:AC6,"L")/25</f>
        <v>0.36</v>
      </c>
      <c r="H8" s="104">
        <f>COUNTIF('Group A'!E6:AC6,"A")/25</f>
        <v>0.04</v>
      </c>
      <c r="I8" s="104">
        <f>COUNTIF('Group A'!E6:AC6,"S")/25</f>
        <v>0</v>
      </c>
      <c r="J8" s="104">
        <f>COUNTIF('Group A'!E6:AC6,"N")/25</f>
        <v>0</v>
      </c>
      <c r="K8" s="42" t="str">
        <f>IF(Table26[[#This Row],[Column5]]+Table26[[#This Row],[Column7]]+Table26[[#This Row],[Column10]]&gt;60%,"Pass","Fail")</f>
        <v>Fail</v>
      </c>
      <c r="O8" s="1"/>
      <c r="P8" s="48" t="s">
        <v>319</v>
      </c>
    </row>
    <row r="9" spans="1:20" x14ac:dyDescent="0.3">
      <c r="A9" s="103"/>
      <c r="B9" s="103" t="str">
        <f>'Group A'!B7</f>
        <v xml:space="preserve">Mohammed Ozair </v>
      </c>
      <c r="C9" s="103" t="str">
        <f>'Group A'!C7</f>
        <v>Haghdoust</v>
      </c>
      <c r="D9" s="103">
        <f>'Group A'!D7</f>
        <v>153807</v>
      </c>
      <c r="E9" s="104">
        <f>COUNTIF('Group A'!E7:AC7,"/")/25</f>
        <v>0.48</v>
      </c>
      <c r="F9" s="104">
        <f>COUNTIF('Group A'!E7:AC7,"O")/25</f>
        <v>0</v>
      </c>
      <c r="G9" s="104">
        <f>COUNTIF('Group A'!E7:AC7,"L")/25</f>
        <v>0.48</v>
      </c>
      <c r="H9" s="104">
        <f>COUNTIF('Group A'!E7:AC7,"A")/25</f>
        <v>0.04</v>
      </c>
      <c r="I9" s="104">
        <f>COUNTIF('Group A'!E7:AC7,"S")/25</f>
        <v>0</v>
      </c>
      <c r="J9" s="104">
        <f>COUNTIF('Group A'!E7:AC7,"N")/25</f>
        <v>0</v>
      </c>
      <c r="K9" s="42" t="str">
        <f>IF(Table26[[#This Row],[Column5]]+Table26[[#This Row],[Column7]]+Table26[[#This Row],[Column10]]&gt;60%,"Pass","Fail")</f>
        <v>Pass</v>
      </c>
      <c r="M9" s="15" t="s">
        <v>174</v>
      </c>
      <c r="N9" s="15" t="s">
        <v>177</v>
      </c>
      <c r="O9" s="15" t="s">
        <v>176</v>
      </c>
      <c r="P9" s="15" t="s">
        <v>178</v>
      </c>
      <c r="Q9" s="15" t="s">
        <v>269</v>
      </c>
      <c r="R9" s="15" t="s">
        <v>179</v>
      </c>
      <c r="S9" s="117" t="s">
        <v>273</v>
      </c>
      <c r="T9" s="43"/>
    </row>
    <row r="10" spans="1:20" x14ac:dyDescent="0.3">
      <c r="A10" s="103"/>
      <c r="B10" s="103" t="str">
        <f>'Group A'!B8</f>
        <v xml:space="preserve">Omid </v>
      </c>
      <c r="C10" s="103" t="str">
        <f>'Group A'!C8</f>
        <v>Hussaini</v>
      </c>
      <c r="D10" s="103">
        <f>'Group A'!D8</f>
        <v>154225</v>
      </c>
      <c r="E10" s="104">
        <f>COUNTIF('Group A'!E8:AC8,"/")/25</f>
        <v>0.64</v>
      </c>
      <c r="F10" s="104">
        <f>COUNTIF('Group A'!E8:AC8,"O")/25</f>
        <v>0.08</v>
      </c>
      <c r="G10" s="104">
        <f>COUNTIF('Group A'!E8:AC8,"L")/25</f>
        <v>0.24</v>
      </c>
      <c r="H10" s="104">
        <f>COUNTIF('Group A'!E8:AC8,"A")/25</f>
        <v>0.04</v>
      </c>
      <c r="I10" s="104">
        <f>COUNTIF('Group A'!E8:AC8,"S")/25</f>
        <v>0</v>
      </c>
      <c r="J10" s="104">
        <f>COUNTIF('Group A'!E8:AC8,"N")/25</f>
        <v>0</v>
      </c>
      <c r="K10" s="42" t="str">
        <f>IF(Table26[[#This Row],[Column5]]+Table26[[#This Row],[Column7]]+Table26[[#This Row],[Column10]]&gt;60%,"Pass","Fail")</f>
        <v>Pass</v>
      </c>
      <c r="M10" s="65" t="s">
        <v>116</v>
      </c>
      <c r="N10" s="69">
        <f>VLOOKUP(M10,B4:J24,4,FALSE)</f>
        <v>0.28000000000000003</v>
      </c>
      <c r="O10" s="69">
        <f>VLOOKUP(M10,B4:J24,5,FALSE)</f>
        <v>0.24</v>
      </c>
      <c r="P10" s="69">
        <f>VLOOKUP(M10,B4:J24,6,FALSE)</f>
        <v>0.44</v>
      </c>
      <c r="Q10" s="69">
        <f>VLOOKUP(M10,B4:J24,7,FALSE)</f>
        <v>0.04</v>
      </c>
      <c r="R10" s="118">
        <f>VLOOKUP(M10,B4:J24,8,FALSE)</f>
        <v>0</v>
      </c>
      <c r="S10" s="104">
        <f>VLOOKUP(M10,B4:J24,9,FALSE)</f>
        <v>0</v>
      </c>
      <c r="T10" s="44"/>
    </row>
    <row r="11" spans="1:20" x14ac:dyDescent="0.3">
      <c r="A11" s="103"/>
      <c r="B11" s="103" t="str">
        <f>'Group A'!B9</f>
        <v xml:space="preserve">Aglass </v>
      </c>
      <c r="C11" s="103" t="str">
        <f>'Group A'!C9</f>
        <v>Inyang</v>
      </c>
      <c r="D11" s="103">
        <f>'Group A'!D9</f>
        <v>156131</v>
      </c>
      <c r="E11" s="104">
        <f>COUNTIF('Group A'!E9:AC9,"/")/25</f>
        <v>0.28000000000000003</v>
      </c>
      <c r="F11" s="104">
        <f>COUNTIF('Group A'!E9:AC9,"O")/25</f>
        <v>0.52</v>
      </c>
      <c r="G11" s="104">
        <f>COUNTIF('Group A'!E9:AC9,"L")/25</f>
        <v>0.16</v>
      </c>
      <c r="H11" s="104">
        <f>COUNTIF('Group A'!E9:AC9,"A")/25</f>
        <v>0.04</v>
      </c>
      <c r="I11" s="104">
        <f>COUNTIF('Group A'!E9:AC9,"S")/25</f>
        <v>0</v>
      </c>
      <c r="J11" s="104">
        <f>COUNTIF('Group A'!E9:AC9,"N")/25</f>
        <v>0</v>
      </c>
      <c r="K11" s="42" t="str">
        <f>IF(Table26[[#This Row],[Column5]]+Table26[[#This Row],[Column7]]+Table26[[#This Row],[Column10]]&gt;60%,"Pass","Fail")</f>
        <v>Fail</v>
      </c>
    </row>
    <row r="12" spans="1:20" x14ac:dyDescent="0.3">
      <c r="A12" s="103"/>
      <c r="B12" s="103" t="str">
        <f>'Group A'!B10</f>
        <v xml:space="preserve">Hematullah </v>
      </c>
      <c r="C12" s="103" t="str">
        <f>'Group A'!C10</f>
        <v>Khurasani</v>
      </c>
      <c r="D12" s="103">
        <f>'Group A'!D10</f>
        <v>129358</v>
      </c>
      <c r="E12" s="104">
        <f>COUNTIF('Group A'!E10:AC10,"/")/25</f>
        <v>0.96</v>
      </c>
      <c r="F12" s="104">
        <f>COUNTIF('Group A'!E10:AC10,"O")/25</f>
        <v>0</v>
      </c>
      <c r="G12" s="104">
        <f>COUNTIF('Group A'!E10:AC10,"L")/25</f>
        <v>0</v>
      </c>
      <c r="H12" s="104">
        <f>COUNTIF('Group A'!E10:AC10,"A")/25</f>
        <v>0.04</v>
      </c>
      <c r="I12" s="104">
        <f>COUNTIF('Group A'!E10:AC10,"S")/25</f>
        <v>0</v>
      </c>
      <c r="J12" s="104">
        <f>COUNTIF('Group A'!E10:AC10,"N")/25</f>
        <v>0</v>
      </c>
      <c r="K12" s="42" t="str">
        <f>IF(Table26[[#This Row],[Column5]]+Table26[[#This Row],[Column7]]+Table26[[#This Row],[Column10]]&gt;60%,"Pass","Fail")</f>
        <v>Pass</v>
      </c>
    </row>
    <row r="13" spans="1:20" x14ac:dyDescent="0.3">
      <c r="A13" s="103"/>
      <c r="B13" s="103" t="str">
        <f>'Group A'!B11</f>
        <v xml:space="preserve">Jakub </v>
      </c>
      <c r="C13" s="103" t="str">
        <f>'Group A'!C11</f>
        <v>Kolkowski</v>
      </c>
      <c r="D13" s="103">
        <f>'Group A'!D11</f>
        <v>151820</v>
      </c>
      <c r="E13" s="104">
        <f>COUNTIF('Group A'!E11:AC11,"/")/25</f>
        <v>0.16</v>
      </c>
      <c r="F13" s="104">
        <f>COUNTIF('Group A'!E11:AC11,"O")/25</f>
        <v>0.72</v>
      </c>
      <c r="G13" s="104">
        <f>COUNTIF('Group A'!E11:AC11,"L")/25</f>
        <v>0.08</v>
      </c>
      <c r="H13" s="104">
        <f>COUNTIF('Group A'!E11:AC11,"A")/25</f>
        <v>0.04</v>
      </c>
      <c r="I13" s="104">
        <f>COUNTIF('Group A'!E11:AC11,"S")/25</f>
        <v>0</v>
      </c>
      <c r="J13" s="104">
        <f>COUNTIF('Group A'!E11:AC11,"N")/25</f>
        <v>0</v>
      </c>
      <c r="K13" s="42" t="str">
        <f>IF(Table26[[#This Row],[Column5]]+Table26[[#This Row],[Column7]]+Table26[[#This Row],[Column10]]&gt;60%,"Pass","Fail")</f>
        <v>Fail</v>
      </c>
    </row>
    <row r="14" spans="1:20" x14ac:dyDescent="0.3">
      <c r="A14" s="103"/>
      <c r="B14" s="103" t="str">
        <f>'Group A'!B12</f>
        <v xml:space="preserve">Calen </v>
      </c>
      <c r="C14" s="103" t="str">
        <f>'Group A'!C12</f>
        <v>McEvoy-Hamilton</v>
      </c>
      <c r="D14" s="103">
        <f>'Group A'!D12</f>
        <v>156505</v>
      </c>
      <c r="E14" s="104">
        <f>COUNTIF('Group A'!E12:AC12,"/")/25</f>
        <v>0.16</v>
      </c>
      <c r="F14" s="104">
        <f>COUNTIF('Group A'!E12:AC12,"O")/25</f>
        <v>0.4</v>
      </c>
      <c r="G14" s="104">
        <f>COUNTIF('Group A'!E12:AC12,"L")/25</f>
        <v>0.4</v>
      </c>
      <c r="H14" s="104">
        <f>COUNTIF('Group A'!E12:AC12,"A")/25</f>
        <v>0.04</v>
      </c>
      <c r="I14" s="104">
        <f>COUNTIF('Group A'!E12:AC12,"S")/25</f>
        <v>0</v>
      </c>
      <c r="J14" s="104">
        <f>COUNTIF('Group A'!E12:AC12,"N")/25</f>
        <v>0</v>
      </c>
      <c r="K14" s="42" t="str">
        <f>IF(Table26[[#This Row],[Column5]]+Table26[[#This Row],[Column7]]+Table26[[#This Row],[Column10]]&gt;60%,"Pass","Fail")</f>
        <v>Fail</v>
      </c>
    </row>
    <row r="15" spans="1:20" x14ac:dyDescent="0.3">
      <c r="A15" s="103"/>
      <c r="B15" s="103" t="str">
        <f>'Group A'!B13</f>
        <v xml:space="preserve">Saba </v>
      </c>
      <c r="C15" s="103" t="str">
        <f>'Group A'!C13</f>
        <v>Mgaloblishvili</v>
      </c>
      <c r="D15" s="103">
        <f>'Group A'!D13</f>
        <v>130376</v>
      </c>
      <c r="E15" s="104">
        <f>COUNTIF('Group A'!E13:AC13,"/")/25</f>
        <v>0.64</v>
      </c>
      <c r="F15" s="104">
        <f>COUNTIF('Group A'!E13:AC13,"O")/25</f>
        <v>0.2</v>
      </c>
      <c r="G15" s="104">
        <f>COUNTIF('Group A'!E13:AC13,"L")/25</f>
        <v>0.12</v>
      </c>
      <c r="H15" s="104">
        <f>COUNTIF('Group A'!E13:AC13,"A")/25</f>
        <v>0.04</v>
      </c>
      <c r="I15" s="104">
        <f>COUNTIF('Group A'!E13:AC13,"S")/25</f>
        <v>0</v>
      </c>
      <c r="J15" s="104">
        <f>COUNTIF('Group A'!E13:AC13,"N")/25</f>
        <v>0</v>
      </c>
      <c r="K15" s="42" t="str">
        <f>IF(Table26[[#This Row],[Column5]]+Table26[[#This Row],[Column7]]+Table26[[#This Row],[Column10]]&gt;60%,"Pass","Fail")</f>
        <v>Pass</v>
      </c>
    </row>
    <row r="16" spans="1:20" x14ac:dyDescent="0.3">
      <c r="A16" s="103"/>
      <c r="B16" s="103" t="str">
        <f>'Group A'!B14</f>
        <v xml:space="preserve">Oana Ilona </v>
      </c>
      <c r="C16" s="103" t="str">
        <f>'Group A'!C14</f>
        <v>Mitrica</v>
      </c>
      <c r="D16" s="103">
        <f>'Group A'!D14</f>
        <v>145018</v>
      </c>
      <c r="E16" s="104">
        <f>COUNTIF('Group A'!E14:AC14,"/")/25</f>
        <v>0.2</v>
      </c>
      <c r="F16" s="104">
        <f>COUNTIF('Group A'!E14:AC14,"O")/25</f>
        <v>0.4</v>
      </c>
      <c r="G16" s="104">
        <f>COUNTIF('Group A'!E14:AC14,"L")/25</f>
        <v>0.36</v>
      </c>
      <c r="H16" s="104">
        <f>COUNTIF('Group A'!E14:AC14,"A")/25</f>
        <v>0.04</v>
      </c>
      <c r="I16" s="104">
        <f>COUNTIF('Group A'!E14:AC14,"S")/25</f>
        <v>0</v>
      </c>
      <c r="J16" s="104">
        <f>COUNTIF('Group A'!E14:AC14,"N")/25</f>
        <v>0</v>
      </c>
      <c r="K16" s="42" t="str">
        <f>IF(Table26[[#This Row],[Column5]]+Table26[[#This Row],[Column7]]+Table26[[#This Row],[Column10]]&gt;60%,"Pass","Fail")</f>
        <v>Fail</v>
      </c>
    </row>
    <row r="17" spans="1:11" x14ac:dyDescent="0.3">
      <c r="A17" s="103"/>
      <c r="B17" s="103" t="str">
        <f>'Group A'!B15</f>
        <v xml:space="preserve">Daniel </v>
      </c>
      <c r="C17" s="103" t="str">
        <f>'Group A'!C15</f>
        <v>Notice</v>
      </c>
      <c r="D17" s="103">
        <f>'Group A'!D15</f>
        <v>138774</v>
      </c>
      <c r="E17" s="104">
        <f>COUNTIF('Group A'!E15:AC15,"/")/25</f>
        <v>0.36</v>
      </c>
      <c r="F17" s="104">
        <f>COUNTIF('Group A'!E15:AC15,"O")/25</f>
        <v>0.2</v>
      </c>
      <c r="G17" s="104">
        <f>COUNTIF('Group A'!E15:AC15,"L")/25</f>
        <v>0.4</v>
      </c>
      <c r="H17" s="104">
        <f>COUNTIF('Group A'!E15:AC15,"A")/25</f>
        <v>0.04</v>
      </c>
      <c r="I17" s="104">
        <f>COUNTIF('Group A'!E15:AC15,"S")/25</f>
        <v>0</v>
      </c>
      <c r="J17" s="104">
        <f>COUNTIF('Group A'!E15:AC15,"N")/25</f>
        <v>0</v>
      </c>
      <c r="K17" s="42" t="str">
        <f>IF(Table26[[#This Row],[Column5]]+Table26[[#This Row],[Column7]]+Table26[[#This Row],[Column10]]&gt;60%,"Pass","Fail")</f>
        <v>Pass</v>
      </c>
    </row>
    <row r="18" spans="1:11" x14ac:dyDescent="0.3">
      <c r="A18" s="103"/>
      <c r="B18" s="103" t="str">
        <f>'Group A'!B16</f>
        <v xml:space="preserve">Naim </v>
      </c>
      <c r="C18" s="103" t="str">
        <f>'Group A'!C16</f>
        <v>Rahman-Lewis</v>
      </c>
      <c r="D18" s="103">
        <f>'Group A'!D16</f>
        <v>156056</v>
      </c>
      <c r="E18" s="104">
        <f>COUNTIF('Group A'!E16:AC16,"/")/25</f>
        <v>0.56000000000000005</v>
      </c>
      <c r="F18" s="104">
        <f>COUNTIF('Group A'!E16:AC16,"O")/25</f>
        <v>0.12</v>
      </c>
      <c r="G18" s="104">
        <f>COUNTIF('Group A'!E16:AC16,"L")/25</f>
        <v>0.2</v>
      </c>
      <c r="H18" s="104">
        <f>COUNTIF('Group A'!E16:AC16,"A")/25</f>
        <v>0.08</v>
      </c>
      <c r="I18" s="104">
        <f>COUNTIF('Group A'!E16:AC16,"S")/25</f>
        <v>0.04</v>
      </c>
      <c r="J18" s="104">
        <f>COUNTIF('Group A'!E16:AC16,"N")/25</f>
        <v>0</v>
      </c>
      <c r="K18" s="42" t="str">
        <f>IF(Table26[[#This Row],[Column5]]+Table26[[#This Row],[Column7]]+Table26[[#This Row],[Column10]]&gt;60%,"Pass","Fail")</f>
        <v>Pass</v>
      </c>
    </row>
    <row r="19" spans="1:11" x14ac:dyDescent="0.3">
      <c r="A19" s="103"/>
      <c r="B19" s="103" t="str">
        <f>'Group A'!B17</f>
        <v xml:space="preserve">Levi </v>
      </c>
      <c r="C19" s="103" t="str">
        <f>'Group A'!C17</f>
        <v>Raphael</v>
      </c>
      <c r="D19" s="103">
        <f>'Group A'!D17</f>
        <v>149339</v>
      </c>
      <c r="E19" s="104">
        <f>COUNTIF('Group A'!E17:AC17,"/")/25</f>
        <v>0.68</v>
      </c>
      <c r="F19" s="104">
        <f>COUNTIF('Group A'!E17:AC17,"O")/25</f>
        <v>0.2</v>
      </c>
      <c r="G19" s="104">
        <f>COUNTIF('Group A'!E17:AC17,"L")/25</f>
        <v>0.08</v>
      </c>
      <c r="H19" s="104">
        <f>COUNTIF('Group A'!E17:AC17,"A")/25</f>
        <v>0.04</v>
      </c>
      <c r="I19" s="104">
        <f>COUNTIF('Group A'!E17:AC17,"S")/25</f>
        <v>0</v>
      </c>
      <c r="J19" s="104">
        <f>COUNTIF('Group A'!E17:AC17,"N")/25</f>
        <v>0</v>
      </c>
      <c r="K19" s="42" t="str">
        <f>IF(Table26[[#This Row],[Column5]]+Table26[[#This Row],[Column7]]+Table26[[#This Row],[Column10]]&gt;60%,"Pass","Fail")</f>
        <v>Pass</v>
      </c>
    </row>
    <row r="20" spans="1:11" x14ac:dyDescent="0.3">
      <c r="A20" s="103"/>
      <c r="B20" s="103" t="str">
        <f>'Group A'!B18</f>
        <v xml:space="preserve">Jack </v>
      </c>
      <c r="C20" s="103" t="str">
        <f>'Group A'!C18</f>
        <v>Reeman</v>
      </c>
      <c r="D20" s="103">
        <f>'Group A'!D18</f>
        <v>156312</v>
      </c>
      <c r="E20" s="104">
        <f>COUNTIF('Group A'!E18:AC18,"/")/25</f>
        <v>0.68</v>
      </c>
      <c r="F20" s="104">
        <f>COUNTIF('Group A'!E18:AC18,"O")/25</f>
        <v>0.2</v>
      </c>
      <c r="G20" s="104">
        <f>COUNTIF('Group A'!E18:AC18,"L")/25</f>
        <v>0.08</v>
      </c>
      <c r="H20" s="104">
        <f>COUNTIF('Group A'!E18:AC18,"A")/25</f>
        <v>0.04</v>
      </c>
      <c r="I20" s="104">
        <f>COUNTIF('Group A'!E18:AC18,"S")/25</f>
        <v>0</v>
      </c>
      <c r="J20" s="104">
        <f>COUNTIF('Group A'!E18:AC18,"N")/25</f>
        <v>0</v>
      </c>
      <c r="K20" s="42" t="str">
        <f>IF(Table26[[#This Row],[Column5]]+Table26[[#This Row],[Column7]]+Table26[[#This Row],[Column10]]&gt;60%,"Pass","Fail")</f>
        <v>Pass</v>
      </c>
    </row>
    <row r="21" spans="1:11" x14ac:dyDescent="0.3">
      <c r="A21" s="103"/>
      <c r="B21" s="103" t="str">
        <f>'Group A'!B19</f>
        <v xml:space="preserve">Muiz </v>
      </c>
      <c r="C21" s="103" t="str">
        <f>'Group A'!C19</f>
        <v>Shah</v>
      </c>
      <c r="D21" s="103">
        <f>'Group A'!D19</f>
        <v>157440</v>
      </c>
      <c r="E21" s="104">
        <f>COUNTIF('Group A'!E19:AC19,"/")/25</f>
        <v>0.2</v>
      </c>
      <c r="F21" s="104">
        <f>COUNTIF('Group A'!E19:AC19,"O")/25</f>
        <v>0.28000000000000003</v>
      </c>
      <c r="G21" s="104">
        <f>COUNTIF('Group A'!E19:AC19,"L")/25</f>
        <v>0.48</v>
      </c>
      <c r="H21" s="104">
        <f>COUNTIF('Group A'!E19:AC19,"A")/25</f>
        <v>0.04</v>
      </c>
      <c r="I21" s="104">
        <f>COUNTIF('Group A'!E19:AC19,"S")/25</f>
        <v>0</v>
      </c>
      <c r="J21" s="104">
        <f>COUNTIF('Group A'!E19:AC19,"N")/25</f>
        <v>0</v>
      </c>
      <c r="K21" s="42" t="str">
        <f>IF(Table26[[#This Row],[Column5]]+Table26[[#This Row],[Column7]]+Table26[[#This Row],[Column10]]&gt;60%,"Pass","Fail")</f>
        <v>Pass</v>
      </c>
    </row>
    <row r="22" spans="1:11" x14ac:dyDescent="0.3">
      <c r="A22" s="103"/>
      <c r="B22" s="103" t="str">
        <f>'Group A'!B20</f>
        <v xml:space="preserve">Joydeep </v>
      </c>
      <c r="C22" s="103" t="str">
        <f>'Group A'!C20</f>
        <v>Shil</v>
      </c>
      <c r="D22" s="103">
        <f>'Group A'!D20</f>
        <v>156091</v>
      </c>
      <c r="E22" s="104">
        <f>COUNTIF('Group A'!E20:AC20,"/")/25</f>
        <v>0.16</v>
      </c>
      <c r="F22" s="104">
        <f>COUNTIF('Group A'!E20:AC20,"O")/25</f>
        <v>0.28000000000000003</v>
      </c>
      <c r="G22" s="104">
        <f>COUNTIF('Group A'!E20:AC20,"L")/25</f>
        <v>0.52</v>
      </c>
      <c r="H22" s="104">
        <f>COUNTIF('Group A'!E20:AC20,"A")/25</f>
        <v>0.04</v>
      </c>
      <c r="I22" s="104">
        <f>COUNTIF('Group A'!E20:AC20,"S")/25</f>
        <v>0</v>
      </c>
      <c r="J22" s="104">
        <f>COUNTIF('Group A'!E20:AC20,"N")/25</f>
        <v>0</v>
      </c>
      <c r="K22" s="42" t="str">
        <f>IF(Table26[[#This Row],[Column5]]+Table26[[#This Row],[Column7]]+Table26[[#This Row],[Column10]]&gt;60%,"Pass","Fail")</f>
        <v>Pass</v>
      </c>
    </row>
    <row r="23" spans="1:11" x14ac:dyDescent="0.3">
      <c r="A23" s="103"/>
      <c r="B23" s="103" t="str">
        <f>'Group A'!B21</f>
        <v xml:space="preserve">Daniel </v>
      </c>
      <c r="C23" s="103" t="str">
        <f>'Group A'!C21</f>
        <v>Simpson</v>
      </c>
      <c r="D23" s="103">
        <f>'Group A'!D21</f>
        <v>143814</v>
      </c>
      <c r="E23" s="104">
        <f>COUNTIF('Group A'!E21:AC21,"/")/25</f>
        <v>0.24</v>
      </c>
      <c r="F23" s="104">
        <f>COUNTIF('Group A'!E21:AC21,"O")/25</f>
        <v>0.12</v>
      </c>
      <c r="G23" s="104">
        <f>COUNTIF('Group A'!E21:AC21,"L")/25</f>
        <v>0.6</v>
      </c>
      <c r="H23" s="104">
        <f>COUNTIF('Group A'!E21:AC21,"A")/25</f>
        <v>0.04</v>
      </c>
      <c r="I23" s="104">
        <f>COUNTIF('Group A'!E21:AC21,"S")/25</f>
        <v>0</v>
      </c>
      <c r="J23" s="104">
        <f>COUNTIF('Group A'!E21:AC21,"N")/25</f>
        <v>0</v>
      </c>
      <c r="K23" s="42" t="str">
        <f>IF(Table26[[#This Row],[Column5]]+Table26[[#This Row],[Column7]]+Table26[[#This Row],[Column10]]&gt;60%,"Pass","Fail")</f>
        <v>Pass</v>
      </c>
    </row>
    <row r="24" spans="1:11" ht="15" thickBot="1" x14ac:dyDescent="0.35">
      <c r="A24" s="103"/>
      <c r="B24" s="103" t="str">
        <f>'Group A'!B22</f>
        <v xml:space="preserve">Zein </v>
      </c>
      <c r="C24" s="103" t="str">
        <f>'Group A'!C22</f>
        <v>Zein</v>
      </c>
      <c r="D24" s="103">
        <f>'Group A'!D22</f>
        <v>155756</v>
      </c>
      <c r="E24" s="104">
        <f>COUNTIF('Group A'!E22:AC22,"/")/25</f>
        <v>0.32</v>
      </c>
      <c r="F24" s="104">
        <f>COUNTIF('Group A'!E22:AC22,"O")/25</f>
        <v>0.32</v>
      </c>
      <c r="G24" s="104">
        <f>COUNTIF('Group A'!E22:AC22,"L")/25</f>
        <v>0.32</v>
      </c>
      <c r="H24" s="104">
        <f>COUNTIF('Group A'!E22:AC22,"A")/25</f>
        <v>0.04</v>
      </c>
      <c r="I24" s="104">
        <f>COUNTIF('Group A'!E22:AC22,"S")/25</f>
        <v>0</v>
      </c>
      <c r="J24" s="104">
        <f>COUNTIF('Group A'!E22:AC22,"N")/25</f>
        <v>0</v>
      </c>
      <c r="K24" s="42" t="str">
        <f>IF(Table26[[#This Row],[Column5]]+Table26[[#This Row],[Column7]]+Table26[[#This Row],[Column10]]&gt;60%,"Pass","Fail")</f>
        <v>Pass</v>
      </c>
    </row>
    <row r="25" spans="1:11" ht="15" thickBot="1" x14ac:dyDescent="0.35">
      <c r="A25" s="41" t="s">
        <v>270</v>
      </c>
      <c r="B25" s="40"/>
      <c r="C25" s="40"/>
      <c r="D25" s="40"/>
      <c r="E25" s="77">
        <f>SUM(J4:J24)/21+SUM(G4:G24)/21+SUM(E4:E24)/21</f>
        <v>0.70666666666666678</v>
      </c>
      <c r="F25" s="55">
        <f>SUM(F4:F24)/21+SUM(H4:H24)/21 + SUM(I4:I24)/21</f>
        <v>0.29333333333333339</v>
      </c>
      <c r="G25" s="102"/>
      <c r="H25" s="102"/>
      <c r="I25" s="102"/>
      <c r="J25" s="102"/>
      <c r="K25" s="97"/>
    </row>
    <row r="27" spans="1:11" ht="15.6" x14ac:dyDescent="0.3">
      <c r="C27" s="48" t="s">
        <v>321</v>
      </c>
      <c r="D27" s="19"/>
      <c r="E27" s="19"/>
      <c r="F27" s="19"/>
      <c r="G27" s="19"/>
      <c r="H27" s="58" t="s">
        <v>322</v>
      </c>
    </row>
    <row r="28" spans="1:11" x14ac:dyDescent="0.3">
      <c r="B28" s="59" t="s">
        <v>303</v>
      </c>
      <c r="C28" s="62">
        <f>E25</f>
        <v>0.70666666666666678</v>
      </c>
      <c r="D28" s="19"/>
      <c r="E28" s="19"/>
      <c r="F28" s="19"/>
      <c r="G28" s="60" t="s">
        <v>308</v>
      </c>
      <c r="H28" s="65">
        <f>COUNTIF(K4:K24, "Pass")</f>
        <v>15</v>
      </c>
    </row>
    <row r="29" spans="1:11" x14ac:dyDescent="0.3">
      <c r="B29" s="61" t="s">
        <v>304</v>
      </c>
      <c r="C29" s="63">
        <f>F25</f>
        <v>0.29333333333333339</v>
      </c>
      <c r="D29" s="19"/>
      <c r="E29" s="19"/>
      <c r="F29" s="19"/>
      <c r="G29" s="60" t="s">
        <v>309</v>
      </c>
      <c r="H29" s="65">
        <f>COUNTIF(K4:K24, "Fail")</f>
        <v>6</v>
      </c>
    </row>
    <row r="30" spans="1:11" x14ac:dyDescent="0.3">
      <c r="B30" s="60" t="s">
        <v>270</v>
      </c>
      <c r="C30" s="64">
        <f>C28+C29</f>
        <v>1.0000000000000002</v>
      </c>
      <c r="D30" s="19"/>
      <c r="E30" s="19"/>
      <c r="F30" s="19"/>
      <c r="G30" s="60" t="s">
        <v>313</v>
      </c>
      <c r="H30" s="65">
        <f>H28+H29</f>
        <v>21</v>
      </c>
    </row>
  </sheetData>
  <conditionalFormatting sqref="K4:K25">
    <cfRule type="containsText" dxfId="320" priority="2" operator="containsText" text="Pass">
      <formula>NOT(ISERROR(SEARCH("Pass",K4)))</formula>
    </cfRule>
  </conditionalFormatting>
  <conditionalFormatting sqref="K5:K25">
    <cfRule type="containsText" dxfId="319" priority="1" operator="containsText" text="Fail">
      <formula>NOT(ISERROR(SEARCH("Fail",K5)))</formula>
    </cfRule>
  </conditionalFormatting>
  <dataValidations count="1">
    <dataValidation type="list" allowBlank="1" showInputMessage="1" showErrorMessage="1" sqref="M10" xr:uid="{00000000-0002-0000-0200-000000000000}">
      <formula1>$B$4:$B$24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8"/>
  <sheetViews>
    <sheetView topLeftCell="C1" zoomScale="60" zoomScaleNormal="60" workbookViewId="0">
      <selection activeCell="AA30" sqref="AA30"/>
    </sheetView>
  </sheetViews>
  <sheetFormatPr defaultRowHeight="14.4" x14ac:dyDescent="0.3"/>
  <cols>
    <col min="1" max="1" width="10.33203125" customWidth="1"/>
    <col min="2" max="2" width="20.44140625" bestFit="1" customWidth="1"/>
    <col min="3" max="3" width="20.109375" bestFit="1" customWidth="1"/>
    <col min="4" max="4" width="22.6640625" customWidth="1"/>
    <col min="5" max="12" width="11.33203125" customWidth="1"/>
    <col min="13" max="28" width="12.44140625" customWidth="1"/>
  </cols>
  <sheetData>
    <row r="1" spans="1:32" ht="15.6" x14ac:dyDescent="0.3">
      <c r="A1" s="3" t="s">
        <v>271</v>
      </c>
      <c r="B1" s="3" t="s">
        <v>299</v>
      </c>
      <c r="C1" s="13" t="s">
        <v>115</v>
      </c>
      <c r="D1" s="3" t="s">
        <v>175</v>
      </c>
      <c r="E1" s="12" t="s">
        <v>274</v>
      </c>
      <c r="F1" s="12" t="s">
        <v>275</v>
      </c>
      <c r="G1" s="12" t="s">
        <v>276</v>
      </c>
      <c r="H1" s="12" t="s">
        <v>277</v>
      </c>
      <c r="I1" s="12" t="s">
        <v>278</v>
      </c>
      <c r="J1" s="12" t="s">
        <v>279</v>
      </c>
      <c r="K1" s="12" t="s">
        <v>280</v>
      </c>
      <c r="L1" s="12" t="s">
        <v>281</v>
      </c>
      <c r="M1" s="12" t="s">
        <v>282</v>
      </c>
      <c r="N1" s="12" t="s">
        <v>283</v>
      </c>
      <c r="O1" s="12" t="s">
        <v>284</v>
      </c>
      <c r="P1" s="12" t="s">
        <v>285</v>
      </c>
      <c r="Q1" s="12" t="s">
        <v>286</v>
      </c>
      <c r="R1" s="12" t="s">
        <v>287</v>
      </c>
      <c r="S1" s="12" t="s">
        <v>288</v>
      </c>
      <c r="T1" s="12" t="s">
        <v>289</v>
      </c>
      <c r="U1" s="12" t="s">
        <v>290</v>
      </c>
      <c r="V1" s="12" t="s">
        <v>291</v>
      </c>
      <c r="W1" s="12" t="s">
        <v>292</v>
      </c>
      <c r="X1" s="12" t="s">
        <v>293</v>
      </c>
      <c r="Y1" s="12" t="s">
        <v>294</v>
      </c>
      <c r="Z1" s="12" t="s">
        <v>295</v>
      </c>
      <c r="AA1" s="12" t="s">
        <v>296</v>
      </c>
      <c r="AB1" s="12" t="s">
        <v>297</v>
      </c>
      <c r="AC1" s="3"/>
      <c r="AD1" s="3"/>
      <c r="AE1" s="3"/>
      <c r="AF1" s="3"/>
    </row>
    <row r="2" spans="1:32" ht="15.6" x14ac:dyDescent="0.3">
      <c r="A2" s="4" t="s">
        <v>27</v>
      </c>
      <c r="B2" s="4" t="s">
        <v>155</v>
      </c>
      <c r="C2" s="4" t="s">
        <v>136</v>
      </c>
      <c r="D2" s="4">
        <v>146010</v>
      </c>
      <c r="E2" s="6" t="s">
        <v>26</v>
      </c>
      <c r="F2" s="6" t="s">
        <v>1</v>
      </c>
      <c r="G2" s="6" t="s">
        <v>1</v>
      </c>
      <c r="H2" s="6" t="s">
        <v>1</v>
      </c>
      <c r="I2" s="6" t="s">
        <v>4</v>
      </c>
      <c r="J2" s="6" t="s">
        <v>1</v>
      </c>
      <c r="K2" s="6" t="s">
        <v>3</v>
      </c>
      <c r="L2" s="6" t="s">
        <v>19</v>
      </c>
      <c r="M2" s="6" t="s">
        <v>1</v>
      </c>
      <c r="N2" s="6" t="s">
        <v>1</v>
      </c>
      <c r="O2" s="7" t="s">
        <v>3</v>
      </c>
      <c r="P2" s="6" t="s">
        <v>3</v>
      </c>
      <c r="Q2" s="6" t="s">
        <v>4</v>
      </c>
      <c r="R2" s="6" t="s">
        <v>2</v>
      </c>
      <c r="S2" s="6" t="s">
        <v>4</v>
      </c>
      <c r="T2" s="6" t="s">
        <v>4</v>
      </c>
      <c r="U2" s="6" t="s">
        <v>4</v>
      </c>
      <c r="V2" s="6" t="s">
        <v>1</v>
      </c>
      <c r="W2" s="6" t="s">
        <v>3</v>
      </c>
      <c r="X2" s="6" t="s">
        <v>4</v>
      </c>
      <c r="Y2" s="6" t="s">
        <v>4</v>
      </c>
      <c r="Z2" s="6" t="s">
        <v>2</v>
      </c>
      <c r="AA2" s="6" t="s">
        <v>1</v>
      </c>
      <c r="AB2" s="6" t="s">
        <v>2</v>
      </c>
      <c r="AC2" s="3"/>
      <c r="AD2" s="3"/>
      <c r="AE2" s="3"/>
      <c r="AF2" s="3"/>
    </row>
    <row r="3" spans="1:32" ht="15.6" x14ac:dyDescent="0.3">
      <c r="A3" s="4"/>
      <c r="B3" s="4" t="s">
        <v>156</v>
      </c>
      <c r="C3" s="4" t="s">
        <v>137</v>
      </c>
      <c r="D3" s="4">
        <v>151255</v>
      </c>
      <c r="E3" s="6" t="s">
        <v>26</v>
      </c>
      <c r="F3" s="6" t="s">
        <v>1</v>
      </c>
      <c r="G3" s="6" t="s">
        <v>1</v>
      </c>
      <c r="H3" s="6" t="s">
        <v>2</v>
      </c>
      <c r="I3" s="6" t="s">
        <v>1</v>
      </c>
      <c r="J3" s="6" t="s">
        <v>1</v>
      </c>
      <c r="K3" s="6" t="s">
        <v>3</v>
      </c>
      <c r="L3" s="6" t="s">
        <v>4</v>
      </c>
      <c r="M3" s="6" t="s">
        <v>1</v>
      </c>
      <c r="N3" s="6" t="s">
        <v>1</v>
      </c>
      <c r="O3" s="7" t="s">
        <v>2</v>
      </c>
      <c r="P3" s="6" t="s">
        <v>4</v>
      </c>
      <c r="Q3" s="6" t="s">
        <v>1</v>
      </c>
      <c r="R3" s="6" t="s">
        <v>1</v>
      </c>
      <c r="S3" s="6" t="s">
        <v>2</v>
      </c>
      <c r="T3" s="6" t="s">
        <v>4</v>
      </c>
      <c r="U3" s="6" t="s">
        <v>4</v>
      </c>
      <c r="V3" s="6" t="s">
        <v>2</v>
      </c>
      <c r="W3" s="6" t="s">
        <v>1</v>
      </c>
      <c r="X3" s="6" t="s">
        <v>1</v>
      </c>
      <c r="Y3" s="6" t="s">
        <v>2</v>
      </c>
      <c r="Z3" s="6" t="s">
        <v>1</v>
      </c>
      <c r="AA3" s="6" t="s">
        <v>2</v>
      </c>
      <c r="AB3" s="6" t="s">
        <v>1</v>
      </c>
      <c r="AC3" s="3"/>
      <c r="AD3" s="3"/>
      <c r="AE3" s="3"/>
      <c r="AF3" s="3"/>
    </row>
    <row r="4" spans="1:32" ht="15.6" x14ac:dyDescent="0.3">
      <c r="A4" s="4"/>
      <c r="B4" s="4" t="s">
        <v>157</v>
      </c>
      <c r="C4" s="4" t="s">
        <v>138</v>
      </c>
      <c r="D4" s="4">
        <v>156043</v>
      </c>
      <c r="E4" s="6" t="s">
        <v>26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3</v>
      </c>
      <c r="L4" s="6" t="s">
        <v>1</v>
      </c>
      <c r="M4" s="6" t="s">
        <v>1</v>
      </c>
      <c r="N4" s="6" t="s">
        <v>1</v>
      </c>
      <c r="O4" s="7" t="s">
        <v>1</v>
      </c>
      <c r="P4" s="6" t="s">
        <v>1</v>
      </c>
      <c r="Q4" s="6" t="s">
        <v>1</v>
      </c>
      <c r="R4" s="6" t="s">
        <v>1</v>
      </c>
      <c r="S4" s="6" t="s">
        <v>4</v>
      </c>
      <c r="T4" s="6" t="s">
        <v>1</v>
      </c>
      <c r="U4" s="6" t="s">
        <v>1</v>
      </c>
      <c r="V4" s="6" t="s">
        <v>1</v>
      </c>
      <c r="W4" s="6" t="s">
        <v>2</v>
      </c>
      <c r="X4" s="6" t="s">
        <v>1</v>
      </c>
      <c r="Y4" s="6" t="s">
        <v>1</v>
      </c>
      <c r="Z4" s="6" t="s">
        <v>1</v>
      </c>
      <c r="AA4" s="6" t="s">
        <v>2</v>
      </c>
      <c r="AB4" s="6" t="s">
        <v>2</v>
      </c>
      <c r="AC4" s="3"/>
      <c r="AD4" s="3"/>
      <c r="AE4" s="3"/>
      <c r="AF4" s="3"/>
    </row>
    <row r="5" spans="1:32" ht="15.6" x14ac:dyDescent="0.3">
      <c r="A5" s="4"/>
      <c r="B5" s="4" t="s">
        <v>158</v>
      </c>
      <c r="C5" s="4" t="s">
        <v>139</v>
      </c>
      <c r="D5" s="4">
        <v>151108</v>
      </c>
      <c r="E5" s="6" t="s">
        <v>26</v>
      </c>
      <c r="F5" s="6" t="s">
        <v>1</v>
      </c>
      <c r="G5" s="6" t="s">
        <v>1</v>
      </c>
      <c r="H5" s="6" t="s">
        <v>4</v>
      </c>
      <c r="I5" s="6" t="s">
        <v>1</v>
      </c>
      <c r="J5" s="6" t="s">
        <v>4</v>
      </c>
      <c r="K5" s="6" t="s">
        <v>3</v>
      </c>
      <c r="L5" s="6" t="s">
        <v>4</v>
      </c>
      <c r="M5" s="6" t="s">
        <v>4</v>
      </c>
      <c r="N5" s="6" t="s">
        <v>4</v>
      </c>
      <c r="O5" s="7" t="s">
        <v>1</v>
      </c>
      <c r="P5" s="6" t="s">
        <v>4</v>
      </c>
      <c r="Q5" s="6" t="s">
        <v>4</v>
      </c>
      <c r="R5" s="6" t="s">
        <v>4</v>
      </c>
      <c r="S5" s="6" t="s">
        <v>4</v>
      </c>
      <c r="T5" s="6" t="s">
        <v>2</v>
      </c>
      <c r="U5" s="6" t="s">
        <v>1</v>
      </c>
      <c r="V5" s="6" t="s">
        <v>1</v>
      </c>
      <c r="W5" s="6" t="s">
        <v>4</v>
      </c>
      <c r="X5" s="6" t="s">
        <v>4</v>
      </c>
      <c r="Y5" s="6" t="s">
        <v>4</v>
      </c>
      <c r="Z5" s="6" t="s">
        <v>4</v>
      </c>
      <c r="AA5" s="6" t="s">
        <v>4</v>
      </c>
      <c r="AB5" s="6" t="s">
        <v>2</v>
      </c>
      <c r="AC5" s="3"/>
      <c r="AD5" s="3"/>
      <c r="AE5" s="3"/>
      <c r="AF5" s="3"/>
    </row>
    <row r="6" spans="1:32" ht="15.6" x14ac:dyDescent="0.3">
      <c r="A6" s="4"/>
      <c r="B6" s="4" t="s">
        <v>159</v>
      </c>
      <c r="C6" s="4" t="s">
        <v>140</v>
      </c>
      <c r="D6" s="4">
        <v>156587</v>
      </c>
      <c r="E6" s="6" t="s">
        <v>26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6" t="s">
        <v>3</v>
      </c>
      <c r="L6" s="6" t="s">
        <v>1</v>
      </c>
      <c r="M6" s="6" t="s">
        <v>1</v>
      </c>
      <c r="N6" s="6" t="s">
        <v>1</v>
      </c>
      <c r="O6" s="7" t="s">
        <v>1</v>
      </c>
      <c r="P6" s="6" t="s">
        <v>4</v>
      </c>
      <c r="Q6" s="6" t="s">
        <v>1</v>
      </c>
      <c r="R6" s="6" t="s">
        <v>2</v>
      </c>
      <c r="S6" s="6" t="s">
        <v>2</v>
      </c>
      <c r="T6" s="6" t="s">
        <v>4</v>
      </c>
      <c r="U6" s="6" t="s">
        <v>4</v>
      </c>
      <c r="V6" s="6" t="s">
        <v>4</v>
      </c>
      <c r="W6" s="6" t="s">
        <v>4</v>
      </c>
      <c r="X6" s="6" t="s">
        <v>4</v>
      </c>
      <c r="Y6" s="6" t="s">
        <v>1</v>
      </c>
      <c r="Z6" s="6" t="s">
        <v>1</v>
      </c>
      <c r="AA6" s="6" t="s">
        <v>1</v>
      </c>
      <c r="AB6" s="6" t="s">
        <v>4</v>
      </c>
      <c r="AC6" s="3"/>
      <c r="AD6" s="3"/>
      <c r="AE6" s="3"/>
      <c r="AF6" s="3"/>
    </row>
    <row r="7" spans="1:32" ht="15.6" x14ac:dyDescent="0.3">
      <c r="A7" s="4"/>
      <c r="B7" s="4" t="s">
        <v>160</v>
      </c>
      <c r="C7" s="4" t="s">
        <v>141</v>
      </c>
      <c r="D7" s="4">
        <v>150165</v>
      </c>
      <c r="E7" s="6" t="s">
        <v>26</v>
      </c>
      <c r="F7" s="6" t="s">
        <v>1</v>
      </c>
      <c r="G7" s="6" t="s">
        <v>1</v>
      </c>
      <c r="H7" s="6" t="s">
        <v>1</v>
      </c>
      <c r="I7" s="6" t="s">
        <v>1</v>
      </c>
      <c r="J7" s="6" t="s">
        <v>1</v>
      </c>
      <c r="K7" s="6" t="s">
        <v>3</v>
      </c>
      <c r="L7" s="6" t="s">
        <v>1</v>
      </c>
      <c r="M7" s="6" t="s">
        <v>1</v>
      </c>
      <c r="N7" s="6" t="s">
        <v>1</v>
      </c>
      <c r="O7" s="7" t="s">
        <v>1</v>
      </c>
      <c r="P7" s="6" t="s">
        <v>3</v>
      </c>
      <c r="Q7" s="6" t="s">
        <v>3</v>
      </c>
      <c r="R7" s="6" t="s">
        <v>1</v>
      </c>
      <c r="S7" s="6" t="s">
        <v>1</v>
      </c>
      <c r="T7" s="6" t="s">
        <v>1</v>
      </c>
      <c r="U7" s="6" t="s">
        <v>1</v>
      </c>
      <c r="V7" s="6" t="s">
        <v>1</v>
      </c>
      <c r="W7" s="6" t="s">
        <v>1</v>
      </c>
      <c r="X7" s="6" t="s">
        <v>1</v>
      </c>
      <c r="Y7" s="6" t="s">
        <v>1</v>
      </c>
      <c r="Z7" s="6" t="s">
        <v>1</v>
      </c>
      <c r="AA7" s="6" t="s">
        <v>3</v>
      </c>
      <c r="AB7" s="6" t="s">
        <v>3</v>
      </c>
      <c r="AC7" s="3"/>
      <c r="AD7" s="3"/>
      <c r="AE7" s="3"/>
      <c r="AF7" s="3"/>
    </row>
    <row r="8" spans="1:32" ht="15.6" x14ac:dyDescent="0.3">
      <c r="A8" s="4"/>
      <c r="B8" s="4" t="s">
        <v>161</v>
      </c>
      <c r="C8" s="4" t="s">
        <v>142</v>
      </c>
      <c r="D8" s="4">
        <v>145641</v>
      </c>
      <c r="E8" s="6" t="s">
        <v>26</v>
      </c>
      <c r="F8" s="6" t="s">
        <v>1</v>
      </c>
      <c r="G8" s="6" t="s">
        <v>1</v>
      </c>
      <c r="H8" s="6" t="s">
        <v>1</v>
      </c>
      <c r="I8" s="6" t="s">
        <v>2</v>
      </c>
      <c r="J8" s="6" t="s">
        <v>1</v>
      </c>
      <c r="K8" s="6" t="s">
        <v>3</v>
      </c>
      <c r="L8" s="6" t="s">
        <v>4</v>
      </c>
      <c r="M8" s="6" t="s">
        <v>4</v>
      </c>
      <c r="N8" s="6" t="s">
        <v>1</v>
      </c>
      <c r="O8" s="7" t="s">
        <v>1</v>
      </c>
      <c r="P8" s="6" t="s">
        <v>1</v>
      </c>
      <c r="Q8" s="6" t="s">
        <v>1</v>
      </c>
      <c r="R8" s="6" t="s">
        <v>1</v>
      </c>
      <c r="S8" s="6" t="s">
        <v>1</v>
      </c>
      <c r="T8" s="6" t="s">
        <v>2</v>
      </c>
      <c r="U8" s="6" t="s">
        <v>1</v>
      </c>
      <c r="V8" s="6" t="s">
        <v>1</v>
      </c>
      <c r="W8" s="6" t="s">
        <v>2</v>
      </c>
      <c r="X8" s="6" t="s">
        <v>1</v>
      </c>
      <c r="Y8" s="6" t="s">
        <v>1</v>
      </c>
      <c r="Z8" s="6" t="s">
        <v>2</v>
      </c>
      <c r="AA8" s="6" t="s">
        <v>2</v>
      </c>
      <c r="AB8" s="6" t="s">
        <v>2</v>
      </c>
      <c r="AC8" s="3"/>
      <c r="AD8" s="3"/>
      <c r="AE8" s="3"/>
      <c r="AF8" s="3"/>
    </row>
    <row r="9" spans="1:32" ht="15.6" x14ac:dyDescent="0.3">
      <c r="A9" s="4"/>
      <c r="B9" s="4" t="s">
        <v>162</v>
      </c>
      <c r="C9" s="4" t="s">
        <v>143</v>
      </c>
      <c r="D9" s="4">
        <v>151221</v>
      </c>
      <c r="E9" s="6" t="s">
        <v>26</v>
      </c>
      <c r="F9" s="6" t="s">
        <v>1</v>
      </c>
      <c r="G9" s="6" t="s">
        <v>1</v>
      </c>
      <c r="H9" s="6" t="s">
        <v>2</v>
      </c>
      <c r="I9" s="6" t="s">
        <v>4</v>
      </c>
      <c r="J9" s="6" t="s">
        <v>1</v>
      </c>
      <c r="K9" s="6" t="s">
        <v>3</v>
      </c>
      <c r="L9" s="6" t="s">
        <v>4</v>
      </c>
      <c r="M9" s="6" t="s">
        <v>1</v>
      </c>
      <c r="N9" s="6" t="s">
        <v>1</v>
      </c>
      <c r="O9" s="7" t="s">
        <v>2</v>
      </c>
      <c r="P9" s="6" t="s">
        <v>4</v>
      </c>
      <c r="Q9" s="6" t="s">
        <v>1</v>
      </c>
      <c r="R9" s="6" t="s">
        <v>1</v>
      </c>
      <c r="S9" s="6" t="s">
        <v>1</v>
      </c>
      <c r="T9" s="6" t="s">
        <v>4</v>
      </c>
      <c r="U9" s="6" t="s">
        <v>1</v>
      </c>
      <c r="V9" s="6" t="s">
        <v>2</v>
      </c>
      <c r="W9" s="6" t="s">
        <v>1</v>
      </c>
      <c r="X9" s="6" t="s">
        <v>1</v>
      </c>
      <c r="Y9" s="6" t="s">
        <v>2</v>
      </c>
      <c r="Z9" s="6" t="s">
        <v>1</v>
      </c>
      <c r="AA9" s="6" t="s">
        <v>1</v>
      </c>
      <c r="AB9" s="6" t="s">
        <v>1</v>
      </c>
      <c r="AC9" s="3"/>
      <c r="AD9" s="3"/>
      <c r="AE9" s="3"/>
      <c r="AF9" s="3"/>
    </row>
    <row r="10" spans="1:32" ht="15.6" x14ac:dyDescent="0.3">
      <c r="A10" s="4"/>
      <c r="B10" s="4" t="s">
        <v>163</v>
      </c>
      <c r="C10" s="4" t="s">
        <v>144</v>
      </c>
      <c r="D10" s="4">
        <v>158715</v>
      </c>
      <c r="E10" s="6" t="s">
        <v>26</v>
      </c>
      <c r="F10" s="6" t="s">
        <v>1</v>
      </c>
      <c r="G10" s="6" t="s">
        <v>1</v>
      </c>
      <c r="H10" s="6" t="s">
        <v>4</v>
      </c>
      <c r="I10" s="6" t="s">
        <v>2</v>
      </c>
      <c r="J10" s="6" t="s">
        <v>2</v>
      </c>
      <c r="K10" s="6" t="s">
        <v>3</v>
      </c>
      <c r="L10" s="6" t="s">
        <v>1</v>
      </c>
      <c r="M10" s="6" t="s">
        <v>1</v>
      </c>
      <c r="N10" s="6" t="s">
        <v>2</v>
      </c>
      <c r="O10" s="7" t="s">
        <v>19</v>
      </c>
      <c r="P10" s="6" t="s">
        <v>4</v>
      </c>
      <c r="Q10" s="6" t="s">
        <v>1</v>
      </c>
      <c r="R10" s="6" t="s">
        <v>2</v>
      </c>
      <c r="S10" s="6" t="s">
        <v>4</v>
      </c>
      <c r="T10" s="6" t="s">
        <v>2</v>
      </c>
      <c r="U10" s="6" t="s">
        <v>1</v>
      </c>
      <c r="V10" s="6" t="s">
        <v>2</v>
      </c>
      <c r="W10" s="6" t="s">
        <v>4</v>
      </c>
      <c r="X10" s="6" t="s">
        <v>4</v>
      </c>
      <c r="Y10" s="6" t="s">
        <v>2</v>
      </c>
      <c r="Z10" s="6" t="s">
        <v>2</v>
      </c>
      <c r="AA10" s="6" t="s">
        <v>2</v>
      </c>
      <c r="AB10" s="6" t="s">
        <v>4</v>
      </c>
      <c r="AC10" s="3"/>
      <c r="AD10" s="3"/>
      <c r="AE10" s="3"/>
      <c r="AF10" s="3"/>
    </row>
    <row r="11" spans="1:32" ht="15.6" x14ac:dyDescent="0.3">
      <c r="A11" s="4"/>
      <c r="B11" s="4" t="s">
        <v>164</v>
      </c>
      <c r="C11" s="4" t="s">
        <v>145</v>
      </c>
      <c r="D11" s="4">
        <v>156291</v>
      </c>
      <c r="E11" s="6" t="s">
        <v>26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4</v>
      </c>
      <c r="K11" s="6" t="s">
        <v>3</v>
      </c>
      <c r="L11" s="6" t="s">
        <v>1</v>
      </c>
      <c r="M11" s="6" t="s">
        <v>1</v>
      </c>
      <c r="N11" s="6" t="s">
        <v>1</v>
      </c>
      <c r="O11" s="7" t="s">
        <v>4</v>
      </c>
      <c r="P11" s="6" t="s">
        <v>2</v>
      </c>
      <c r="Q11" s="6" t="s">
        <v>1</v>
      </c>
      <c r="R11" s="6" t="s">
        <v>1</v>
      </c>
      <c r="S11" s="6" t="s">
        <v>4</v>
      </c>
      <c r="T11" s="6" t="s">
        <v>3</v>
      </c>
      <c r="U11" s="6" t="s">
        <v>4</v>
      </c>
      <c r="V11" s="6" t="s">
        <v>1</v>
      </c>
      <c r="W11" s="6" t="s">
        <v>1</v>
      </c>
      <c r="X11" s="6" t="s">
        <v>4</v>
      </c>
      <c r="Y11" s="6" t="s">
        <v>4</v>
      </c>
      <c r="Z11" s="6" t="s">
        <v>1</v>
      </c>
      <c r="AA11" s="6" t="s">
        <v>1</v>
      </c>
      <c r="AB11" s="6" t="s">
        <v>2</v>
      </c>
      <c r="AC11" s="3"/>
      <c r="AD11" s="3"/>
      <c r="AE11" s="3"/>
      <c r="AF11" s="3"/>
    </row>
    <row r="12" spans="1:32" ht="15.6" x14ac:dyDescent="0.3">
      <c r="A12" s="4"/>
      <c r="B12" s="4" t="s">
        <v>165</v>
      </c>
      <c r="C12" s="4" t="s">
        <v>146</v>
      </c>
      <c r="D12" s="4">
        <v>148754</v>
      </c>
      <c r="E12" s="6" t="s">
        <v>26</v>
      </c>
      <c r="F12" s="6" t="s">
        <v>1</v>
      </c>
      <c r="G12" s="6" t="s">
        <v>1</v>
      </c>
      <c r="H12" s="6" t="s">
        <v>1</v>
      </c>
      <c r="I12" s="6" t="s">
        <v>1</v>
      </c>
      <c r="J12" s="6" t="s">
        <v>4</v>
      </c>
      <c r="K12" s="6" t="s">
        <v>3</v>
      </c>
      <c r="L12" s="6" t="s">
        <v>2</v>
      </c>
      <c r="M12" s="6" t="s">
        <v>1</v>
      </c>
      <c r="N12" s="6" t="s">
        <v>1</v>
      </c>
      <c r="O12" s="7" t="s">
        <v>1</v>
      </c>
      <c r="P12" s="6" t="s">
        <v>1</v>
      </c>
      <c r="Q12" s="6" t="s">
        <v>1</v>
      </c>
      <c r="R12" s="6" t="s">
        <v>1</v>
      </c>
      <c r="S12" s="6" t="s">
        <v>4</v>
      </c>
      <c r="T12" s="6" t="s">
        <v>1</v>
      </c>
      <c r="U12" s="6" t="s">
        <v>4</v>
      </c>
      <c r="V12" s="6" t="s">
        <v>1</v>
      </c>
      <c r="W12" s="6" t="s">
        <v>1</v>
      </c>
      <c r="X12" s="6" t="s">
        <v>1</v>
      </c>
      <c r="Y12" s="6" t="s">
        <v>1</v>
      </c>
      <c r="Z12" s="6" t="s">
        <v>1</v>
      </c>
      <c r="AA12" s="6" t="s">
        <v>1</v>
      </c>
      <c r="AB12" s="6" t="s">
        <v>1</v>
      </c>
      <c r="AC12" s="3"/>
      <c r="AD12" s="3"/>
      <c r="AE12" s="3"/>
      <c r="AF12" s="3"/>
    </row>
    <row r="13" spans="1:32" ht="15.6" x14ac:dyDescent="0.3">
      <c r="A13" s="4"/>
      <c r="B13" s="4" t="s">
        <v>166</v>
      </c>
      <c r="C13" s="4" t="s">
        <v>147</v>
      </c>
      <c r="D13" s="4">
        <v>145150</v>
      </c>
      <c r="E13" s="6" t="s">
        <v>26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4</v>
      </c>
      <c r="K13" s="6" t="s">
        <v>3</v>
      </c>
      <c r="L13" s="6" t="s">
        <v>2</v>
      </c>
      <c r="M13" s="6" t="s">
        <v>1</v>
      </c>
      <c r="N13" s="6" t="s">
        <v>1</v>
      </c>
      <c r="O13" s="7" t="s">
        <v>1</v>
      </c>
      <c r="P13" s="6" t="s">
        <v>1</v>
      </c>
      <c r="Q13" s="6" t="s">
        <v>1</v>
      </c>
      <c r="R13" s="6" t="s">
        <v>1</v>
      </c>
      <c r="S13" s="6" t="s">
        <v>4</v>
      </c>
      <c r="T13" s="6" t="s">
        <v>1</v>
      </c>
      <c r="U13" s="6" t="s">
        <v>1</v>
      </c>
      <c r="V13" s="6" t="s">
        <v>1</v>
      </c>
      <c r="W13" s="6" t="s">
        <v>1</v>
      </c>
      <c r="X13" s="6" t="s">
        <v>1</v>
      </c>
      <c r="Y13" s="6" t="s">
        <v>1</v>
      </c>
      <c r="Z13" s="6" t="s">
        <v>1</v>
      </c>
      <c r="AA13" s="6" t="s">
        <v>1</v>
      </c>
      <c r="AB13" s="6" t="s">
        <v>1</v>
      </c>
      <c r="AC13" s="3"/>
      <c r="AD13" s="3"/>
      <c r="AE13" s="3"/>
      <c r="AF13" s="3"/>
    </row>
    <row r="14" spans="1:32" ht="15.6" x14ac:dyDescent="0.3">
      <c r="A14" s="4"/>
      <c r="B14" s="4" t="s">
        <v>167</v>
      </c>
      <c r="C14" s="4" t="s">
        <v>148</v>
      </c>
      <c r="D14" s="4">
        <v>155834</v>
      </c>
      <c r="E14" s="6" t="s">
        <v>26</v>
      </c>
      <c r="F14" s="6" t="s">
        <v>1</v>
      </c>
      <c r="G14" s="6" t="s">
        <v>1</v>
      </c>
      <c r="H14" s="6" t="s">
        <v>1</v>
      </c>
      <c r="I14" s="6" t="s">
        <v>1</v>
      </c>
      <c r="J14" s="6" t="s">
        <v>1</v>
      </c>
      <c r="K14" s="6" t="s">
        <v>3</v>
      </c>
      <c r="L14" s="6" t="s">
        <v>1</v>
      </c>
      <c r="M14" s="6" t="s">
        <v>1</v>
      </c>
      <c r="N14" s="6" t="s">
        <v>1</v>
      </c>
      <c r="O14" s="7" t="s">
        <v>1</v>
      </c>
      <c r="P14" s="6" t="s">
        <v>1</v>
      </c>
      <c r="Q14" s="6" t="s">
        <v>1</v>
      </c>
      <c r="R14" s="6" t="s">
        <v>1</v>
      </c>
      <c r="S14" s="6" t="s">
        <v>4</v>
      </c>
      <c r="T14" s="6" t="s">
        <v>1</v>
      </c>
      <c r="U14" s="6" t="s">
        <v>1</v>
      </c>
      <c r="V14" s="6" t="s">
        <v>1</v>
      </c>
      <c r="W14" s="6" t="s">
        <v>2</v>
      </c>
      <c r="X14" s="6" t="s">
        <v>1</v>
      </c>
      <c r="Y14" s="6" t="s">
        <v>1</v>
      </c>
      <c r="Z14" s="6" t="s">
        <v>1</v>
      </c>
      <c r="AA14" s="6" t="s">
        <v>2</v>
      </c>
      <c r="AB14" s="6" t="s">
        <v>2</v>
      </c>
      <c r="AC14" s="3"/>
      <c r="AD14" s="3"/>
      <c r="AE14" s="3"/>
      <c r="AF14" s="3"/>
    </row>
    <row r="15" spans="1:32" ht="15.6" x14ac:dyDescent="0.3">
      <c r="A15" s="4"/>
      <c r="B15" s="4" t="s">
        <v>168</v>
      </c>
      <c r="C15" s="4" t="s">
        <v>149</v>
      </c>
      <c r="D15" s="4">
        <v>131986</v>
      </c>
      <c r="E15" s="6" t="s">
        <v>26</v>
      </c>
      <c r="F15" s="6" t="s">
        <v>1</v>
      </c>
      <c r="G15" s="6" t="s">
        <v>1</v>
      </c>
      <c r="H15" s="6" t="s">
        <v>1</v>
      </c>
      <c r="I15" s="6" t="s">
        <v>1</v>
      </c>
      <c r="J15" s="6" t="s">
        <v>4</v>
      </c>
      <c r="K15" s="6" t="s">
        <v>3</v>
      </c>
      <c r="L15" s="6" t="s">
        <v>4</v>
      </c>
      <c r="M15" s="6" t="s">
        <v>1</v>
      </c>
      <c r="N15" s="6" t="s">
        <v>1</v>
      </c>
      <c r="O15" s="7" t="s">
        <v>1</v>
      </c>
      <c r="P15" s="6" t="s">
        <v>4</v>
      </c>
      <c r="Q15" s="6" t="s">
        <v>1</v>
      </c>
      <c r="R15" s="6" t="s">
        <v>1</v>
      </c>
      <c r="S15" s="6" t="s">
        <v>4</v>
      </c>
      <c r="T15" s="6" t="s">
        <v>2</v>
      </c>
      <c r="U15" s="6" t="s">
        <v>1</v>
      </c>
      <c r="V15" s="6" t="s">
        <v>1</v>
      </c>
      <c r="W15" s="6" t="s">
        <v>4</v>
      </c>
      <c r="X15" s="6" t="s">
        <v>2</v>
      </c>
      <c r="Y15" s="6" t="s">
        <v>1</v>
      </c>
      <c r="Z15" s="6" t="s">
        <v>2</v>
      </c>
      <c r="AA15" s="6" t="s">
        <v>4</v>
      </c>
      <c r="AB15" s="6" t="s">
        <v>2</v>
      </c>
      <c r="AC15" s="3"/>
      <c r="AD15" s="3"/>
      <c r="AE15" s="3"/>
      <c r="AF15" s="3"/>
    </row>
    <row r="16" spans="1:32" ht="15.6" x14ac:dyDescent="0.3">
      <c r="A16" s="4"/>
      <c r="B16" s="4" t="s">
        <v>169</v>
      </c>
      <c r="C16" s="4" t="s">
        <v>150</v>
      </c>
      <c r="D16" s="4">
        <v>152998</v>
      </c>
      <c r="E16" s="6" t="s">
        <v>26</v>
      </c>
      <c r="F16" s="6" t="s">
        <v>1</v>
      </c>
      <c r="G16" s="6" t="s">
        <v>1</v>
      </c>
      <c r="H16" s="6" t="s">
        <v>2</v>
      </c>
      <c r="I16" s="6" t="s">
        <v>2</v>
      </c>
      <c r="J16" s="6" t="s">
        <v>2</v>
      </c>
      <c r="K16" s="6" t="s">
        <v>3</v>
      </c>
      <c r="L16" s="6" t="s">
        <v>2</v>
      </c>
      <c r="M16" s="6" t="s">
        <v>1</v>
      </c>
      <c r="N16" s="6" t="s">
        <v>2</v>
      </c>
      <c r="O16" s="7" t="s">
        <v>2</v>
      </c>
      <c r="P16" s="6" t="s">
        <v>4</v>
      </c>
      <c r="Q16" s="6" t="s">
        <v>1</v>
      </c>
      <c r="R16" s="6" t="s">
        <v>1</v>
      </c>
      <c r="S16" s="6" t="s">
        <v>2</v>
      </c>
      <c r="T16" s="6" t="s">
        <v>2</v>
      </c>
      <c r="U16" s="6" t="s">
        <v>1</v>
      </c>
      <c r="V16" s="6" t="s">
        <v>2</v>
      </c>
      <c r="W16" s="6" t="s">
        <v>4</v>
      </c>
      <c r="X16" s="6" t="s">
        <v>2</v>
      </c>
      <c r="Y16" s="6" t="s">
        <v>4</v>
      </c>
      <c r="Z16" s="6" t="s">
        <v>4</v>
      </c>
      <c r="AA16" s="6" t="s">
        <v>2</v>
      </c>
      <c r="AB16" s="6" t="s">
        <v>4</v>
      </c>
      <c r="AC16" s="3"/>
      <c r="AD16" s="3"/>
      <c r="AE16" s="3"/>
      <c r="AF16" s="3"/>
    </row>
    <row r="17" spans="1:32" ht="15.6" x14ac:dyDescent="0.3">
      <c r="A17" s="4"/>
      <c r="B17" s="4" t="s">
        <v>170</v>
      </c>
      <c r="C17" s="4" t="s">
        <v>151</v>
      </c>
      <c r="D17" s="4">
        <v>156797</v>
      </c>
      <c r="E17" s="6" t="s">
        <v>26</v>
      </c>
      <c r="F17" s="6" t="s">
        <v>1</v>
      </c>
      <c r="G17" s="6" t="s">
        <v>1</v>
      </c>
      <c r="H17" s="6" t="s">
        <v>1</v>
      </c>
      <c r="I17" s="6" t="s">
        <v>1</v>
      </c>
      <c r="J17" s="6" t="s">
        <v>1</v>
      </c>
      <c r="K17" s="6" t="s">
        <v>3</v>
      </c>
      <c r="L17" s="6" t="s">
        <v>1</v>
      </c>
      <c r="M17" s="6" t="s">
        <v>1</v>
      </c>
      <c r="N17" s="6" t="s">
        <v>1</v>
      </c>
      <c r="O17" s="7" t="s">
        <v>1</v>
      </c>
      <c r="P17" s="6" t="s">
        <v>1</v>
      </c>
      <c r="Q17" s="6" t="s">
        <v>1</v>
      </c>
      <c r="R17" s="6" t="s">
        <v>1</v>
      </c>
      <c r="S17" s="6" t="s">
        <v>4</v>
      </c>
      <c r="T17" s="6" t="s">
        <v>1</v>
      </c>
      <c r="U17" s="6" t="s">
        <v>1</v>
      </c>
      <c r="V17" s="6" t="s">
        <v>1</v>
      </c>
      <c r="W17" s="6" t="s">
        <v>2</v>
      </c>
      <c r="X17" s="6" t="s">
        <v>1</v>
      </c>
      <c r="Y17" s="6" t="s">
        <v>1</v>
      </c>
      <c r="Z17" s="6" t="s">
        <v>1</v>
      </c>
      <c r="AA17" s="6" t="s">
        <v>2</v>
      </c>
      <c r="AB17" s="6" t="s">
        <v>2</v>
      </c>
      <c r="AC17" s="3"/>
      <c r="AD17" s="3"/>
      <c r="AE17" s="3"/>
      <c r="AF17" s="3"/>
    </row>
    <row r="18" spans="1:32" ht="15.6" x14ac:dyDescent="0.3">
      <c r="A18" s="4"/>
      <c r="B18" s="4" t="s">
        <v>171</v>
      </c>
      <c r="C18" s="4" t="s">
        <v>152</v>
      </c>
      <c r="D18" s="4">
        <v>148039</v>
      </c>
      <c r="E18" s="6" t="s">
        <v>26</v>
      </c>
      <c r="F18" s="6" t="s">
        <v>1</v>
      </c>
      <c r="G18" s="6" t="s">
        <v>1</v>
      </c>
      <c r="H18" s="6" t="s">
        <v>1</v>
      </c>
      <c r="I18" s="6" t="s">
        <v>2</v>
      </c>
      <c r="J18" s="6" t="s">
        <v>1</v>
      </c>
      <c r="K18" s="6" t="s">
        <v>3</v>
      </c>
      <c r="L18" s="6" t="s">
        <v>4</v>
      </c>
      <c r="M18" s="6" t="s">
        <v>4</v>
      </c>
      <c r="N18" s="6" t="s">
        <v>2</v>
      </c>
      <c r="O18" s="7" t="s">
        <v>1</v>
      </c>
      <c r="P18" s="6" t="s">
        <v>1</v>
      </c>
      <c r="Q18" s="6" t="s">
        <v>1</v>
      </c>
      <c r="R18" s="6" t="s">
        <v>1</v>
      </c>
      <c r="S18" s="6" t="s">
        <v>1</v>
      </c>
      <c r="T18" s="6" t="s">
        <v>2</v>
      </c>
      <c r="U18" s="6" t="s">
        <v>1</v>
      </c>
      <c r="V18" s="6" t="s">
        <v>1</v>
      </c>
      <c r="W18" s="6" t="s">
        <v>2</v>
      </c>
      <c r="X18" s="6" t="s">
        <v>1</v>
      </c>
      <c r="Y18" s="6" t="s">
        <v>4</v>
      </c>
      <c r="Z18" s="6" t="s">
        <v>1</v>
      </c>
      <c r="AA18" s="6" t="s">
        <v>4</v>
      </c>
      <c r="AB18" s="6" t="s">
        <v>2</v>
      </c>
      <c r="AC18" s="3"/>
      <c r="AD18" s="3"/>
      <c r="AE18" s="3"/>
      <c r="AF18" s="3"/>
    </row>
    <row r="19" spans="1:32" ht="15.6" x14ac:dyDescent="0.3">
      <c r="A19" s="4"/>
      <c r="B19" s="4" t="s">
        <v>172</v>
      </c>
      <c r="C19" s="4" t="s">
        <v>153</v>
      </c>
      <c r="D19" s="4">
        <v>155872</v>
      </c>
      <c r="E19" s="6" t="s">
        <v>26</v>
      </c>
      <c r="F19" s="6" t="s">
        <v>1</v>
      </c>
      <c r="G19" s="6" t="s">
        <v>1</v>
      </c>
      <c r="H19" s="6" t="s">
        <v>1</v>
      </c>
      <c r="I19" s="6" t="s">
        <v>1</v>
      </c>
      <c r="J19" s="6" t="s">
        <v>1</v>
      </c>
      <c r="K19" s="6" t="s">
        <v>3</v>
      </c>
      <c r="L19" s="6" t="s">
        <v>1</v>
      </c>
      <c r="M19" s="6" t="s">
        <v>1</v>
      </c>
      <c r="N19" s="6" t="s">
        <v>1</v>
      </c>
      <c r="O19" s="7" t="s">
        <v>1</v>
      </c>
      <c r="P19" s="6" t="s">
        <v>1</v>
      </c>
      <c r="Q19" s="6" t="s">
        <v>1</v>
      </c>
      <c r="R19" s="6" t="s">
        <v>1</v>
      </c>
      <c r="S19" s="6" t="s">
        <v>1</v>
      </c>
      <c r="T19" s="6" t="s">
        <v>1</v>
      </c>
      <c r="U19" s="6" t="s">
        <v>1</v>
      </c>
      <c r="V19" s="6" t="s">
        <v>1</v>
      </c>
      <c r="W19" s="6" t="s">
        <v>1</v>
      </c>
      <c r="X19" s="6" t="s">
        <v>1</v>
      </c>
      <c r="Y19" s="6" t="s">
        <v>1</v>
      </c>
      <c r="Z19" s="6" t="s">
        <v>1</v>
      </c>
      <c r="AA19" s="6" t="s">
        <v>1</v>
      </c>
      <c r="AB19" s="6" t="s">
        <v>2</v>
      </c>
      <c r="AC19" s="3"/>
      <c r="AD19" s="3"/>
      <c r="AE19" s="3"/>
      <c r="AF19" s="3"/>
    </row>
    <row r="20" spans="1:32" ht="15.6" x14ac:dyDescent="0.3">
      <c r="A20" s="4"/>
      <c r="B20" s="4" t="s">
        <v>173</v>
      </c>
      <c r="C20" s="4" t="s">
        <v>154</v>
      </c>
      <c r="D20" s="4">
        <v>129633</v>
      </c>
      <c r="E20" s="6" t="s">
        <v>26</v>
      </c>
      <c r="F20" s="6" t="s">
        <v>1</v>
      </c>
      <c r="G20" s="6" t="s">
        <v>1</v>
      </c>
      <c r="H20" s="6" t="s">
        <v>1</v>
      </c>
      <c r="I20" s="6" t="s">
        <v>1</v>
      </c>
      <c r="J20" s="6" t="s">
        <v>1</v>
      </c>
      <c r="K20" s="6" t="s">
        <v>3</v>
      </c>
      <c r="L20" s="6" t="s">
        <v>1</v>
      </c>
      <c r="M20" s="6" t="s">
        <v>1</v>
      </c>
      <c r="N20" s="6" t="s">
        <v>1</v>
      </c>
      <c r="O20" s="7" t="s">
        <v>4</v>
      </c>
      <c r="P20" s="6" t="s">
        <v>4</v>
      </c>
      <c r="Q20" s="6" t="s">
        <v>4</v>
      </c>
      <c r="R20" s="6" t="s">
        <v>4</v>
      </c>
      <c r="S20" s="6" t="s">
        <v>1</v>
      </c>
      <c r="T20" s="6" t="s">
        <v>1</v>
      </c>
      <c r="U20" s="6" t="s">
        <v>1</v>
      </c>
      <c r="V20" s="6" t="s">
        <v>4</v>
      </c>
      <c r="W20" s="6" t="s">
        <v>4</v>
      </c>
      <c r="X20" s="6" t="s">
        <v>4</v>
      </c>
      <c r="Y20" s="6" t="s">
        <v>2</v>
      </c>
      <c r="Z20" s="6" t="s">
        <v>4</v>
      </c>
      <c r="AA20" s="6" t="s">
        <v>4</v>
      </c>
      <c r="AB20" s="6" t="s">
        <v>4</v>
      </c>
      <c r="AC20" s="3"/>
      <c r="AD20" s="3"/>
      <c r="AE20" s="3"/>
      <c r="AF20" s="3"/>
    </row>
    <row r="21" spans="1:32" ht="15.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5.6" x14ac:dyDescent="0.3">
      <c r="A22" s="3"/>
      <c r="C22" s="3"/>
      <c r="D22" s="94" t="s">
        <v>273</v>
      </c>
      <c r="E22" s="94">
        <f>COUNTIF(E2:E20, "N")</f>
        <v>19</v>
      </c>
      <c r="F22" s="94">
        <f t="shared" ref="F22:AB22" si="0">COUNTIF(F2:F20, "N")</f>
        <v>0</v>
      </c>
      <c r="G22" s="94">
        <f t="shared" si="0"/>
        <v>0</v>
      </c>
      <c r="H22" s="94">
        <f t="shared" si="0"/>
        <v>0</v>
      </c>
      <c r="I22" s="94">
        <f t="shared" si="0"/>
        <v>0</v>
      </c>
      <c r="J22" s="94">
        <f t="shared" si="0"/>
        <v>0</v>
      </c>
      <c r="K22" s="94">
        <f t="shared" si="0"/>
        <v>0</v>
      </c>
      <c r="L22" s="94">
        <f t="shared" si="0"/>
        <v>0</v>
      </c>
      <c r="M22" s="94">
        <f t="shared" si="0"/>
        <v>0</v>
      </c>
      <c r="N22" s="94">
        <f t="shared" si="0"/>
        <v>0</v>
      </c>
      <c r="O22" s="94">
        <f t="shared" si="0"/>
        <v>0</v>
      </c>
      <c r="P22" s="94">
        <f t="shared" si="0"/>
        <v>0</v>
      </c>
      <c r="Q22" s="94">
        <f t="shared" si="0"/>
        <v>0</v>
      </c>
      <c r="R22" s="94">
        <f t="shared" si="0"/>
        <v>0</v>
      </c>
      <c r="S22" s="94">
        <f t="shared" si="0"/>
        <v>0</v>
      </c>
      <c r="T22" s="94">
        <f t="shared" si="0"/>
        <v>0</v>
      </c>
      <c r="U22" s="94">
        <f t="shared" si="0"/>
        <v>0</v>
      </c>
      <c r="V22" s="94">
        <f t="shared" si="0"/>
        <v>0</v>
      </c>
      <c r="W22" s="94">
        <f t="shared" si="0"/>
        <v>0</v>
      </c>
      <c r="X22" s="94">
        <f t="shared" si="0"/>
        <v>0</v>
      </c>
      <c r="Y22" s="94">
        <f t="shared" si="0"/>
        <v>0</v>
      </c>
      <c r="Z22" s="94">
        <f t="shared" si="0"/>
        <v>0</v>
      </c>
      <c r="AA22" s="94">
        <f t="shared" si="0"/>
        <v>0</v>
      </c>
      <c r="AB22" s="94">
        <f t="shared" si="0"/>
        <v>0</v>
      </c>
      <c r="AC22" s="3"/>
      <c r="AD22" s="3"/>
      <c r="AE22" s="3"/>
      <c r="AF22" s="3"/>
    </row>
    <row r="23" spans="1:32" ht="15.6" x14ac:dyDescent="0.3">
      <c r="A23" s="3"/>
      <c r="C23" s="3"/>
      <c r="D23" s="94" t="s">
        <v>177</v>
      </c>
      <c r="E23" s="94">
        <f>COUNTIF(E2:E20, "/")</f>
        <v>0</v>
      </c>
      <c r="F23" s="94">
        <f t="shared" ref="F23:AB23" si="1">COUNTIF(F2:F20, "/")</f>
        <v>19</v>
      </c>
      <c r="G23" s="94">
        <f t="shared" si="1"/>
        <v>19</v>
      </c>
      <c r="H23" s="94">
        <f t="shared" si="1"/>
        <v>14</v>
      </c>
      <c r="I23" s="94">
        <f t="shared" si="1"/>
        <v>13</v>
      </c>
      <c r="J23" s="94">
        <f t="shared" si="1"/>
        <v>12</v>
      </c>
      <c r="K23" s="94">
        <f t="shared" si="1"/>
        <v>0</v>
      </c>
      <c r="L23" s="94">
        <f t="shared" si="1"/>
        <v>9</v>
      </c>
      <c r="M23" s="94">
        <f t="shared" si="1"/>
        <v>16</v>
      </c>
      <c r="N23" s="94">
        <f t="shared" si="1"/>
        <v>15</v>
      </c>
      <c r="O23" s="94">
        <f t="shared" si="1"/>
        <v>12</v>
      </c>
      <c r="P23" s="94">
        <f t="shared" si="1"/>
        <v>8</v>
      </c>
      <c r="Q23" s="94">
        <f t="shared" si="1"/>
        <v>15</v>
      </c>
      <c r="R23" s="94">
        <f t="shared" si="1"/>
        <v>14</v>
      </c>
      <c r="S23" s="94">
        <f t="shared" si="1"/>
        <v>6</v>
      </c>
      <c r="T23" s="94">
        <f t="shared" si="1"/>
        <v>8</v>
      </c>
      <c r="U23" s="94">
        <f t="shared" si="1"/>
        <v>14</v>
      </c>
      <c r="V23" s="94">
        <f t="shared" si="1"/>
        <v>13</v>
      </c>
      <c r="W23" s="94">
        <f t="shared" si="1"/>
        <v>7</v>
      </c>
      <c r="X23" s="94">
        <f t="shared" si="1"/>
        <v>11</v>
      </c>
      <c r="Y23" s="94">
        <f t="shared" si="1"/>
        <v>10</v>
      </c>
      <c r="Z23" s="94">
        <f t="shared" si="1"/>
        <v>12</v>
      </c>
      <c r="AA23" s="94">
        <f t="shared" si="1"/>
        <v>7</v>
      </c>
      <c r="AB23" s="94">
        <f t="shared" si="1"/>
        <v>4</v>
      </c>
      <c r="AC23" s="3"/>
      <c r="AD23" s="3"/>
      <c r="AE23" s="3"/>
      <c r="AF23" s="3"/>
    </row>
    <row r="24" spans="1:32" ht="15.6" x14ac:dyDescent="0.3">
      <c r="A24" s="3"/>
      <c r="C24" s="3"/>
      <c r="D24" s="94" t="s">
        <v>176</v>
      </c>
      <c r="E24" s="94">
        <f>COUNTIF(E2:E20, "O")</f>
        <v>0</v>
      </c>
      <c r="F24" s="94">
        <f t="shared" ref="F24:AB24" si="2">COUNTIF(F2:F20, "O")</f>
        <v>0</v>
      </c>
      <c r="G24" s="94">
        <f t="shared" si="2"/>
        <v>0</v>
      </c>
      <c r="H24" s="94">
        <f t="shared" si="2"/>
        <v>2</v>
      </c>
      <c r="I24" s="94">
        <f t="shared" si="2"/>
        <v>2</v>
      </c>
      <c r="J24" s="94">
        <f t="shared" si="2"/>
        <v>5</v>
      </c>
      <c r="K24" s="94">
        <f t="shared" si="2"/>
        <v>0</v>
      </c>
      <c r="L24" s="94">
        <f t="shared" si="2"/>
        <v>6</v>
      </c>
      <c r="M24" s="94">
        <f t="shared" si="2"/>
        <v>3</v>
      </c>
      <c r="N24" s="94">
        <f t="shared" si="2"/>
        <v>1</v>
      </c>
      <c r="O24" s="94">
        <f t="shared" si="2"/>
        <v>2</v>
      </c>
      <c r="P24" s="94">
        <f t="shared" si="2"/>
        <v>8</v>
      </c>
      <c r="Q24" s="94">
        <f t="shared" si="2"/>
        <v>3</v>
      </c>
      <c r="R24" s="94">
        <f t="shared" si="2"/>
        <v>2</v>
      </c>
      <c r="S24" s="94">
        <f t="shared" si="2"/>
        <v>10</v>
      </c>
      <c r="T24" s="94">
        <f t="shared" si="2"/>
        <v>4</v>
      </c>
      <c r="U24" s="94">
        <f t="shared" si="2"/>
        <v>5</v>
      </c>
      <c r="V24" s="94">
        <f t="shared" si="2"/>
        <v>2</v>
      </c>
      <c r="W24" s="94">
        <f t="shared" si="2"/>
        <v>6</v>
      </c>
      <c r="X24" s="94">
        <f t="shared" si="2"/>
        <v>6</v>
      </c>
      <c r="Y24" s="94">
        <f t="shared" si="2"/>
        <v>5</v>
      </c>
      <c r="Z24" s="94">
        <f t="shared" si="2"/>
        <v>3</v>
      </c>
      <c r="AA24" s="94">
        <f t="shared" si="2"/>
        <v>4</v>
      </c>
      <c r="AB24" s="94">
        <f t="shared" si="2"/>
        <v>4</v>
      </c>
      <c r="AC24" s="3"/>
      <c r="AD24" s="3"/>
      <c r="AE24" s="3"/>
      <c r="AF24" s="3"/>
    </row>
    <row r="25" spans="1:32" ht="15.6" x14ac:dyDescent="0.3">
      <c r="A25" s="3"/>
      <c r="C25" s="3"/>
      <c r="D25" s="94" t="s">
        <v>178</v>
      </c>
      <c r="E25" s="94">
        <f>COUNTIF(E2:E20, "L")</f>
        <v>0</v>
      </c>
      <c r="F25" s="94">
        <f t="shared" ref="F25:AB25" si="3">COUNTIF(F2:F20, "L")</f>
        <v>0</v>
      </c>
      <c r="G25" s="94">
        <f t="shared" si="3"/>
        <v>0</v>
      </c>
      <c r="H25" s="94">
        <f t="shared" si="3"/>
        <v>3</v>
      </c>
      <c r="I25" s="94">
        <f t="shared" si="3"/>
        <v>4</v>
      </c>
      <c r="J25" s="94">
        <f t="shared" si="3"/>
        <v>2</v>
      </c>
      <c r="K25" s="94">
        <f t="shared" si="3"/>
        <v>0</v>
      </c>
      <c r="L25" s="94">
        <f t="shared" si="3"/>
        <v>3</v>
      </c>
      <c r="M25" s="94">
        <f t="shared" si="3"/>
        <v>0</v>
      </c>
      <c r="N25" s="94">
        <f t="shared" si="3"/>
        <v>3</v>
      </c>
      <c r="O25" s="94">
        <f t="shared" si="3"/>
        <v>3</v>
      </c>
      <c r="P25" s="94">
        <f t="shared" si="3"/>
        <v>1</v>
      </c>
      <c r="Q25" s="94">
        <f t="shared" si="3"/>
        <v>0</v>
      </c>
      <c r="R25" s="94">
        <f t="shared" si="3"/>
        <v>3</v>
      </c>
      <c r="S25" s="94">
        <f t="shared" si="3"/>
        <v>3</v>
      </c>
      <c r="T25" s="94">
        <f t="shared" si="3"/>
        <v>6</v>
      </c>
      <c r="U25" s="94">
        <f t="shared" si="3"/>
        <v>0</v>
      </c>
      <c r="V25" s="94">
        <f t="shared" si="3"/>
        <v>4</v>
      </c>
      <c r="W25" s="94">
        <f t="shared" si="3"/>
        <v>5</v>
      </c>
      <c r="X25" s="94">
        <f t="shared" si="3"/>
        <v>2</v>
      </c>
      <c r="Y25" s="94">
        <f t="shared" si="3"/>
        <v>4</v>
      </c>
      <c r="Z25" s="94">
        <f t="shared" si="3"/>
        <v>4</v>
      </c>
      <c r="AA25" s="94">
        <f t="shared" si="3"/>
        <v>7</v>
      </c>
      <c r="AB25" s="94">
        <f t="shared" si="3"/>
        <v>10</v>
      </c>
      <c r="AC25" s="3"/>
      <c r="AD25" s="3"/>
      <c r="AE25" s="3"/>
      <c r="AF25" s="3"/>
    </row>
    <row r="26" spans="1:32" ht="15.6" x14ac:dyDescent="0.3">
      <c r="A26" s="3"/>
      <c r="C26" s="3"/>
      <c r="D26" s="94" t="s">
        <v>269</v>
      </c>
      <c r="E26" s="94">
        <f>COUNTIF(E2:E20,"A")</f>
        <v>0</v>
      </c>
      <c r="F26" s="94">
        <f t="shared" ref="F26:AB26" si="4">COUNTIF(F2:F20,"A")</f>
        <v>0</v>
      </c>
      <c r="G26" s="94">
        <f t="shared" si="4"/>
        <v>0</v>
      </c>
      <c r="H26" s="94">
        <f t="shared" si="4"/>
        <v>0</v>
      </c>
      <c r="I26" s="94">
        <f t="shared" si="4"/>
        <v>0</v>
      </c>
      <c r="J26" s="94">
        <f t="shared" si="4"/>
        <v>0</v>
      </c>
      <c r="K26" s="94">
        <f t="shared" si="4"/>
        <v>19</v>
      </c>
      <c r="L26" s="94">
        <f t="shared" si="4"/>
        <v>0</v>
      </c>
      <c r="M26" s="94">
        <f t="shared" si="4"/>
        <v>0</v>
      </c>
      <c r="N26" s="94">
        <f t="shared" si="4"/>
        <v>0</v>
      </c>
      <c r="O26" s="94">
        <f t="shared" si="4"/>
        <v>1</v>
      </c>
      <c r="P26" s="94">
        <f t="shared" si="4"/>
        <v>2</v>
      </c>
      <c r="Q26" s="94">
        <f t="shared" si="4"/>
        <v>1</v>
      </c>
      <c r="R26" s="94">
        <f t="shared" si="4"/>
        <v>0</v>
      </c>
      <c r="S26" s="94">
        <f t="shared" si="4"/>
        <v>0</v>
      </c>
      <c r="T26" s="94">
        <f t="shared" si="4"/>
        <v>1</v>
      </c>
      <c r="U26" s="94">
        <f t="shared" si="4"/>
        <v>0</v>
      </c>
      <c r="V26" s="94">
        <f t="shared" si="4"/>
        <v>0</v>
      </c>
      <c r="W26" s="94">
        <f t="shared" si="4"/>
        <v>1</v>
      </c>
      <c r="X26" s="94">
        <f t="shared" si="4"/>
        <v>0</v>
      </c>
      <c r="Y26" s="94">
        <f t="shared" si="4"/>
        <v>0</v>
      </c>
      <c r="Z26" s="94">
        <f t="shared" si="4"/>
        <v>0</v>
      </c>
      <c r="AA26" s="94">
        <f t="shared" si="4"/>
        <v>1</v>
      </c>
      <c r="AB26" s="94">
        <f t="shared" si="4"/>
        <v>1</v>
      </c>
      <c r="AC26" s="3"/>
      <c r="AD26" s="3"/>
      <c r="AE26" s="3"/>
      <c r="AF26" s="3"/>
    </row>
    <row r="27" spans="1:32" ht="15.6" x14ac:dyDescent="0.3">
      <c r="A27" s="3"/>
      <c r="C27" s="3"/>
      <c r="D27" s="94" t="s">
        <v>179</v>
      </c>
      <c r="E27" s="94">
        <f>COUNTIF(E2:E20,"S")</f>
        <v>0</v>
      </c>
      <c r="F27" s="94">
        <f t="shared" ref="F27:AB27" si="5">COUNTIF(F2:F20,"S")</f>
        <v>0</v>
      </c>
      <c r="G27" s="94">
        <f t="shared" si="5"/>
        <v>0</v>
      </c>
      <c r="H27" s="94">
        <f t="shared" si="5"/>
        <v>0</v>
      </c>
      <c r="I27" s="94">
        <f t="shared" si="5"/>
        <v>0</v>
      </c>
      <c r="J27" s="94">
        <f t="shared" si="5"/>
        <v>0</v>
      </c>
      <c r="K27" s="94">
        <f t="shared" si="5"/>
        <v>0</v>
      </c>
      <c r="L27" s="94">
        <f t="shared" si="5"/>
        <v>1</v>
      </c>
      <c r="M27" s="94">
        <f t="shared" si="5"/>
        <v>0</v>
      </c>
      <c r="N27" s="94">
        <f t="shared" si="5"/>
        <v>0</v>
      </c>
      <c r="O27" s="94">
        <f t="shared" si="5"/>
        <v>1</v>
      </c>
      <c r="P27" s="94">
        <f t="shared" si="5"/>
        <v>0</v>
      </c>
      <c r="Q27" s="94">
        <f t="shared" si="5"/>
        <v>0</v>
      </c>
      <c r="R27" s="94">
        <f t="shared" si="5"/>
        <v>0</v>
      </c>
      <c r="S27" s="94">
        <f t="shared" si="5"/>
        <v>0</v>
      </c>
      <c r="T27" s="94">
        <f t="shared" si="5"/>
        <v>0</v>
      </c>
      <c r="U27" s="94">
        <f t="shared" si="5"/>
        <v>0</v>
      </c>
      <c r="V27" s="94">
        <f t="shared" si="5"/>
        <v>0</v>
      </c>
      <c r="W27" s="94">
        <f t="shared" si="5"/>
        <v>0</v>
      </c>
      <c r="X27" s="94">
        <f t="shared" si="5"/>
        <v>0</v>
      </c>
      <c r="Y27" s="94">
        <f t="shared" si="5"/>
        <v>0</v>
      </c>
      <c r="Z27" s="94">
        <f t="shared" si="5"/>
        <v>0</v>
      </c>
      <c r="AA27" s="94">
        <f t="shared" si="5"/>
        <v>0</v>
      </c>
      <c r="AB27" s="94">
        <f t="shared" si="5"/>
        <v>0</v>
      </c>
      <c r="AC27" s="3"/>
      <c r="AD27" s="3"/>
      <c r="AE27" s="3"/>
      <c r="AF27" s="3"/>
    </row>
    <row r="28" spans="1:32" ht="15.6" x14ac:dyDescent="0.3">
      <c r="A28" s="3"/>
      <c r="C28" s="3"/>
      <c r="D28" s="95" t="s">
        <v>270</v>
      </c>
      <c r="E28" s="95">
        <f>E22+E23+E24+E25+E26+E27</f>
        <v>19</v>
      </c>
      <c r="F28" s="95">
        <f t="shared" ref="F28:AB28" si="6">F22+F23+F24+F25+F26+F27</f>
        <v>19</v>
      </c>
      <c r="G28" s="95">
        <f t="shared" si="6"/>
        <v>19</v>
      </c>
      <c r="H28" s="95">
        <f t="shared" si="6"/>
        <v>19</v>
      </c>
      <c r="I28" s="95">
        <f t="shared" si="6"/>
        <v>19</v>
      </c>
      <c r="J28" s="95">
        <f t="shared" si="6"/>
        <v>19</v>
      </c>
      <c r="K28" s="95">
        <f t="shared" si="6"/>
        <v>19</v>
      </c>
      <c r="L28" s="95">
        <f t="shared" si="6"/>
        <v>19</v>
      </c>
      <c r="M28" s="95">
        <f t="shared" si="6"/>
        <v>19</v>
      </c>
      <c r="N28" s="95">
        <f t="shared" si="6"/>
        <v>19</v>
      </c>
      <c r="O28" s="95">
        <f t="shared" si="6"/>
        <v>19</v>
      </c>
      <c r="P28" s="95">
        <f t="shared" si="6"/>
        <v>19</v>
      </c>
      <c r="Q28" s="95">
        <f t="shared" si="6"/>
        <v>19</v>
      </c>
      <c r="R28" s="95">
        <f t="shared" si="6"/>
        <v>19</v>
      </c>
      <c r="S28" s="95">
        <f t="shared" si="6"/>
        <v>19</v>
      </c>
      <c r="T28" s="95">
        <f t="shared" si="6"/>
        <v>19</v>
      </c>
      <c r="U28" s="95">
        <f t="shared" si="6"/>
        <v>19</v>
      </c>
      <c r="V28" s="95">
        <f t="shared" si="6"/>
        <v>19</v>
      </c>
      <c r="W28" s="95">
        <f t="shared" si="6"/>
        <v>19</v>
      </c>
      <c r="X28" s="95">
        <f t="shared" si="6"/>
        <v>19</v>
      </c>
      <c r="Y28" s="95">
        <f t="shared" si="6"/>
        <v>19</v>
      </c>
      <c r="Z28" s="95">
        <f t="shared" si="6"/>
        <v>19</v>
      </c>
      <c r="AA28" s="95">
        <f t="shared" si="6"/>
        <v>19</v>
      </c>
      <c r="AB28" s="95">
        <f t="shared" si="6"/>
        <v>19</v>
      </c>
      <c r="AC28" s="3"/>
      <c r="AD28" s="3"/>
      <c r="AE28" s="3"/>
      <c r="AF28" s="3"/>
    </row>
  </sheetData>
  <conditionalFormatting sqref="C27">
    <cfRule type="containsText" dxfId="305" priority="16" operator="containsText" text="/">
      <formula>NOT(ISERROR(SEARCH("/",C27)))</formula>
    </cfRule>
  </conditionalFormatting>
  <conditionalFormatting sqref="E2:AB20">
    <cfRule type="containsText" dxfId="304" priority="1" operator="containsText" text="N">
      <formula>NOT(ISERROR(SEARCH("N",E2)))</formula>
    </cfRule>
    <cfRule type="containsText" dxfId="303" priority="3" operator="containsText" text="A">
      <formula>NOT(ISERROR(SEARCH("A",E2)))</formula>
    </cfRule>
  </conditionalFormatting>
  <conditionalFormatting sqref="E2:AB20">
    <cfRule type="containsText" dxfId="302" priority="2" operator="containsText" text="S">
      <formula>NOT(ISERROR(SEARCH("S",E2)))</formula>
    </cfRule>
    <cfRule type="containsText" dxfId="301" priority="4" operator="containsText" text="O">
      <formula>NOT(ISERROR(SEARCH("O",E2)))</formula>
    </cfRule>
    <cfRule type="containsText" dxfId="300" priority="5" operator="containsText" text="L">
      <formula>NOT(ISERROR(SEARCH("L",E2)))</formula>
    </cfRule>
    <cfRule type="containsText" dxfId="299" priority="6" operator="containsText" text="/">
      <formula>NOT(ISERROR(SEARCH("/",E2)))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S30"/>
  <sheetViews>
    <sheetView topLeftCell="A4" workbookViewId="0">
      <selection activeCell="B27" sqref="B27:H30"/>
    </sheetView>
  </sheetViews>
  <sheetFormatPr defaultRowHeight="14.4" x14ac:dyDescent="0.3"/>
  <cols>
    <col min="1" max="1" width="11.88671875" customWidth="1"/>
    <col min="2" max="2" width="17.44140625" bestFit="1" customWidth="1"/>
    <col min="3" max="3" width="20.21875" bestFit="1" customWidth="1"/>
    <col min="4" max="4" width="11.88671875" customWidth="1"/>
    <col min="5" max="5" width="16.109375" bestFit="1" customWidth="1"/>
    <col min="6" max="6" width="11.88671875" customWidth="1"/>
    <col min="7" max="7" width="16.21875" bestFit="1" customWidth="1"/>
    <col min="8" max="8" width="26.44140625" bestFit="1" customWidth="1"/>
    <col min="9" max="9" width="21" customWidth="1"/>
    <col min="10" max="10" width="13.5546875" customWidth="1"/>
    <col min="11" max="11" width="17.6640625" bestFit="1" customWidth="1"/>
    <col min="12" max="12" width="12" bestFit="1" customWidth="1"/>
    <col min="13" max="13" width="16.44140625" customWidth="1"/>
    <col min="14" max="14" width="16.21875" customWidth="1"/>
    <col min="15" max="15" width="14" customWidth="1"/>
    <col min="16" max="16" width="36.6640625" bestFit="1" customWidth="1"/>
    <col min="17" max="17" width="19.44140625" customWidth="1"/>
    <col min="18" max="18" width="19.33203125" bestFit="1" customWidth="1"/>
  </cols>
  <sheetData>
    <row r="2" spans="1:19" ht="15" thickBot="1" x14ac:dyDescent="0.35"/>
    <row r="3" spans="1:19" ht="16.2" thickBot="1" x14ac:dyDescent="0.35">
      <c r="E3" s="106" t="s">
        <v>315</v>
      </c>
    </row>
    <row r="4" spans="1:19" ht="15" thickBot="1" x14ac:dyDescent="0.35">
      <c r="A4" s="98" t="str">
        <f>GB[[#Headers],[Group]]</f>
        <v>Group</v>
      </c>
      <c r="B4" s="111" t="str">
        <f>GroupB[[#Headers],[Forename]]</f>
        <v>Forename</v>
      </c>
      <c r="C4" s="111" t="str">
        <f>GroupB[[#Headers],[Surname]]</f>
        <v>Surname</v>
      </c>
      <c r="D4" s="111" t="str">
        <f>GroupB[[#Headers],[Student ID]]</f>
        <v>Student ID</v>
      </c>
      <c r="E4" s="111" t="s">
        <v>273</v>
      </c>
      <c r="F4" s="111" t="s">
        <v>177</v>
      </c>
      <c r="G4" s="111" t="s">
        <v>176</v>
      </c>
      <c r="H4" s="111" t="s">
        <v>178</v>
      </c>
      <c r="I4" s="111" t="s">
        <v>269</v>
      </c>
      <c r="J4" s="111" t="s">
        <v>179</v>
      </c>
      <c r="K4" s="112" t="s">
        <v>306</v>
      </c>
    </row>
    <row r="5" spans="1:19" ht="15.6" x14ac:dyDescent="0.3">
      <c r="A5" s="107" t="str">
        <f>'Group B'!A2</f>
        <v>B</v>
      </c>
      <c r="B5" s="108" t="str">
        <f>'Group B'!B2</f>
        <v>Ahmed</v>
      </c>
      <c r="C5" s="108" t="str">
        <f>'Group B'!C2</f>
        <v>Ali</v>
      </c>
      <c r="D5" s="108">
        <f>'Group B'!D2</f>
        <v>146010</v>
      </c>
      <c r="E5" s="109">
        <f>COUNTIF('Group B'!E2:AB2,"N")/24</f>
        <v>4.1666666666666664E-2</v>
      </c>
      <c r="F5" s="109">
        <f>COUNTIF('Group B'!E2:AB2,"/")/24</f>
        <v>0.33333333333333331</v>
      </c>
      <c r="G5" s="109">
        <f>COUNTIF('Group B'!E2:AB2,"O")/24</f>
        <v>0.29166666666666669</v>
      </c>
      <c r="H5" s="109">
        <f>COUNTIF('Group B'!E2:AB2,"L")/24</f>
        <v>0.125</v>
      </c>
      <c r="I5" s="109">
        <f>COUNTIF('Group B'!E2:AB2,"A")/24</f>
        <v>0.16666666666666666</v>
      </c>
      <c r="J5" s="109">
        <f>COUNTIF('Group B'!E2:AB2,"S")/24</f>
        <v>4.1666666666666664E-2</v>
      </c>
      <c r="K5" s="110" t="str">
        <f>IF(Table3[[#This Row],[Column6]]+Table3[[#This Row],[Column8]]+Table3[[#This Row],[Column5]]&gt;60%,"Pass","Fail")</f>
        <v>Fail</v>
      </c>
      <c r="P5" s="48" t="s">
        <v>316</v>
      </c>
    </row>
    <row r="6" spans="1:19" x14ac:dyDescent="0.3">
      <c r="A6" s="47"/>
      <c r="B6" s="103" t="str">
        <f>'Group B'!B3</f>
        <v>Claudiu</v>
      </c>
      <c r="C6" s="105" t="str">
        <f>'Group B'!C3</f>
        <v>Andrei</v>
      </c>
      <c r="D6" s="103">
        <f>'Group B'!D3</f>
        <v>151255</v>
      </c>
      <c r="E6" s="104">
        <f>COUNTIF('Group B'!E3:AB3,"N")/24</f>
        <v>4.1666666666666664E-2</v>
      </c>
      <c r="F6" s="104">
        <f>COUNTIF('Group B'!E3:AB3,"/")/24</f>
        <v>0.5</v>
      </c>
      <c r="G6" s="104">
        <f>COUNTIF('Group B'!E3:AB3,"O")/24</f>
        <v>0.16666666666666666</v>
      </c>
      <c r="H6" s="104">
        <f>COUNTIF('Group B'!E3:AB3,"L")/24</f>
        <v>0.25</v>
      </c>
      <c r="I6" s="104">
        <f>COUNTIF('Group B'!E3:AB3,"A")/24</f>
        <v>4.1666666666666664E-2</v>
      </c>
      <c r="J6" s="104">
        <f>COUNTIF('Group B'!E3:AB3,"S")/24</f>
        <v>0</v>
      </c>
      <c r="K6" s="42" t="str">
        <f>IF(Table3[[#This Row],[Column6]]+Table3[[#This Row],[Column8]]+Table3[[#This Row],[Column5]]&gt;60%,"Pass","Fail")</f>
        <v>Pass</v>
      </c>
      <c r="M6" s="15" t="s">
        <v>174</v>
      </c>
      <c r="N6" s="15" t="s">
        <v>300</v>
      </c>
      <c r="O6" s="15" t="s">
        <v>177</v>
      </c>
      <c r="P6" s="15" t="s">
        <v>176</v>
      </c>
      <c r="Q6" s="15" t="s">
        <v>178</v>
      </c>
      <c r="R6" s="15" t="s">
        <v>269</v>
      </c>
      <c r="S6" s="15" t="s">
        <v>179</v>
      </c>
    </row>
    <row r="7" spans="1:19" x14ac:dyDescent="0.3">
      <c r="A7" s="47"/>
      <c r="B7" s="103" t="str">
        <f>'Group B'!B4</f>
        <v>Seifeddine</v>
      </c>
      <c r="C7" s="103" t="str">
        <f>'Group B'!C4</f>
        <v>Bencheikh</v>
      </c>
      <c r="D7" s="103">
        <f>'Group B'!D4</f>
        <v>156043</v>
      </c>
      <c r="E7" s="104">
        <f>COUNTIF('Group B'!E4:AB4,"N")/24</f>
        <v>4.1666666666666664E-2</v>
      </c>
      <c r="F7" s="104">
        <f>COUNTIF('Group B'!E4:AB4,"/")/24</f>
        <v>0.75</v>
      </c>
      <c r="G7" s="104">
        <f>COUNTIF('Group B'!E4:AB4,"O")/24</f>
        <v>4.1666666666666664E-2</v>
      </c>
      <c r="H7" s="104">
        <f>COUNTIF('Group B'!E4:AB4,"L")/24</f>
        <v>0.125</v>
      </c>
      <c r="I7" s="104">
        <f>COUNTIF('Group B'!E4:AB4,"A")/24</f>
        <v>4.1666666666666664E-2</v>
      </c>
      <c r="J7" s="104">
        <f>COUNTIF('Group B'!E4:AB4,"S")/24</f>
        <v>0</v>
      </c>
      <c r="K7" s="42" t="str">
        <f>IF(Table3[[#This Row],[Column6]]+Table3[[#This Row],[Column8]]+Table3[[#This Row],[Column5]]&gt;60%,"Pass","Fail")</f>
        <v>Pass</v>
      </c>
      <c r="M7" s="65" t="s">
        <v>160</v>
      </c>
      <c r="N7" s="69">
        <f>VLOOKUP(M7,B5:J23,4,FALSE)</f>
        <v>4.1666666666666664E-2</v>
      </c>
      <c r="O7" s="69">
        <f>VLOOKUP(M7,B5:J23,5,FALSE)</f>
        <v>0.75</v>
      </c>
      <c r="P7" s="69">
        <f>VLOOKUP(M7,B5:J23,6,FALSE)</f>
        <v>0</v>
      </c>
      <c r="Q7" s="69">
        <f>VLOOKUP(M7,B5:J23,7,FALSE)</f>
        <v>0</v>
      </c>
      <c r="R7" s="69">
        <f>VLOOKUP(M7,B5:J23,8,FALSE)</f>
        <v>0.20833333333333334</v>
      </c>
      <c r="S7" s="69">
        <f>VLOOKUP(M7,B5:J23,9,FALSE)</f>
        <v>0</v>
      </c>
    </row>
    <row r="8" spans="1:19" x14ac:dyDescent="0.3">
      <c r="A8" s="47"/>
      <c r="B8" s="103" t="str">
        <f>'Group B'!B5</f>
        <v>Przemyslaw David</v>
      </c>
      <c r="C8" s="105" t="str">
        <f>'Group B'!C5</f>
        <v>Czapla</v>
      </c>
      <c r="D8" s="103">
        <f>'Group B'!D5</f>
        <v>151108</v>
      </c>
      <c r="E8" s="104">
        <f>COUNTIF('Group B'!E5:AB5,"N")/24</f>
        <v>4.1666666666666664E-2</v>
      </c>
      <c r="F8" s="104">
        <f>COUNTIF('Group B'!E5:AB5,"/")/24</f>
        <v>0.25</v>
      </c>
      <c r="G8" s="104">
        <f>COUNTIF('Group B'!E5:AB5,"O")/24</f>
        <v>0.58333333333333337</v>
      </c>
      <c r="H8" s="104">
        <f>COUNTIF('Group B'!E5:AB5,"L")/24</f>
        <v>8.3333333333333329E-2</v>
      </c>
      <c r="I8" s="104">
        <f>COUNTIF('Group B'!E5:AB5,"A")/24</f>
        <v>4.1666666666666664E-2</v>
      </c>
      <c r="J8" s="104">
        <f>COUNTIF('Group B'!E5:AB5,"S")/24</f>
        <v>0</v>
      </c>
      <c r="K8" s="42" t="str">
        <f>IF(Table3[[#This Row],[Column6]]+Table3[[#This Row],[Column8]]+Table3[[#This Row],[Column5]]&gt;60%,"Pass","Fail")</f>
        <v>Fail</v>
      </c>
    </row>
    <row r="9" spans="1:19" x14ac:dyDescent="0.3">
      <c r="A9" s="47"/>
      <c r="B9" s="103" t="str">
        <f>'Group B'!B6</f>
        <v>Tyreke</v>
      </c>
      <c r="C9" s="103" t="str">
        <f>'Group B'!C6</f>
        <v>Dinnall</v>
      </c>
      <c r="D9" s="103">
        <f>'Group B'!D6</f>
        <v>156587</v>
      </c>
      <c r="E9" s="104">
        <f>COUNTIF('Group B'!E6:AB6,"N")/24</f>
        <v>4.1666666666666664E-2</v>
      </c>
      <c r="F9" s="104">
        <f>COUNTIF('Group B'!E6:AB6,"/")/24</f>
        <v>0.54166666666666663</v>
      </c>
      <c r="G9" s="104">
        <f>COUNTIF('Group B'!E6:AB6,"O")/24</f>
        <v>0.29166666666666669</v>
      </c>
      <c r="H9" s="104">
        <f>COUNTIF('Group B'!E6:AB6,"L")/24</f>
        <v>8.3333333333333329E-2</v>
      </c>
      <c r="I9" s="104">
        <f>COUNTIF('Group B'!E6:AB6,"A")/24</f>
        <v>4.1666666666666664E-2</v>
      </c>
      <c r="J9" s="104">
        <f>COUNTIF('Group B'!E6:AB6,"S")/24</f>
        <v>0</v>
      </c>
      <c r="K9" s="42" t="str">
        <f>IF(Table3[[#This Row],[Column6]]+Table3[[#This Row],[Column8]]+Table3[[#This Row],[Column5]]&gt;60%,"Pass","Fail")</f>
        <v>Pass</v>
      </c>
    </row>
    <row r="10" spans="1:19" x14ac:dyDescent="0.3">
      <c r="A10" s="47"/>
      <c r="B10" s="103" t="str">
        <f>'Group B'!B7</f>
        <v>Abidon Jude</v>
      </c>
      <c r="C10" s="105" t="str">
        <f>'Group B'!C7</f>
        <v>Fernandes</v>
      </c>
      <c r="D10" s="103">
        <f>'Group B'!D7</f>
        <v>150165</v>
      </c>
      <c r="E10" s="104">
        <f>COUNTIF('Group B'!E7:AB7,"N")/24</f>
        <v>4.1666666666666664E-2</v>
      </c>
      <c r="F10" s="104">
        <f>COUNTIF('Group B'!E7:AB7,"/")/24</f>
        <v>0.75</v>
      </c>
      <c r="G10" s="104">
        <f>COUNTIF('Group B'!E7:AB7,"O")/24</f>
        <v>0</v>
      </c>
      <c r="H10" s="104">
        <f>COUNTIF('Group B'!E7:AB7,"L")/24</f>
        <v>0</v>
      </c>
      <c r="I10" s="104">
        <f>COUNTIF('Group B'!E7:AB7,"A")/24</f>
        <v>0.20833333333333334</v>
      </c>
      <c r="J10" s="104">
        <f>COUNTIF('Group B'!E7:AB7,"S")/24</f>
        <v>0</v>
      </c>
      <c r="K10" s="42" t="str">
        <f>IF(Table3[[#This Row],[Column6]]+Table3[[#This Row],[Column8]]+Table3[[#This Row],[Column5]]&gt;60%,"Pass","Fail")</f>
        <v>Pass</v>
      </c>
    </row>
    <row r="11" spans="1:19" x14ac:dyDescent="0.3">
      <c r="A11" s="47"/>
      <c r="B11" s="103" t="str">
        <f>'Group B'!B8</f>
        <v>Jason</v>
      </c>
      <c r="C11" s="103" t="str">
        <f>'Group B'!C8</f>
        <v>Gonzalez Naranjo</v>
      </c>
      <c r="D11" s="103">
        <f>'Group B'!D8</f>
        <v>145641</v>
      </c>
      <c r="E11" s="104">
        <f>COUNTIF('Group B'!E8:AB8,"N")/24</f>
        <v>4.1666666666666664E-2</v>
      </c>
      <c r="F11" s="104">
        <f>COUNTIF('Group B'!E8:AB8,"/")/24</f>
        <v>0.58333333333333337</v>
      </c>
      <c r="G11" s="104">
        <f>COUNTIF('Group B'!E8:AB8,"O")/24</f>
        <v>8.3333333333333329E-2</v>
      </c>
      <c r="H11" s="104">
        <f>COUNTIF('Group B'!E8:AB8,"L")/24</f>
        <v>0.25</v>
      </c>
      <c r="I11" s="104">
        <f>COUNTIF('Group B'!E8:AB8,"A")/24</f>
        <v>4.1666666666666664E-2</v>
      </c>
      <c r="J11" s="104">
        <f>COUNTIF('Group B'!E8:AB8,"S")/24</f>
        <v>0</v>
      </c>
      <c r="K11" s="42" t="str">
        <f>IF(Table3[[#This Row],[Column6]]+Table3[[#This Row],[Column8]]+Table3[[#This Row],[Column5]]&gt;60%,"Pass","Fail")</f>
        <v>Pass</v>
      </c>
    </row>
    <row r="12" spans="1:19" x14ac:dyDescent="0.3">
      <c r="A12" s="47"/>
      <c r="B12" s="103" t="str">
        <f>'Group B'!B9</f>
        <v>Ilja</v>
      </c>
      <c r="C12" s="105" t="str">
        <f>'Group B'!C9</f>
        <v>Gusevs</v>
      </c>
      <c r="D12" s="103">
        <f>'Group B'!D9</f>
        <v>151221</v>
      </c>
      <c r="E12" s="104">
        <f>COUNTIF('Group B'!E9:AB9,"N")/24</f>
        <v>4.1666666666666664E-2</v>
      </c>
      <c r="F12" s="104">
        <f>COUNTIF('Group B'!E9:AB9,"/")/24</f>
        <v>0.58333333333333337</v>
      </c>
      <c r="G12" s="104">
        <f>COUNTIF('Group B'!E9:AB9,"O")/24</f>
        <v>0.16666666666666666</v>
      </c>
      <c r="H12" s="104">
        <f>COUNTIF('Group B'!E9:AB9,"L")/24</f>
        <v>0.16666666666666666</v>
      </c>
      <c r="I12" s="104">
        <f>COUNTIF('Group B'!E9:AB9,"A")/24</f>
        <v>4.1666666666666664E-2</v>
      </c>
      <c r="J12" s="104">
        <f>COUNTIF('Group B'!E9:AB9,"S")/24</f>
        <v>0</v>
      </c>
      <c r="K12" s="42" t="str">
        <f>IF(Table3[[#This Row],[Column6]]+Table3[[#This Row],[Column8]]+Table3[[#This Row],[Column5]]&gt;60%,"Pass","Fail")</f>
        <v>Pass</v>
      </c>
    </row>
    <row r="13" spans="1:19" x14ac:dyDescent="0.3">
      <c r="A13" s="47"/>
      <c r="B13" s="103" t="str">
        <f>'Group B'!B10</f>
        <v>Zineddine</v>
      </c>
      <c r="C13" s="103" t="str">
        <f>'Group B'!C10</f>
        <v>Hamada</v>
      </c>
      <c r="D13" s="103">
        <f>'Group B'!D10</f>
        <v>158715</v>
      </c>
      <c r="E13" s="104">
        <f>COUNTIF('Group B'!E10:AB10,"N")/24</f>
        <v>4.1666666666666664E-2</v>
      </c>
      <c r="F13" s="104">
        <f>COUNTIF('Group B'!E10:AB10,"/")/24</f>
        <v>0.25</v>
      </c>
      <c r="G13" s="104">
        <f>COUNTIF('Group B'!E10:AB10,"O")/24</f>
        <v>0.25</v>
      </c>
      <c r="H13" s="104">
        <f>COUNTIF('Group B'!E10:AB10,"L")/24</f>
        <v>0.375</v>
      </c>
      <c r="I13" s="104">
        <f>COUNTIF('Group B'!E10:AB10,"A")/24</f>
        <v>4.1666666666666664E-2</v>
      </c>
      <c r="J13" s="104">
        <f>COUNTIF('Group B'!E10:AB10,"S")/24</f>
        <v>4.1666666666666664E-2</v>
      </c>
      <c r="K13" s="42" t="str">
        <f>IF(Table3[[#This Row],[Column6]]+Table3[[#This Row],[Column8]]+Table3[[#This Row],[Column5]]&gt;60%,"Pass","Fail")</f>
        <v>Pass</v>
      </c>
    </row>
    <row r="14" spans="1:19" x14ac:dyDescent="0.3">
      <c r="A14" s="47"/>
      <c r="B14" s="103" t="str">
        <f>'Group B'!B11</f>
        <v>Zakaria</v>
      </c>
      <c r="C14" s="105" t="str">
        <f>'Group B'!C11</f>
        <v>Jama</v>
      </c>
      <c r="D14" s="103">
        <f>'Group B'!D11</f>
        <v>156291</v>
      </c>
      <c r="E14" s="104">
        <f>COUNTIF('Group B'!E11:AB11,"N")/24</f>
        <v>4.1666666666666664E-2</v>
      </c>
      <c r="F14" s="104">
        <f>COUNTIF('Group B'!E11:AB11,"/")/24</f>
        <v>0.54166666666666663</v>
      </c>
      <c r="G14" s="104">
        <f>COUNTIF('Group B'!E11:AB11,"O")/24</f>
        <v>0.25</v>
      </c>
      <c r="H14" s="104">
        <f>COUNTIF('Group B'!E11:AB11,"L")/24</f>
        <v>8.3333333333333329E-2</v>
      </c>
      <c r="I14" s="104">
        <f>COUNTIF('Group B'!E11:AB11,"A")/24</f>
        <v>8.3333333333333329E-2</v>
      </c>
      <c r="J14" s="104">
        <f>COUNTIF('Group B'!E11:AB11,"S")/24</f>
        <v>0</v>
      </c>
      <c r="K14" s="42" t="str">
        <f>IF(Table3[[#This Row],[Column6]]+Table3[[#This Row],[Column8]]+Table3[[#This Row],[Column5]]&gt;60%,"Pass","Fail")</f>
        <v>Pass</v>
      </c>
      <c r="M14" s="14"/>
      <c r="N14" s="14"/>
      <c r="O14" s="14"/>
      <c r="P14" s="14"/>
      <c r="Q14" s="14"/>
    </row>
    <row r="15" spans="1:19" x14ac:dyDescent="0.3">
      <c r="A15" s="47"/>
      <c r="B15" s="103" t="str">
        <f>'Group B'!B12</f>
        <v>Kamil</v>
      </c>
      <c r="C15" s="103" t="str">
        <f>'Group B'!C12</f>
        <v>Jarosz</v>
      </c>
      <c r="D15" s="103">
        <f>'Group B'!D12</f>
        <v>148754</v>
      </c>
      <c r="E15" s="104">
        <f>COUNTIF('Group B'!E12:AB12,"N")/24</f>
        <v>4.1666666666666664E-2</v>
      </c>
      <c r="F15" s="104">
        <f>COUNTIF('Group B'!E12:AB12,"/")/24</f>
        <v>0.75</v>
      </c>
      <c r="G15" s="104">
        <f>COUNTIF('Group B'!E12:AB12,"O")/24</f>
        <v>0.125</v>
      </c>
      <c r="H15" s="104">
        <f>COUNTIF('Group B'!E12:AB12,"L")/24</f>
        <v>4.1666666666666664E-2</v>
      </c>
      <c r="I15" s="104">
        <f>COUNTIF('Group B'!E12:AB12,"A")/24</f>
        <v>4.1666666666666664E-2</v>
      </c>
      <c r="J15" s="104">
        <f>COUNTIF('Group B'!E12:AB12,"S")/24</f>
        <v>0</v>
      </c>
      <c r="K15" s="42" t="str">
        <f>IF(Table3[[#This Row],[Column6]]+Table3[[#This Row],[Column8]]+Table3[[#This Row],[Column5]]&gt;60%,"Pass","Fail")</f>
        <v>Pass</v>
      </c>
    </row>
    <row r="16" spans="1:19" x14ac:dyDescent="0.3">
      <c r="A16" s="47"/>
      <c r="B16" s="103" t="str">
        <f>'Group B'!B13</f>
        <v>Adrian</v>
      </c>
      <c r="C16" s="105" t="str">
        <f>'Group B'!C13</f>
        <v>Majchrzak</v>
      </c>
      <c r="D16" s="103">
        <f>'Group B'!D13</f>
        <v>145150</v>
      </c>
      <c r="E16" s="104">
        <f>COUNTIF('Group B'!E13:AB13,"N")/24</f>
        <v>4.1666666666666664E-2</v>
      </c>
      <c r="F16" s="104">
        <f>COUNTIF('Group B'!E13:AB13,"/")/24</f>
        <v>0.79166666666666663</v>
      </c>
      <c r="G16" s="104">
        <f>COUNTIF('Group B'!E13:AB13,"O")/24</f>
        <v>8.3333333333333329E-2</v>
      </c>
      <c r="H16" s="104">
        <f>COUNTIF('Group B'!E13:AB13,"L")/24</f>
        <v>4.1666666666666664E-2</v>
      </c>
      <c r="I16" s="104">
        <f>COUNTIF('Group B'!E13:AB13,"A")/24</f>
        <v>4.1666666666666664E-2</v>
      </c>
      <c r="J16" s="104">
        <f>COUNTIF('Group B'!E13:AB13,"S")/24</f>
        <v>0</v>
      </c>
      <c r="K16" s="42" t="str">
        <f>IF(Table3[[#This Row],[Column6]]+Table3[[#This Row],[Column8]]+Table3[[#This Row],[Column5]]&gt;60%,"Pass","Fail")</f>
        <v>Pass</v>
      </c>
    </row>
    <row r="17" spans="1:11" x14ac:dyDescent="0.3">
      <c r="A17" s="47"/>
      <c r="B17" s="103" t="str">
        <f>'Group B'!B14</f>
        <v>Rrezart</v>
      </c>
      <c r="C17" s="103" t="str">
        <f>'Group B'!C14</f>
        <v>Mucolli</v>
      </c>
      <c r="D17" s="103">
        <f>'Group B'!D14</f>
        <v>155834</v>
      </c>
      <c r="E17" s="104">
        <f>COUNTIF('Group B'!E14:AB14,"N")/24</f>
        <v>4.1666666666666664E-2</v>
      </c>
      <c r="F17" s="104">
        <f>COUNTIF('Group B'!E14:AB14,"/")/24</f>
        <v>0.75</v>
      </c>
      <c r="G17" s="104">
        <f>COUNTIF('Group B'!E14:AB14,"O")/24</f>
        <v>4.1666666666666664E-2</v>
      </c>
      <c r="H17" s="104">
        <f>COUNTIF('Group B'!E14:AB14,"L")/24</f>
        <v>0.125</v>
      </c>
      <c r="I17" s="104">
        <f>COUNTIF('Group B'!E14:AB14,"A")/24</f>
        <v>4.1666666666666664E-2</v>
      </c>
      <c r="J17" s="104">
        <f>COUNTIF('Group B'!E14:AB14,"S")/24</f>
        <v>0</v>
      </c>
      <c r="K17" s="42" t="str">
        <f>IF(Table3[[#This Row],[Column6]]+Table3[[#This Row],[Column8]]+Table3[[#This Row],[Column5]]&gt;60%,"Pass","Fail")</f>
        <v>Pass</v>
      </c>
    </row>
    <row r="18" spans="1:11" x14ac:dyDescent="0.3">
      <c r="A18" s="47"/>
      <c r="B18" s="103" t="str">
        <f>'Group B'!B15</f>
        <v>Sebastian</v>
      </c>
      <c r="C18" s="105" t="str">
        <f>'Group B'!C15</f>
        <v>Palowczyk</v>
      </c>
      <c r="D18" s="103">
        <f>'Group B'!D15</f>
        <v>131986</v>
      </c>
      <c r="E18" s="104">
        <f>COUNTIF('Group B'!E15:AB15,"N")/24</f>
        <v>4.1666666666666664E-2</v>
      </c>
      <c r="F18" s="104">
        <f>COUNTIF('Group B'!E15:AB15,"/")/24</f>
        <v>0.5</v>
      </c>
      <c r="G18" s="104">
        <f>COUNTIF('Group B'!E15:AB15,"O")/24</f>
        <v>0.25</v>
      </c>
      <c r="H18" s="104">
        <f>COUNTIF('Group B'!E15:AB15,"L")/24</f>
        <v>0.16666666666666666</v>
      </c>
      <c r="I18" s="104">
        <f>COUNTIF('Group B'!E15:AB15,"A")/24</f>
        <v>4.1666666666666664E-2</v>
      </c>
      <c r="J18" s="104">
        <f>COUNTIF('Group B'!E15:AB15,"S")/24</f>
        <v>0</v>
      </c>
      <c r="K18" s="42" t="str">
        <f>IF(Table3[[#This Row],[Column6]]+Table3[[#This Row],[Column8]]+Table3[[#This Row],[Column5]]&gt;60%,"Pass","Fail")</f>
        <v>Pass</v>
      </c>
    </row>
    <row r="19" spans="1:11" x14ac:dyDescent="0.3">
      <c r="A19" s="47"/>
      <c r="B19" s="103" t="str">
        <f>'Group B'!B16</f>
        <v>Arshiya</v>
      </c>
      <c r="C19" s="103" t="str">
        <f>'Group B'!C16</f>
        <v>Pirouzmehr</v>
      </c>
      <c r="D19" s="103">
        <f>'Group B'!D16</f>
        <v>152998</v>
      </c>
      <c r="E19" s="104">
        <f>COUNTIF('Group B'!E16:AB16,"N")/24</f>
        <v>4.1666666666666664E-2</v>
      </c>
      <c r="F19" s="104">
        <f>COUNTIF('Group B'!E16:AB16,"/")/24</f>
        <v>0.25</v>
      </c>
      <c r="G19" s="104">
        <f>COUNTIF('Group B'!E16:AB16,"O")/24</f>
        <v>0.20833333333333334</v>
      </c>
      <c r="H19" s="104">
        <f>COUNTIF('Group B'!E16:AB16,"L")/24</f>
        <v>0.45833333333333331</v>
      </c>
      <c r="I19" s="104">
        <f>COUNTIF('Group B'!E16:AB16,"A")/24</f>
        <v>4.1666666666666664E-2</v>
      </c>
      <c r="J19" s="104">
        <f>COUNTIF('Group B'!E16:AB16,"S")/24</f>
        <v>0</v>
      </c>
      <c r="K19" s="42" t="str">
        <f>IF(Table3[[#This Row],[Column6]]+Table3[[#This Row],[Column8]]+Table3[[#This Row],[Column5]]&gt;60%,"Pass","Fail")</f>
        <v>Pass</v>
      </c>
    </row>
    <row r="20" spans="1:11" x14ac:dyDescent="0.3">
      <c r="A20" s="47"/>
      <c r="B20" s="103" t="str">
        <f>'Group B'!B17</f>
        <v>Luixhiano</v>
      </c>
      <c r="C20" s="105" t="str">
        <f>'Group B'!C17</f>
        <v>Ramadani</v>
      </c>
      <c r="D20" s="103">
        <f>'Group B'!D17</f>
        <v>156797</v>
      </c>
      <c r="E20" s="104">
        <f>COUNTIF('Group B'!E17:AB17,"N")/24</f>
        <v>4.1666666666666664E-2</v>
      </c>
      <c r="F20" s="104">
        <f>COUNTIF('Group B'!E17:AB17,"/")/24</f>
        <v>0.75</v>
      </c>
      <c r="G20" s="104">
        <f>COUNTIF('Group B'!E17:AB17,"O")/24</f>
        <v>4.1666666666666664E-2</v>
      </c>
      <c r="H20" s="104">
        <f>COUNTIF('Group B'!E17:AB17,"L")/24</f>
        <v>0.125</v>
      </c>
      <c r="I20" s="104">
        <f>COUNTIF('Group B'!E17:AB17,"A")/24</f>
        <v>4.1666666666666664E-2</v>
      </c>
      <c r="J20" s="104">
        <f>COUNTIF('Group B'!E17:AB17,"S")/24</f>
        <v>0</v>
      </c>
      <c r="K20" s="42" t="str">
        <f>IF(Table3[[#This Row],[Column6]]+Table3[[#This Row],[Column8]]+Table3[[#This Row],[Column5]]&gt;60%,"Pass","Fail")</f>
        <v>Pass</v>
      </c>
    </row>
    <row r="21" spans="1:11" x14ac:dyDescent="0.3">
      <c r="A21" s="47"/>
      <c r="B21" s="103" t="str">
        <f>'Group B'!B18</f>
        <v>Christopher</v>
      </c>
      <c r="C21" s="103" t="str">
        <f>'Group B'!C18</f>
        <v>Rojas</v>
      </c>
      <c r="D21" s="103">
        <f>'Group B'!D18</f>
        <v>148039</v>
      </c>
      <c r="E21" s="104">
        <f>COUNTIF('Group B'!E18:AB18,"N")/24</f>
        <v>4.1666666666666664E-2</v>
      </c>
      <c r="F21" s="104">
        <f>COUNTIF('Group B'!E18:AB18,"/")/24</f>
        <v>0.54166666666666663</v>
      </c>
      <c r="G21" s="104">
        <f>COUNTIF('Group B'!E18:AB18,"O")/24</f>
        <v>0.16666666666666666</v>
      </c>
      <c r="H21" s="104">
        <f>COUNTIF('Group B'!E18:AB18,"L")/24</f>
        <v>0.20833333333333334</v>
      </c>
      <c r="I21" s="104">
        <f>COUNTIF('Group B'!E18:AB18,"A")/24</f>
        <v>4.1666666666666664E-2</v>
      </c>
      <c r="J21" s="104">
        <f>COUNTIF('Group B'!E18:AB18,"S")/24</f>
        <v>0</v>
      </c>
      <c r="K21" s="42" t="str">
        <f>IF(Table3[[#This Row],[Column6]]+Table3[[#This Row],[Column8]]+Table3[[#This Row],[Column5]]&gt;60%,"Pass","Fail")</f>
        <v>Pass</v>
      </c>
    </row>
    <row r="22" spans="1:11" x14ac:dyDescent="0.3">
      <c r="A22" s="47"/>
      <c r="B22" s="103" t="str">
        <f>'Group B'!B19</f>
        <v>Jahmael</v>
      </c>
      <c r="C22" s="105" t="str">
        <f>'Group B'!C19</f>
        <v>Senior</v>
      </c>
      <c r="D22" s="103">
        <f>'Group B'!D19</f>
        <v>155872</v>
      </c>
      <c r="E22" s="104">
        <f>COUNTIF('Group B'!E19:AB19,"N")/24</f>
        <v>4.1666666666666664E-2</v>
      </c>
      <c r="F22" s="104">
        <f>COUNTIF('Group B'!E19:AB19,"/")/24</f>
        <v>0.875</v>
      </c>
      <c r="G22" s="104">
        <f>COUNTIF('Group B'!E19:AB19,"O")/24</f>
        <v>0</v>
      </c>
      <c r="H22" s="104">
        <f>COUNTIF('Group B'!E19:AB19,"L")/24</f>
        <v>4.1666666666666664E-2</v>
      </c>
      <c r="I22" s="104">
        <f>COUNTIF('Group B'!E19:AB19,"A")/24</f>
        <v>4.1666666666666664E-2</v>
      </c>
      <c r="J22" s="104">
        <f>COUNTIF('Group B'!E19:AB19,"S")/24</f>
        <v>0</v>
      </c>
      <c r="K22" s="42" t="str">
        <f>IF(Table3[[#This Row],[Column6]]+Table3[[#This Row],[Column8]]+Table3[[#This Row],[Column5]]&gt;60%,"Pass","Fail")</f>
        <v>Pass</v>
      </c>
    </row>
    <row r="23" spans="1:11" ht="15" thickBot="1" x14ac:dyDescent="0.35">
      <c r="A23" s="113"/>
      <c r="B23" s="114" t="str">
        <f>'Group B'!B20</f>
        <v>Arron</v>
      </c>
      <c r="C23" s="114" t="str">
        <f>'Group B'!C20</f>
        <v>Tanner</v>
      </c>
      <c r="D23" s="114">
        <f>'Group B'!D20</f>
        <v>129633</v>
      </c>
      <c r="E23" s="115">
        <f>COUNTIF('Group B'!E20:AB20,"N")/24</f>
        <v>4.1666666666666664E-2</v>
      </c>
      <c r="F23" s="115">
        <f>COUNTIF('Group B'!E20:AB20,"/")/24</f>
        <v>0.45833333333333331</v>
      </c>
      <c r="G23" s="115">
        <f>COUNTIF('Group B'!E20:AB20,"O")/24</f>
        <v>0.41666666666666669</v>
      </c>
      <c r="H23" s="115">
        <f>COUNTIF('Group B'!E20:AB20,"L")/24</f>
        <v>4.1666666666666664E-2</v>
      </c>
      <c r="I23" s="115">
        <f>COUNTIF('Group B'!E20:AB20,"A")/24</f>
        <v>4.1666666666666664E-2</v>
      </c>
      <c r="J23" s="115">
        <f>COUNTIF('Group B'!E20:AB20,"S")/24</f>
        <v>0</v>
      </c>
      <c r="K23" s="116" t="str">
        <f>IF(Table3[[#This Row],[Column6]]+Table3[[#This Row],[Column8]]+Table3[[#This Row],[Column5]]&gt;60%,"Pass","Fail")</f>
        <v>Fail</v>
      </c>
    </row>
    <row r="24" spans="1:11" ht="15" thickBot="1" x14ac:dyDescent="0.35">
      <c r="A24" s="98" t="s">
        <v>270</v>
      </c>
      <c r="B24" s="99"/>
      <c r="C24" s="99"/>
      <c r="D24" s="99"/>
      <c r="E24" s="100"/>
      <c r="F24" s="77">
        <f>SUM(F5:F23)/19+SUM(H5:H23)/19+SUM(E5:E23)/19</f>
        <v>0.75438596491228072</v>
      </c>
      <c r="G24" s="55">
        <f>SUM(G5:G23)/19+SUM(I5:I23)/19 + SUM(J5:J23)/19</f>
        <v>0.24561403508771928</v>
      </c>
      <c r="H24" s="100"/>
      <c r="I24" s="100"/>
      <c r="J24" s="100"/>
      <c r="K24" s="101"/>
    </row>
    <row r="25" spans="1:11" x14ac:dyDescent="0.3">
      <c r="K25" s="19"/>
    </row>
    <row r="26" spans="1:11" x14ac:dyDescent="0.3">
      <c r="K26" s="19"/>
    </row>
    <row r="27" spans="1:11" ht="15.6" x14ac:dyDescent="0.3">
      <c r="C27" s="48" t="s">
        <v>318</v>
      </c>
      <c r="D27" s="19"/>
      <c r="E27" s="19"/>
      <c r="F27" s="19"/>
      <c r="G27" s="19"/>
      <c r="H27" s="58" t="s">
        <v>317</v>
      </c>
      <c r="I27" s="19"/>
      <c r="K27" s="19"/>
    </row>
    <row r="28" spans="1:11" x14ac:dyDescent="0.3">
      <c r="B28" s="59" t="s">
        <v>303</v>
      </c>
      <c r="C28" s="62">
        <f>F24</f>
        <v>0.75438596491228072</v>
      </c>
      <c r="D28" s="19"/>
      <c r="E28" s="19"/>
      <c r="F28" s="19"/>
      <c r="G28" s="60" t="s">
        <v>308</v>
      </c>
      <c r="H28" s="65">
        <f>COUNTIF(K5:K23, "Pass")</f>
        <v>16</v>
      </c>
      <c r="I28" s="19"/>
      <c r="K28" s="19"/>
    </row>
    <row r="29" spans="1:11" x14ac:dyDescent="0.3">
      <c r="B29" s="61" t="s">
        <v>304</v>
      </c>
      <c r="C29" s="63">
        <f>G24</f>
        <v>0.24561403508771928</v>
      </c>
      <c r="D29" s="19"/>
      <c r="E29" s="19"/>
      <c r="F29" s="19"/>
      <c r="G29" s="60" t="s">
        <v>309</v>
      </c>
      <c r="H29" s="65">
        <f>COUNTIF(K5:K23, "Fail")</f>
        <v>3</v>
      </c>
      <c r="I29" s="19"/>
      <c r="K29" s="20"/>
    </row>
    <row r="30" spans="1:11" x14ac:dyDescent="0.3">
      <c r="B30" s="60" t="s">
        <v>270</v>
      </c>
      <c r="C30" s="64">
        <f>C28+C29</f>
        <v>1</v>
      </c>
      <c r="D30" s="19"/>
      <c r="E30" s="19"/>
      <c r="F30" s="19"/>
      <c r="G30" s="60" t="s">
        <v>313</v>
      </c>
      <c r="H30" s="65">
        <f>H28+H29</f>
        <v>19</v>
      </c>
      <c r="I30" s="19"/>
    </row>
  </sheetData>
  <conditionalFormatting sqref="K5:K27">
    <cfRule type="containsText" dxfId="211" priority="1" operator="containsText" text="Fail">
      <formula>NOT(ISERROR(SEARCH("Fail",K5)))</formula>
    </cfRule>
    <cfRule type="containsText" dxfId="210" priority="2" operator="containsText" text="Pass">
      <formula>NOT(ISERROR(SEARCH("Pass",K5)))</formula>
    </cfRule>
  </conditionalFormatting>
  <dataValidations count="1">
    <dataValidation type="list" allowBlank="1" showInputMessage="1" showErrorMessage="1" sqref="M7" xr:uid="{00000000-0002-0000-0400-000000000000}">
      <formula1>$B$5:$B$23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4"/>
  <sheetViews>
    <sheetView zoomScale="45" zoomScaleNormal="45" workbookViewId="0">
      <selection activeCell="H43" sqref="H43"/>
    </sheetView>
  </sheetViews>
  <sheetFormatPr defaultRowHeight="15.6" x14ac:dyDescent="0.3"/>
  <cols>
    <col min="1" max="1" width="8.88671875" style="3"/>
    <col min="2" max="2" width="13.88671875" style="3" customWidth="1"/>
    <col min="3" max="3" width="20.88671875" style="3" bestFit="1" customWidth="1"/>
    <col min="4" max="4" width="18.33203125" style="3" bestFit="1" customWidth="1"/>
    <col min="5" max="5" width="26" style="3" bestFit="1" customWidth="1"/>
    <col min="6" max="13" width="11.33203125" style="3" customWidth="1"/>
    <col min="14" max="29" width="12.44140625" style="3" customWidth="1"/>
    <col min="30" max="33" width="8.88671875" style="3"/>
  </cols>
  <sheetData>
    <row r="1" spans="2:29" x14ac:dyDescent="0.3">
      <c r="B1" s="3" t="s">
        <v>271</v>
      </c>
      <c r="C1" s="3" t="s">
        <v>299</v>
      </c>
      <c r="D1" s="3" t="s">
        <v>115</v>
      </c>
      <c r="E1" s="3" t="s">
        <v>175</v>
      </c>
      <c r="F1" s="12" t="s">
        <v>274</v>
      </c>
      <c r="G1" s="12" t="s">
        <v>275</v>
      </c>
      <c r="H1" s="12" t="s">
        <v>276</v>
      </c>
      <c r="I1" s="12" t="s">
        <v>277</v>
      </c>
      <c r="J1" s="12" t="s">
        <v>278</v>
      </c>
      <c r="K1" s="12" t="s">
        <v>279</v>
      </c>
      <c r="L1" s="12" t="s">
        <v>280</v>
      </c>
      <c r="M1" s="12" t="s">
        <v>281</v>
      </c>
      <c r="N1" s="12" t="s">
        <v>282</v>
      </c>
      <c r="O1" s="12" t="s">
        <v>283</v>
      </c>
      <c r="P1" s="12" t="s">
        <v>284</v>
      </c>
      <c r="Q1" s="12" t="s">
        <v>285</v>
      </c>
      <c r="R1" s="12" t="s">
        <v>286</v>
      </c>
      <c r="S1" s="12" t="s">
        <v>287</v>
      </c>
      <c r="T1" s="12" t="s">
        <v>288</v>
      </c>
      <c r="U1" s="12" t="s">
        <v>289</v>
      </c>
      <c r="V1" s="12" t="s">
        <v>290</v>
      </c>
      <c r="W1" s="12" t="s">
        <v>291</v>
      </c>
      <c r="X1" s="12" t="s">
        <v>292</v>
      </c>
      <c r="Y1" s="12" t="s">
        <v>293</v>
      </c>
      <c r="Z1" s="12" t="s">
        <v>294</v>
      </c>
      <c r="AA1" s="12" t="s">
        <v>295</v>
      </c>
      <c r="AB1" s="12" t="s">
        <v>296</v>
      </c>
      <c r="AC1" s="12" t="s">
        <v>297</v>
      </c>
    </row>
    <row r="2" spans="2:29" x14ac:dyDescent="0.3">
      <c r="B2" s="4" t="s">
        <v>47</v>
      </c>
      <c r="C2" s="4" t="s">
        <v>245</v>
      </c>
      <c r="D2" s="4" t="s">
        <v>237</v>
      </c>
      <c r="E2" s="4">
        <v>142867</v>
      </c>
      <c r="F2" s="6" t="s">
        <v>26</v>
      </c>
      <c r="G2" s="6" t="s">
        <v>1</v>
      </c>
      <c r="H2" s="6" t="s">
        <v>1</v>
      </c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7" t="s">
        <v>1</v>
      </c>
      <c r="Q2" s="6" t="s">
        <v>1</v>
      </c>
      <c r="R2" s="6" t="s">
        <v>3</v>
      </c>
      <c r="S2" s="6" t="s">
        <v>4</v>
      </c>
      <c r="T2" s="6" t="s">
        <v>1</v>
      </c>
      <c r="U2" s="6" t="s">
        <v>4</v>
      </c>
      <c r="V2" s="6" t="s">
        <v>4</v>
      </c>
      <c r="W2" s="6" t="s">
        <v>4</v>
      </c>
      <c r="X2" s="6" t="s">
        <v>4</v>
      </c>
      <c r="Y2" s="6" t="s">
        <v>4</v>
      </c>
      <c r="Z2" s="6" t="s">
        <v>4</v>
      </c>
      <c r="AA2" s="6" t="s">
        <v>3</v>
      </c>
      <c r="AB2" s="6" t="s">
        <v>1</v>
      </c>
      <c r="AC2" s="6" t="s">
        <v>1</v>
      </c>
    </row>
    <row r="3" spans="2:29" x14ac:dyDescent="0.3">
      <c r="B3" s="9"/>
      <c r="C3" s="4" t="s">
        <v>246</v>
      </c>
      <c r="D3" s="4" t="s">
        <v>180</v>
      </c>
      <c r="E3" s="4">
        <v>157733</v>
      </c>
      <c r="F3" s="6" t="s">
        <v>26</v>
      </c>
      <c r="G3" s="6" t="s">
        <v>1</v>
      </c>
      <c r="H3" s="6" t="s">
        <v>1</v>
      </c>
      <c r="I3" s="6" t="s">
        <v>4</v>
      </c>
      <c r="J3" s="6" t="s">
        <v>1</v>
      </c>
      <c r="K3" s="6" t="s">
        <v>2</v>
      </c>
      <c r="L3" s="6" t="s">
        <v>2</v>
      </c>
      <c r="M3" s="6" t="s">
        <v>2</v>
      </c>
      <c r="N3" s="6" t="s">
        <v>4</v>
      </c>
      <c r="O3" s="6" t="s">
        <v>2</v>
      </c>
      <c r="P3" s="7" t="s">
        <v>1</v>
      </c>
      <c r="Q3" s="6" t="s">
        <v>1</v>
      </c>
      <c r="R3" s="6" t="s">
        <v>3</v>
      </c>
      <c r="S3" s="6" t="s">
        <v>4</v>
      </c>
      <c r="T3" s="6" t="s">
        <v>2</v>
      </c>
      <c r="U3" s="6" t="s">
        <v>2</v>
      </c>
      <c r="V3" s="6" t="s">
        <v>2</v>
      </c>
      <c r="W3" s="6" t="s">
        <v>4</v>
      </c>
      <c r="X3" s="6" t="s">
        <v>1</v>
      </c>
      <c r="Y3" s="6" t="s">
        <v>4</v>
      </c>
      <c r="Z3" s="6" t="s">
        <v>1</v>
      </c>
      <c r="AA3" s="6" t="s">
        <v>2</v>
      </c>
      <c r="AB3" s="6" t="s">
        <v>1</v>
      </c>
      <c r="AC3" s="6" t="s">
        <v>4</v>
      </c>
    </row>
    <row r="4" spans="2:29" x14ac:dyDescent="0.3">
      <c r="B4" s="9"/>
      <c r="C4" s="4" t="s">
        <v>247</v>
      </c>
      <c r="D4" s="4" t="s">
        <v>181</v>
      </c>
      <c r="E4" s="4">
        <v>144031</v>
      </c>
      <c r="F4" s="6" t="s">
        <v>26</v>
      </c>
      <c r="G4" s="6" t="s">
        <v>3</v>
      </c>
      <c r="H4" s="6" t="s">
        <v>1</v>
      </c>
      <c r="I4" s="6" t="s">
        <v>2</v>
      </c>
      <c r="J4" s="6" t="s">
        <v>1</v>
      </c>
      <c r="K4" s="6" t="s">
        <v>1</v>
      </c>
      <c r="L4" s="6" t="s">
        <v>3</v>
      </c>
      <c r="M4" s="6" t="s">
        <v>1</v>
      </c>
      <c r="N4" s="6" t="s">
        <v>1</v>
      </c>
      <c r="O4" s="6" t="s">
        <v>1</v>
      </c>
      <c r="P4" s="7" t="s">
        <v>1</v>
      </c>
      <c r="Q4" s="6" t="s">
        <v>1</v>
      </c>
      <c r="R4" s="6" t="s">
        <v>3</v>
      </c>
      <c r="S4" s="6" t="s">
        <v>1</v>
      </c>
      <c r="T4" s="6" t="s">
        <v>1</v>
      </c>
      <c r="U4" s="6" t="s">
        <v>1</v>
      </c>
      <c r="V4" s="6" t="s">
        <v>1</v>
      </c>
      <c r="W4" s="6" t="s">
        <v>1</v>
      </c>
      <c r="X4" s="6" t="s">
        <v>1</v>
      </c>
      <c r="Y4" s="6" t="s">
        <v>3</v>
      </c>
      <c r="Z4" s="6" t="s">
        <v>1</v>
      </c>
      <c r="AA4" s="6" t="s">
        <v>1</v>
      </c>
      <c r="AB4" s="6" t="s">
        <v>1</v>
      </c>
      <c r="AC4" s="6" t="s">
        <v>1</v>
      </c>
    </row>
    <row r="5" spans="2:29" x14ac:dyDescent="0.3">
      <c r="B5" s="9"/>
      <c r="C5" s="4" t="s">
        <v>248</v>
      </c>
      <c r="D5" s="4" t="s">
        <v>182</v>
      </c>
      <c r="E5" s="4">
        <v>156103</v>
      </c>
      <c r="F5" s="6" t="s">
        <v>26</v>
      </c>
      <c r="G5" s="6" t="s">
        <v>1</v>
      </c>
      <c r="H5" s="6" t="s">
        <v>1</v>
      </c>
      <c r="I5" s="6" t="s">
        <v>1</v>
      </c>
      <c r="J5" s="6" t="s">
        <v>1</v>
      </c>
      <c r="K5" s="6" t="s">
        <v>1</v>
      </c>
      <c r="L5" s="6" t="s">
        <v>1</v>
      </c>
      <c r="M5" s="6" t="s">
        <v>1</v>
      </c>
      <c r="N5" s="6" t="s">
        <v>1</v>
      </c>
      <c r="O5" s="6" t="s">
        <v>1</v>
      </c>
      <c r="P5" s="7" t="s">
        <v>1</v>
      </c>
      <c r="Q5" s="6" t="s">
        <v>1</v>
      </c>
      <c r="R5" s="6" t="s">
        <v>3</v>
      </c>
      <c r="S5" s="6" t="s">
        <v>1</v>
      </c>
      <c r="T5" s="6" t="s">
        <v>1</v>
      </c>
      <c r="U5" s="6" t="s">
        <v>1</v>
      </c>
      <c r="V5" s="6" t="s">
        <v>1</v>
      </c>
      <c r="W5" s="6" t="s">
        <v>1</v>
      </c>
      <c r="X5" s="6" t="s">
        <v>1</v>
      </c>
      <c r="Y5" s="6" t="s">
        <v>1</v>
      </c>
      <c r="Z5" s="6" t="s">
        <v>1</v>
      </c>
      <c r="AA5" s="6" t="s">
        <v>1</v>
      </c>
      <c r="AB5" s="6" t="s">
        <v>1</v>
      </c>
      <c r="AC5" s="6" t="s">
        <v>1</v>
      </c>
    </row>
    <row r="6" spans="2:29" x14ac:dyDescent="0.3">
      <c r="B6" s="9"/>
      <c r="C6" s="4" t="s">
        <v>249</v>
      </c>
      <c r="D6" s="4" t="s">
        <v>183</v>
      </c>
      <c r="E6" s="4">
        <v>141097</v>
      </c>
      <c r="F6" s="6" t="s">
        <v>26</v>
      </c>
      <c r="G6" s="6" t="s">
        <v>1</v>
      </c>
      <c r="H6" s="6" t="s">
        <v>1</v>
      </c>
      <c r="I6" s="6" t="s">
        <v>4</v>
      </c>
      <c r="J6" s="6" t="s">
        <v>1</v>
      </c>
      <c r="K6" s="6" t="s">
        <v>4</v>
      </c>
      <c r="L6" s="6" t="s">
        <v>1</v>
      </c>
      <c r="M6" s="6" t="s">
        <v>1</v>
      </c>
      <c r="N6" s="6" t="s">
        <v>1</v>
      </c>
      <c r="O6" s="6" t="s">
        <v>4</v>
      </c>
      <c r="P6" s="7" t="s">
        <v>1</v>
      </c>
      <c r="Q6" s="6" t="s">
        <v>4</v>
      </c>
      <c r="R6" s="6" t="s">
        <v>3</v>
      </c>
      <c r="S6" s="6" t="s">
        <v>4</v>
      </c>
      <c r="T6" s="6" t="s">
        <v>1</v>
      </c>
      <c r="U6" s="6" t="s">
        <v>4</v>
      </c>
      <c r="V6" s="6" t="s">
        <v>4</v>
      </c>
      <c r="W6" s="6" t="s">
        <v>4</v>
      </c>
      <c r="X6" s="6" t="s">
        <v>4</v>
      </c>
      <c r="Y6" s="6" t="s">
        <v>4</v>
      </c>
      <c r="Z6" s="6" t="s">
        <v>4</v>
      </c>
      <c r="AA6" s="6" t="s">
        <v>1</v>
      </c>
      <c r="AB6" s="6" t="s">
        <v>1</v>
      </c>
      <c r="AC6" s="6" t="s">
        <v>4</v>
      </c>
    </row>
    <row r="7" spans="2:29" x14ac:dyDescent="0.3">
      <c r="B7" s="9"/>
      <c r="C7" s="4" t="s">
        <v>250</v>
      </c>
      <c r="D7" s="4" t="s">
        <v>184</v>
      </c>
      <c r="E7" s="4">
        <v>153107</v>
      </c>
      <c r="F7" s="6" t="s">
        <v>26</v>
      </c>
      <c r="G7" s="6" t="s">
        <v>1</v>
      </c>
      <c r="H7" s="6" t="s">
        <v>1</v>
      </c>
      <c r="I7" s="6" t="s">
        <v>4</v>
      </c>
      <c r="J7" s="6" t="s">
        <v>4</v>
      </c>
      <c r="K7" s="6" t="s">
        <v>1</v>
      </c>
      <c r="L7" s="6" t="s">
        <v>4</v>
      </c>
      <c r="M7" s="6" t="s">
        <v>19</v>
      </c>
      <c r="N7" s="6" t="s">
        <v>1</v>
      </c>
      <c r="O7" s="6" t="s">
        <v>4</v>
      </c>
      <c r="P7" s="7" t="s">
        <v>4</v>
      </c>
      <c r="Q7" s="6" t="s">
        <v>4</v>
      </c>
      <c r="R7" s="6" t="s">
        <v>3</v>
      </c>
      <c r="S7" s="6" t="s">
        <v>1</v>
      </c>
      <c r="T7" s="6" t="s">
        <v>3</v>
      </c>
      <c r="U7" s="6" t="s">
        <v>1</v>
      </c>
      <c r="V7" s="6" t="s">
        <v>1</v>
      </c>
      <c r="W7" s="6" t="s">
        <v>1</v>
      </c>
      <c r="X7" s="6" t="s">
        <v>3</v>
      </c>
      <c r="Y7" s="6" t="s">
        <v>1</v>
      </c>
      <c r="Z7" s="6" t="s">
        <v>1</v>
      </c>
      <c r="AA7" s="6" t="s">
        <v>1</v>
      </c>
      <c r="AB7" s="6" t="s">
        <v>1</v>
      </c>
      <c r="AC7" s="6" t="s">
        <v>1</v>
      </c>
    </row>
    <row r="8" spans="2:29" x14ac:dyDescent="0.3">
      <c r="B8" s="9"/>
      <c r="C8" s="4" t="s">
        <v>268</v>
      </c>
      <c r="D8" s="4" t="s">
        <v>185</v>
      </c>
      <c r="E8" s="10" t="s">
        <v>267</v>
      </c>
      <c r="F8" s="6" t="s">
        <v>26</v>
      </c>
      <c r="G8" s="6" t="s">
        <v>1</v>
      </c>
      <c r="H8" s="6" t="s">
        <v>1</v>
      </c>
      <c r="I8" s="6" t="s">
        <v>4</v>
      </c>
      <c r="J8" s="6" t="s">
        <v>2</v>
      </c>
      <c r="K8" s="6" t="s">
        <v>2</v>
      </c>
      <c r="L8" s="6" t="s">
        <v>4</v>
      </c>
      <c r="M8" s="6" t="s">
        <v>4</v>
      </c>
      <c r="N8" s="6" t="s">
        <v>1</v>
      </c>
      <c r="O8" s="6" t="s">
        <v>1</v>
      </c>
      <c r="P8" s="7" t="s">
        <v>1</v>
      </c>
      <c r="Q8" s="6" t="s">
        <v>4</v>
      </c>
      <c r="R8" s="6" t="s">
        <v>3</v>
      </c>
      <c r="S8" s="6" t="s">
        <v>4</v>
      </c>
      <c r="T8" s="6" t="s">
        <v>3</v>
      </c>
      <c r="U8" s="6" t="s">
        <v>4</v>
      </c>
      <c r="V8" s="6" t="s">
        <v>4</v>
      </c>
      <c r="W8" s="6" t="s">
        <v>1</v>
      </c>
      <c r="X8" s="6" t="s">
        <v>3</v>
      </c>
      <c r="Y8" s="6" t="s">
        <v>3</v>
      </c>
      <c r="Z8" s="6" t="s">
        <v>4</v>
      </c>
      <c r="AA8" s="6" t="s">
        <v>4</v>
      </c>
      <c r="AB8" s="6" t="s">
        <v>4</v>
      </c>
      <c r="AC8" s="6" t="s">
        <v>4</v>
      </c>
    </row>
    <row r="9" spans="2:29" x14ac:dyDescent="0.3">
      <c r="B9" s="9"/>
      <c r="C9" s="4" t="s">
        <v>251</v>
      </c>
      <c r="D9" s="4" t="s">
        <v>186</v>
      </c>
      <c r="E9" s="4">
        <v>155331</v>
      </c>
      <c r="F9" s="6" t="s">
        <v>26</v>
      </c>
      <c r="G9" s="6" t="s">
        <v>1</v>
      </c>
      <c r="H9" s="6" t="s">
        <v>1</v>
      </c>
      <c r="I9" s="6" t="s">
        <v>1</v>
      </c>
      <c r="J9" s="6" t="s">
        <v>4</v>
      </c>
      <c r="K9" s="6" t="s">
        <v>4</v>
      </c>
      <c r="L9" s="6" t="s">
        <v>4</v>
      </c>
      <c r="M9" s="6" t="s">
        <v>1</v>
      </c>
      <c r="N9" s="6" t="s">
        <v>1</v>
      </c>
      <c r="O9" s="6" t="s">
        <v>1</v>
      </c>
      <c r="P9" s="7" t="s">
        <v>1</v>
      </c>
      <c r="Q9" s="6" t="s">
        <v>1</v>
      </c>
      <c r="R9" s="6" t="s">
        <v>3</v>
      </c>
      <c r="S9" s="6" t="s">
        <v>4</v>
      </c>
      <c r="T9" s="6" t="s">
        <v>1</v>
      </c>
      <c r="U9" s="6" t="s">
        <v>1</v>
      </c>
      <c r="V9" s="6" t="s">
        <v>1</v>
      </c>
      <c r="W9" s="6" t="s">
        <v>1</v>
      </c>
      <c r="X9" s="6" t="s">
        <v>1</v>
      </c>
      <c r="Y9" s="6" t="s">
        <v>2</v>
      </c>
      <c r="Z9" s="6" t="s">
        <v>1</v>
      </c>
      <c r="AA9" s="6" t="s">
        <v>1</v>
      </c>
      <c r="AB9" s="6" t="s">
        <v>1</v>
      </c>
      <c r="AC9" s="6" t="s">
        <v>1</v>
      </c>
    </row>
    <row r="10" spans="2:29" x14ac:dyDescent="0.3">
      <c r="B10" s="9"/>
      <c r="C10" s="4" t="s">
        <v>252</v>
      </c>
      <c r="D10" s="4" t="s">
        <v>187</v>
      </c>
      <c r="E10" s="4">
        <v>155844</v>
      </c>
      <c r="F10" s="6" t="s">
        <v>26</v>
      </c>
      <c r="G10" s="6" t="s">
        <v>1</v>
      </c>
      <c r="H10" s="6" t="s">
        <v>1</v>
      </c>
      <c r="I10" s="6" t="s">
        <v>1</v>
      </c>
      <c r="J10" s="6" t="s">
        <v>1</v>
      </c>
      <c r="K10" s="6" t="s">
        <v>1</v>
      </c>
      <c r="L10" s="6" t="s">
        <v>1</v>
      </c>
      <c r="M10" s="6" t="s">
        <v>1</v>
      </c>
      <c r="N10" s="6" t="s">
        <v>1</v>
      </c>
      <c r="O10" s="6" t="s">
        <v>1</v>
      </c>
      <c r="P10" s="7" t="s">
        <v>1</v>
      </c>
      <c r="Q10" s="6" t="s">
        <v>1</v>
      </c>
      <c r="R10" s="6" t="s">
        <v>3</v>
      </c>
      <c r="S10" s="6" t="s">
        <v>1</v>
      </c>
      <c r="T10" s="6" t="s">
        <v>1</v>
      </c>
      <c r="U10" s="6" t="s">
        <v>1</v>
      </c>
      <c r="V10" s="6" t="s">
        <v>1</v>
      </c>
      <c r="W10" s="6" t="s">
        <v>1</v>
      </c>
      <c r="X10" s="6" t="s">
        <v>1</v>
      </c>
      <c r="Y10" s="6" t="s">
        <v>1</v>
      </c>
      <c r="Z10" s="6" t="s">
        <v>1</v>
      </c>
      <c r="AA10" s="6" t="s">
        <v>1</v>
      </c>
      <c r="AB10" s="6" t="s">
        <v>1</v>
      </c>
      <c r="AC10" s="6" t="s">
        <v>1</v>
      </c>
    </row>
    <row r="11" spans="2:29" x14ac:dyDescent="0.3">
      <c r="B11" s="9"/>
      <c r="C11" s="4" t="s">
        <v>253</v>
      </c>
      <c r="D11" s="4" t="s">
        <v>188</v>
      </c>
      <c r="E11" s="4">
        <v>138793</v>
      </c>
      <c r="F11" s="6" t="s">
        <v>26</v>
      </c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7" t="s">
        <v>1</v>
      </c>
      <c r="Q11" s="6" t="s">
        <v>1</v>
      </c>
      <c r="R11" s="6" t="s">
        <v>3</v>
      </c>
      <c r="S11" s="6" t="s">
        <v>1</v>
      </c>
      <c r="T11" s="6" t="s">
        <v>4</v>
      </c>
      <c r="U11" s="6" t="s">
        <v>1</v>
      </c>
      <c r="V11" s="6" t="s">
        <v>1</v>
      </c>
      <c r="W11" s="6" t="s">
        <v>1</v>
      </c>
      <c r="X11" s="6" t="s">
        <v>1</v>
      </c>
      <c r="Y11" s="6" t="s">
        <v>1</v>
      </c>
      <c r="Z11" s="6" t="s">
        <v>1</v>
      </c>
      <c r="AA11" s="6" t="s">
        <v>1</v>
      </c>
      <c r="AB11" s="6" t="s">
        <v>1</v>
      </c>
      <c r="AC11" s="6" t="s">
        <v>1</v>
      </c>
    </row>
    <row r="12" spans="2:29" x14ac:dyDescent="0.3">
      <c r="B12" s="9"/>
      <c r="C12" s="4" t="s">
        <v>254</v>
      </c>
      <c r="D12" s="4" t="s">
        <v>189</v>
      </c>
      <c r="E12" s="4">
        <v>151725</v>
      </c>
      <c r="F12" s="6" t="s">
        <v>26</v>
      </c>
      <c r="G12" s="6" t="s">
        <v>1</v>
      </c>
      <c r="H12" s="6" t="s">
        <v>1</v>
      </c>
      <c r="I12" s="6" t="s">
        <v>4</v>
      </c>
      <c r="J12" s="6" t="s">
        <v>1</v>
      </c>
      <c r="K12" s="6" t="s">
        <v>2</v>
      </c>
      <c r="L12" s="6" t="s">
        <v>1</v>
      </c>
      <c r="M12" s="6" t="s">
        <v>1</v>
      </c>
      <c r="N12" s="6" t="s">
        <v>1</v>
      </c>
      <c r="O12" s="6" t="s">
        <v>2</v>
      </c>
      <c r="P12" s="7" t="s">
        <v>1</v>
      </c>
      <c r="Q12" s="6" t="s">
        <v>1</v>
      </c>
      <c r="R12" s="6" t="s">
        <v>3</v>
      </c>
      <c r="S12" s="6" t="s">
        <v>1</v>
      </c>
      <c r="T12" s="6" t="s">
        <v>1</v>
      </c>
      <c r="U12" s="6" t="s">
        <v>1</v>
      </c>
      <c r="V12" s="6" t="s">
        <v>1</v>
      </c>
      <c r="W12" s="6" t="s">
        <v>1</v>
      </c>
      <c r="X12" s="6" t="s">
        <v>1</v>
      </c>
      <c r="Y12" s="6" t="s">
        <v>1</v>
      </c>
      <c r="Z12" s="6" t="s">
        <v>1</v>
      </c>
      <c r="AA12" s="6" t="s">
        <v>1</v>
      </c>
      <c r="AB12" s="6" t="s">
        <v>1</v>
      </c>
      <c r="AC12" s="6" t="s">
        <v>1</v>
      </c>
    </row>
    <row r="13" spans="2:29" x14ac:dyDescent="0.3">
      <c r="B13" s="9"/>
      <c r="C13" s="4" t="s">
        <v>255</v>
      </c>
      <c r="D13" s="4" t="s">
        <v>190</v>
      </c>
      <c r="E13" s="4">
        <v>152973</v>
      </c>
      <c r="F13" s="6" t="s">
        <v>26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 t="s">
        <v>1</v>
      </c>
      <c r="M13" s="6" t="s">
        <v>1</v>
      </c>
      <c r="N13" s="6" t="s">
        <v>2</v>
      </c>
      <c r="O13" s="6" t="s">
        <v>1</v>
      </c>
      <c r="P13" s="7" t="s">
        <v>1</v>
      </c>
      <c r="Q13" s="6" t="s">
        <v>4</v>
      </c>
      <c r="R13" s="6" t="s">
        <v>3</v>
      </c>
      <c r="S13" s="6" t="s">
        <v>4</v>
      </c>
      <c r="T13" s="6" t="s">
        <v>4</v>
      </c>
      <c r="U13" s="6" t="s">
        <v>1</v>
      </c>
      <c r="V13" s="6" t="s">
        <v>4</v>
      </c>
      <c r="W13" s="6" t="s">
        <v>4</v>
      </c>
      <c r="X13" s="6" t="s">
        <v>4</v>
      </c>
      <c r="Y13" s="6" t="s">
        <v>4</v>
      </c>
      <c r="Z13" s="6" t="s">
        <v>2</v>
      </c>
      <c r="AA13" s="6" t="s">
        <v>4</v>
      </c>
      <c r="AB13" s="6" t="s">
        <v>4</v>
      </c>
      <c r="AC13" s="6" t="s">
        <v>4</v>
      </c>
    </row>
    <row r="14" spans="2:29" x14ac:dyDescent="0.3">
      <c r="B14" s="9"/>
      <c r="C14" s="4" t="s">
        <v>256</v>
      </c>
      <c r="D14" s="4" t="s">
        <v>191</v>
      </c>
      <c r="E14" s="4">
        <v>146837</v>
      </c>
      <c r="F14" s="6" t="s">
        <v>26</v>
      </c>
      <c r="G14" s="6" t="s">
        <v>1</v>
      </c>
      <c r="H14" s="6" t="s">
        <v>1</v>
      </c>
      <c r="I14" s="6" t="s">
        <v>4</v>
      </c>
      <c r="J14" s="6" t="s">
        <v>1</v>
      </c>
      <c r="K14" s="6" t="s">
        <v>2</v>
      </c>
      <c r="L14" s="6" t="s">
        <v>1</v>
      </c>
      <c r="M14" s="6" t="s">
        <v>1</v>
      </c>
      <c r="N14" s="6" t="s">
        <v>1</v>
      </c>
      <c r="O14" s="6" t="s">
        <v>2</v>
      </c>
      <c r="P14" s="7" t="s">
        <v>1</v>
      </c>
      <c r="Q14" s="6" t="s">
        <v>1</v>
      </c>
      <c r="R14" s="6" t="s">
        <v>3</v>
      </c>
      <c r="S14" s="6" t="s">
        <v>4</v>
      </c>
      <c r="T14" s="6" t="s">
        <v>1</v>
      </c>
      <c r="U14" s="6" t="s">
        <v>1</v>
      </c>
      <c r="V14" s="6" t="s">
        <v>1</v>
      </c>
      <c r="W14" s="6" t="s">
        <v>1</v>
      </c>
      <c r="X14" s="6" t="s">
        <v>2</v>
      </c>
      <c r="Y14" s="6" t="s">
        <v>2</v>
      </c>
      <c r="Z14" s="6" t="s">
        <v>2</v>
      </c>
      <c r="AA14" s="6" t="s">
        <v>1</v>
      </c>
      <c r="AB14" s="6" t="s">
        <v>1</v>
      </c>
      <c r="AC14" s="6" t="s">
        <v>4</v>
      </c>
    </row>
    <row r="15" spans="2:29" x14ac:dyDescent="0.3">
      <c r="B15" s="9"/>
      <c r="C15" s="4" t="s">
        <v>257</v>
      </c>
      <c r="D15" s="4" t="s">
        <v>192</v>
      </c>
      <c r="E15" s="4">
        <v>147555</v>
      </c>
      <c r="F15" s="6" t="s">
        <v>26</v>
      </c>
      <c r="G15" s="6" t="s">
        <v>1</v>
      </c>
      <c r="H15" s="6" t="s">
        <v>1</v>
      </c>
      <c r="I15" s="6" t="s">
        <v>1</v>
      </c>
      <c r="J15" s="6" t="s">
        <v>1</v>
      </c>
      <c r="K15" s="6" t="s">
        <v>1</v>
      </c>
      <c r="L15" s="6" t="s">
        <v>1</v>
      </c>
      <c r="M15" s="6" t="s">
        <v>1</v>
      </c>
      <c r="N15" s="6" t="s">
        <v>1</v>
      </c>
      <c r="O15" s="6" t="s">
        <v>1</v>
      </c>
      <c r="P15" s="7" t="s">
        <v>1</v>
      </c>
      <c r="Q15" s="6" t="s">
        <v>1</v>
      </c>
      <c r="R15" s="6" t="s">
        <v>3</v>
      </c>
      <c r="S15" s="6" t="s">
        <v>1</v>
      </c>
      <c r="T15" s="6" t="s">
        <v>1</v>
      </c>
      <c r="U15" s="6" t="s">
        <v>1</v>
      </c>
      <c r="V15" s="6" t="s">
        <v>1</v>
      </c>
      <c r="W15" s="6" t="s">
        <v>1</v>
      </c>
      <c r="X15" s="6" t="s">
        <v>1</v>
      </c>
      <c r="Y15" s="6" t="s">
        <v>1</v>
      </c>
      <c r="Z15" s="6" t="s">
        <v>1</v>
      </c>
      <c r="AA15" s="6" t="s">
        <v>1</v>
      </c>
      <c r="AB15" s="6" t="s">
        <v>1</v>
      </c>
      <c r="AC15" s="6" t="s">
        <v>1</v>
      </c>
    </row>
    <row r="16" spans="2:29" x14ac:dyDescent="0.3">
      <c r="B16" s="9"/>
      <c r="C16" s="4" t="s">
        <v>258</v>
      </c>
      <c r="D16" s="4" t="s">
        <v>193</v>
      </c>
      <c r="E16" s="4">
        <v>149679</v>
      </c>
      <c r="F16" s="6" t="s">
        <v>26</v>
      </c>
      <c r="G16" s="6" t="s">
        <v>1</v>
      </c>
      <c r="H16" s="6" t="s">
        <v>1</v>
      </c>
      <c r="I16" s="6" t="s">
        <v>4</v>
      </c>
      <c r="J16" s="6" t="s">
        <v>4</v>
      </c>
      <c r="K16" s="6" t="s">
        <v>2</v>
      </c>
      <c r="L16" s="6" t="s">
        <v>1</v>
      </c>
      <c r="M16" s="6" t="s">
        <v>4</v>
      </c>
      <c r="N16" s="6" t="s">
        <v>1</v>
      </c>
      <c r="O16" s="6" t="s">
        <v>1</v>
      </c>
      <c r="P16" s="7" t="s">
        <v>4</v>
      </c>
      <c r="Q16" s="6" t="s">
        <v>4</v>
      </c>
      <c r="R16" s="6" t="s">
        <v>3</v>
      </c>
      <c r="S16" s="6" t="s">
        <v>4</v>
      </c>
      <c r="T16" s="6" t="s">
        <v>1</v>
      </c>
      <c r="U16" s="6" t="s">
        <v>4</v>
      </c>
      <c r="V16" s="6" t="s">
        <v>4</v>
      </c>
      <c r="W16" s="6" t="s">
        <v>4</v>
      </c>
      <c r="X16" s="6" t="s">
        <v>4</v>
      </c>
      <c r="Y16" s="6" t="s">
        <v>4</v>
      </c>
      <c r="Z16" s="6" t="s">
        <v>4</v>
      </c>
      <c r="AA16" s="6" t="s">
        <v>4</v>
      </c>
      <c r="AB16" s="6" t="s">
        <v>4</v>
      </c>
      <c r="AC16" s="6" t="s">
        <v>4</v>
      </c>
    </row>
    <row r="17" spans="2:31" x14ac:dyDescent="0.3">
      <c r="B17" s="9"/>
      <c r="C17" s="4" t="s">
        <v>259</v>
      </c>
      <c r="D17" s="4" t="s">
        <v>238</v>
      </c>
      <c r="E17" s="4">
        <v>154854</v>
      </c>
      <c r="F17" s="6" t="s">
        <v>26</v>
      </c>
      <c r="G17" s="6" t="s">
        <v>1</v>
      </c>
      <c r="H17" s="6" t="s">
        <v>1</v>
      </c>
      <c r="I17" s="6" t="s">
        <v>1</v>
      </c>
      <c r="J17" s="6" t="s">
        <v>1</v>
      </c>
      <c r="K17" s="6" t="s">
        <v>1</v>
      </c>
      <c r="L17" s="6" t="s">
        <v>1</v>
      </c>
      <c r="M17" s="6" t="s">
        <v>1</v>
      </c>
      <c r="N17" s="6" t="s">
        <v>1</v>
      </c>
      <c r="O17" s="6" t="s">
        <v>1</v>
      </c>
      <c r="P17" s="7" t="s">
        <v>1</v>
      </c>
      <c r="Q17" s="6" t="s">
        <v>1</v>
      </c>
      <c r="R17" s="6" t="s">
        <v>3</v>
      </c>
      <c r="S17" s="6" t="s">
        <v>4</v>
      </c>
      <c r="T17" s="6" t="s">
        <v>1</v>
      </c>
      <c r="U17" s="6" t="s">
        <v>1</v>
      </c>
      <c r="V17" s="6" t="s">
        <v>1</v>
      </c>
      <c r="W17" s="6" t="s">
        <v>1</v>
      </c>
      <c r="X17" s="6" t="s">
        <v>4</v>
      </c>
      <c r="Y17" s="6" t="s">
        <v>19</v>
      </c>
      <c r="Z17" s="6" t="s">
        <v>1</v>
      </c>
      <c r="AA17" s="6" t="s">
        <v>1</v>
      </c>
      <c r="AB17" s="6" t="s">
        <v>4</v>
      </c>
      <c r="AC17" s="6" t="s">
        <v>1</v>
      </c>
    </row>
    <row r="18" spans="2:31" x14ac:dyDescent="0.3">
      <c r="B18" s="9"/>
      <c r="C18" s="4" t="s">
        <v>260</v>
      </c>
      <c r="D18" s="4" t="s">
        <v>239</v>
      </c>
      <c r="E18" s="4">
        <v>130870</v>
      </c>
      <c r="F18" s="6" t="s">
        <v>26</v>
      </c>
      <c r="G18" s="6" t="s">
        <v>1</v>
      </c>
      <c r="H18" s="6" t="s">
        <v>1</v>
      </c>
      <c r="I18" s="6" t="s">
        <v>1</v>
      </c>
      <c r="J18" s="6" t="s">
        <v>2</v>
      </c>
      <c r="K18" s="6" t="s">
        <v>1</v>
      </c>
      <c r="L18" s="6" t="s">
        <v>1</v>
      </c>
      <c r="M18" s="6" t="s">
        <v>1</v>
      </c>
      <c r="N18" s="6" t="s">
        <v>1</v>
      </c>
      <c r="O18" s="6" t="s">
        <v>1</v>
      </c>
      <c r="P18" s="7" t="s">
        <v>1</v>
      </c>
      <c r="Q18" s="6" t="s">
        <v>1</v>
      </c>
      <c r="R18" s="6" t="s">
        <v>3</v>
      </c>
      <c r="S18" s="6" t="s">
        <v>4</v>
      </c>
      <c r="T18" s="6" t="s">
        <v>4</v>
      </c>
      <c r="U18" s="6" t="s">
        <v>1</v>
      </c>
      <c r="V18" s="6" t="s">
        <v>1</v>
      </c>
      <c r="W18" s="6" t="s">
        <v>1</v>
      </c>
      <c r="X18" s="6" t="s">
        <v>1</v>
      </c>
      <c r="Y18" s="6" t="s">
        <v>1</v>
      </c>
      <c r="Z18" s="6" t="s">
        <v>1</v>
      </c>
      <c r="AA18" s="6" t="s">
        <v>1</v>
      </c>
      <c r="AB18" s="6" t="s">
        <v>1</v>
      </c>
      <c r="AC18" s="6" t="s">
        <v>4</v>
      </c>
    </row>
    <row r="19" spans="2:31" x14ac:dyDescent="0.3">
      <c r="B19" s="9"/>
      <c r="C19" s="4" t="s">
        <v>261</v>
      </c>
      <c r="D19" s="4" t="s">
        <v>240</v>
      </c>
      <c r="E19" s="4">
        <v>154446</v>
      </c>
      <c r="F19" s="6" t="s">
        <v>26</v>
      </c>
      <c r="G19" s="6" t="s">
        <v>1</v>
      </c>
      <c r="H19" s="6" t="s">
        <v>1</v>
      </c>
      <c r="I19" s="6" t="s">
        <v>4</v>
      </c>
      <c r="J19" s="6" t="s">
        <v>1</v>
      </c>
      <c r="K19" s="6" t="s">
        <v>1</v>
      </c>
      <c r="L19" s="6" t="s">
        <v>1</v>
      </c>
      <c r="M19" s="6" t="s">
        <v>1</v>
      </c>
      <c r="N19" s="6" t="s">
        <v>4</v>
      </c>
      <c r="O19" s="6" t="s">
        <v>1</v>
      </c>
      <c r="P19" s="7" t="s">
        <v>1</v>
      </c>
      <c r="Q19" s="6" t="s">
        <v>1</v>
      </c>
      <c r="R19" s="6" t="s">
        <v>3</v>
      </c>
      <c r="S19" s="6" t="s">
        <v>1</v>
      </c>
      <c r="T19" s="6" t="s">
        <v>1</v>
      </c>
      <c r="U19" s="6" t="s">
        <v>1</v>
      </c>
      <c r="V19" s="6" t="s">
        <v>1</v>
      </c>
      <c r="W19" s="6" t="s">
        <v>1</v>
      </c>
      <c r="X19" s="6" t="s">
        <v>1</v>
      </c>
      <c r="Y19" s="6" t="s">
        <v>1</v>
      </c>
      <c r="Z19" s="6" t="s">
        <v>1</v>
      </c>
      <c r="AA19" s="6" t="s">
        <v>1</v>
      </c>
      <c r="AB19" s="6" t="s">
        <v>1</v>
      </c>
      <c r="AC19" s="6" t="s">
        <v>1</v>
      </c>
    </row>
    <row r="20" spans="2:31" x14ac:dyDescent="0.3">
      <c r="B20" s="9"/>
      <c r="C20" s="4" t="s">
        <v>262</v>
      </c>
      <c r="D20" s="4" t="s">
        <v>241</v>
      </c>
      <c r="E20" s="4">
        <v>150604</v>
      </c>
      <c r="F20" s="6" t="s">
        <v>26</v>
      </c>
      <c r="G20" s="6" t="s">
        <v>1</v>
      </c>
      <c r="H20" s="6" t="s">
        <v>1</v>
      </c>
      <c r="I20" s="6" t="s">
        <v>4</v>
      </c>
      <c r="J20" s="6" t="s">
        <v>1</v>
      </c>
      <c r="K20" s="6" t="s">
        <v>2</v>
      </c>
      <c r="L20" s="6" t="s">
        <v>1</v>
      </c>
      <c r="M20" s="6" t="s">
        <v>1</v>
      </c>
      <c r="N20" s="6" t="s">
        <v>1</v>
      </c>
      <c r="O20" s="6" t="s">
        <v>2</v>
      </c>
      <c r="P20" s="7" t="s">
        <v>1</v>
      </c>
      <c r="Q20" s="6" t="s">
        <v>1</v>
      </c>
      <c r="R20" s="6" t="s">
        <v>3</v>
      </c>
      <c r="S20" s="6" t="s">
        <v>1</v>
      </c>
      <c r="T20" s="6" t="s">
        <v>1</v>
      </c>
      <c r="U20" s="6" t="s">
        <v>1</v>
      </c>
      <c r="V20" s="6" t="s">
        <v>1</v>
      </c>
      <c r="W20" s="6" t="s">
        <v>1</v>
      </c>
      <c r="X20" s="6" t="s">
        <v>4</v>
      </c>
      <c r="Y20" s="6" t="s">
        <v>4</v>
      </c>
      <c r="Z20" s="6" t="s">
        <v>1</v>
      </c>
      <c r="AA20" s="6" t="s">
        <v>2</v>
      </c>
      <c r="AB20" s="6" t="s">
        <v>1</v>
      </c>
      <c r="AC20" s="6" t="s">
        <v>2</v>
      </c>
    </row>
    <row r="21" spans="2:31" x14ac:dyDescent="0.3">
      <c r="B21" s="9"/>
      <c r="C21" s="4" t="s">
        <v>263</v>
      </c>
      <c r="D21" s="4" t="s">
        <v>111</v>
      </c>
      <c r="E21" s="4">
        <v>137143</v>
      </c>
      <c r="F21" s="6" t="s">
        <v>26</v>
      </c>
      <c r="G21" s="6" t="s">
        <v>1</v>
      </c>
      <c r="H21" s="6" t="s">
        <v>1</v>
      </c>
      <c r="I21" s="6" t="s">
        <v>1</v>
      </c>
      <c r="J21" s="6" t="s">
        <v>1</v>
      </c>
      <c r="K21" s="6" t="s">
        <v>1</v>
      </c>
      <c r="L21" s="6" t="s">
        <v>1</v>
      </c>
      <c r="M21" s="6" t="s">
        <v>1</v>
      </c>
      <c r="N21" s="6" t="s">
        <v>1</v>
      </c>
      <c r="O21" s="6" t="s">
        <v>1</v>
      </c>
      <c r="P21" s="7" t="s">
        <v>1</v>
      </c>
      <c r="Q21" s="6" t="s">
        <v>1</v>
      </c>
      <c r="R21" s="6" t="s">
        <v>3</v>
      </c>
      <c r="S21" s="6" t="s">
        <v>1</v>
      </c>
      <c r="T21" s="6" t="s">
        <v>3</v>
      </c>
      <c r="U21" s="6" t="s">
        <v>2</v>
      </c>
      <c r="V21" s="6" t="s">
        <v>2</v>
      </c>
      <c r="W21" s="6" t="s">
        <v>1</v>
      </c>
      <c r="X21" s="6" t="s">
        <v>1</v>
      </c>
      <c r="Y21" s="6" t="s">
        <v>4</v>
      </c>
      <c r="Z21" s="6" t="s">
        <v>2</v>
      </c>
      <c r="AA21" s="6" t="s">
        <v>2</v>
      </c>
      <c r="AB21" s="6" t="s">
        <v>1</v>
      </c>
      <c r="AC21" s="6" t="s">
        <v>2</v>
      </c>
    </row>
    <row r="22" spans="2:31" x14ac:dyDescent="0.3">
      <c r="B22" s="9"/>
      <c r="C22" s="4" t="s">
        <v>264</v>
      </c>
      <c r="D22" s="4" t="s">
        <v>242</v>
      </c>
      <c r="E22" s="4">
        <v>143833</v>
      </c>
      <c r="F22" s="6" t="s">
        <v>4</v>
      </c>
      <c r="G22" s="6" t="s">
        <v>1</v>
      </c>
      <c r="H22" s="6" t="s">
        <v>1</v>
      </c>
      <c r="I22" s="6" t="s">
        <v>1</v>
      </c>
      <c r="J22" s="6" t="s">
        <v>2</v>
      </c>
      <c r="K22" s="6" t="s">
        <v>1</v>
      </c>
      <c r="L22" s="6" t="s">
        <v>2</v>
      </c>
      <c r="M22" s="6" t="s">
        <v>1</v>
      </c>
      <c r="N22" s="6" t="s">
        <v>4</v>
      </c>
      <c r="O22" s="6" t="s">
        <v>4</v>
      </c>
      <c r="P22" s="7" t="s">
        <v>4</v>
      </c>
      <c r="Q22" s="6" t="s">
        <v>4</v>
      </c>
      <c r="R22" s="6" t="s">
        <v>3</v>
      </c>
      <c r="S22" s="6" t="s">
        <v>4</v>
      </c>
      <c r="T22" s="6" t="s">
        <v>4</v>
      </c>
      <c r="U22" s="6" t="s">
        <v>2</v>
      </c>
      <c r="V22" s="6" t="s">
        <v>2</v>
      </c>
      <c r="W22" s="6" t="s">
        <v>2</v>
      </c>
      <c r="X22" s="6" t="s">
        <v>4</v>
      </c>
      <c r="Y22" s="6" t="s">
        <v>1</v>
      </c>
      <c r="Z22" s="6" t="s">
        <v>4</v>
      </c>
      <c r="AA22" s="6" t="s">
        <v>4</v>
      </c>
      <c r="AB22" s="6" t="s">
        <v>4</v>
      </c>
      <c r="AC22" s="6" t="s">
        <v>4</v>
      </c>
    </row>
    <row r="23" spans="2:31" x14ac:dyDescent="0.3">
      <c r="B23" s="9"/>
      <c r="C23" s="4" t="s">
        <v>265</v>
      </c>
      <c r="D23" s="4" t="s">
        <v>243</v>
      </c>
      <c r="E23" s="4">
        <v>148504</v>
      </c>
      <c r="F23" s="6" t="s">
        <v>26</v>
      </c>
      <c r="G23" s="6" t="s">
        <v>1</v>
      </c>
      <c r="H23" s="6" t="s">
        <v>1</v>
      </c>
      <c r="I23" s="6" t="s">
        <v>4</v>
      </c>
      <c r="J23" s="6" t="s">
        <v>1</v>
      </c>
      <c r="K23" s="6" t="s">
        <v>2</v>
      </c>
      <c r="L23" s="6" t="s">
        <v>1</v>
      </c>
      <c r="M23" s="6" t="s">
        <v>1</v>
      </c>
      <c r="N23" s="6" t="s">
        <v>4</v>
      </c>
      <c r="O23" s="6" t="s">
        <v>2</v>
      </c>
      <c r="P23" s="7" t="s">
        <v>1</v>
      </c>
      <c r="Q23" s="6" t="s">
        <v>1</v>
      </c>
      <c r="R23" s="6" t="s">
        <v>3</v>
      </c>
      <c r="S23" s="6" t="s">
        <v>1</v>
      </c>
      <c r="T23" s="6" t="s">
        <v>1</v>
      </c>
      <c r="U23" s="6" t="s">
        <v>1</v>
      </c>
      <c r="V23" s="6" t="s">
        <v>1</v>
      </c>
      <c r="W23" s="6" t="s">
        <v>1</v>
      </c>
      <c r="X23" s="6" t="s">
        <v>1</v>
      </c>
      <c r="Y23" s="6" t="s">
        <v>4</v>
      </c>
      <c r="Z23" s="6" t="s">
        <v>1</v>
      </c>
      <c r="AA23" s="6" t="s">
        <v>1</v>
      </c>
      <c r="AB23" s="6" t="s">
        <v>1</v>
      </c>
      <c r="AC23" s="6" t="s">
        <v>4</v>
      </c>
    </row>
    <row r="24" spans="2:31" x14ac:dyDescent="0.3">
      <c r="B24" s="9"/>
      <c r="C24" s="4" t="s">
        <v>266</v>
      </c>
      <c r="D24" s="4" t="s">
        <v>244</v>
      </c>
      <c r="E24" s="4">
        <v>152654</v>
      </c>
      <c r="F24" s="6" t="s">
        <v>26</v>
      </c>
      <c r="G24" s="6" t="s">
        <v>1</v>
      </c>
      <c r="H24" s="6" t="s">
        <v>1</v>
      </c>
      <c r="I24" s="6" t="s">
        <v>4</v>
      </c>
      <c r="J24" s="6" t="s">
        <v>1</v>
      </c>
      <c r="K24" s="6" t="s">
        <v>2</v>
      </c>
      <c r="L24" s="6" t="s">
        <v>1</v>
      </c>
      <c r="M24" s="6" t="s">
        <v>1</v>
      </c>
      <c r="N24" s="6" t="s">
        <v>1</v>
      </c>
      <c r="O24" s="6" t="s">
        <v>2</v>
      </c>
      <c r="P24" s="7" t="s">
        <v>1</v>
      </c>
      <c r="Q24" s="6" t="s">
        <v>4</v>
      </c>
      <c r="R24" s="6" t="s">
        <v>3</v>
      </c>
      <c r="S24" s="6" t="s">
        <v>1</v>
      </c>
      <c r="T24" s="6" t="s">
        <v>1</v>
      </c>
      <c r="U24" s="6" t="s">
        <v>2</v>
      </c>
      <c r="V24" s="6" t="s">
        <v>1</v>
      </c>
      <c r="W24" s="6" t="s">
        <v>1</v>
      </c>
      <c r="X24" s="6" t="s">
        <v>1</v>
      </c>
      <c r="Y24" s="6" t="s">
        <v>1</v>
      </c>
      <c r="Z24" s="6" t="s">
        <v>1</v>
      </c>
      <c r="AA24" s="6" t="s">
        <v>1</v>
      </c>
      <c r="AB24" s="6" t="s">
        <v>1</v>
      </c>
      <c r="AC24" s="6" t="s">
        <v>1</v>
      </c>
    </row>
    <row r="25" spans="2:31" x14ac:dyDescent="0.3">
      <c r="B25" s="8"/>
      <c r="E25" s="86"/>
      <c r="F25" s="86"/>
    </row>
    <row r="26" spans="2:31" x14ac:dyDescent="0.3">
      <c r="D26" s="85"/>
      <c r="E26" s="88" t="s">
        <v>273</v>
      </c>
      <c r="F26" s="89">
        <f>COUNTIF(F2:F24, "N")</f>
        <v>22</v>
      </c>
      <c r="G26" s="89">
        <f t="shared" ref="G26:AC26" si="0">COUNTIF(G2:G24, "N")</f>
        <v>0</v>
      </c>
      <c r="H26" s="89">
        <f t="shared" si="0"/>
        <v>0</v>
      </c>
      <c r="I26" s="89">
        <f t="shared" si="0"/>
        <v>0</v>
      </c>
      <c r="J26" s="89">
        <f t="shared" si="0"/>
        <v>0</v>
      </c>
      <c r="K26" s="89">
        <f t="shared" si="0"/>
        <v>0</v>
      </c>
      <c r="L26" s="89">
        <f t="shared" si="0"/>
        <v>0</v>
      </c>
      <c r="M26" s="89">
        <f t="shared" si="0"/>
        <v>0</v>
      </c>
      <c r="N26" s="89">
        <f t="shared" si="0"/>
        <v>0</v>
      </c>
      <c r="O26" s="89">
        <f t="shared" si="0"/>
        <v>0</v>
      </c>
      <c r="P26" s="89">
        <f t="shared" si="0"/>
        <v>0</v>
      </c>
      <c r="Q26" s="89">
        <f t="shared" si="0"/>
        <v>0</v>
      </c>
      <c r="R26" s="89">
        <f t="shared" si="0"/>
        <v>0</v>
      </c>
      <c r="S26" s="89">
        <f t="shared" si="0"/>
        <v>0</v>
      </c>
      <c r="T26" s="89">
        <f t="shared" si="0"/>
        <v>0</v>
      </c>
      <c r="U26" s="89">
        <f t="shared" si="0"/>
        <v>0</v>
      </c>
      <c r="V26" s="89">
        <f t="shared" si="0"/>
        <v>0</v>
      </c>
      <c r="W26" s="89">
        <f t="shared" si="0"/>
        <v>0</v>
      </c>
      <c r="X26" s="89">
        <f t="shared" si="0"/>
        <v>0</v>
      </c>
      <c r="Y26" s="89">
        <f t="shared" si="0"/>
        <v>0</v>
      </c>
      <c r="Z26" s="89">
        <f t="shared" si="0"/>
        <v>0</v>
      </c>
      <c r="AA26" s="89">
        <f t="shared" si="0"/>
        <v>0</v>
      </c>
      <c r="AB26" s="89">
        <f t="shared" si="0"/>
        <v>0</v>
      </c>
      <c r="AC26" s="89">
        <f t="shared" si="0"/>
        <v>0</v>
      </c>
    </row>
    <row r="27" spans="2:31" x14ac:dyDescent="0.3">
      <c r="D27" s="85"/>
      <c r="E27" s="90" t="s">
        <v>177</v>
      </c>
      <c r="F27" s="87">
        <f>COUNTIF(F2:F24, "/")</f>
        <v>0</v>
      </c>
      <c r="G27" s="87">
        <f t="shared" ref="G27:AC27" si="1">COUNTIF(G2:G24, "/")</f>
        <v>22</v>
      </c>
      <c r="H27" s="87">
        <f t="shared" si="1"/>
        <v>23</v>
      </c>
      <c r="I27" s="87">
        <f t="shared" si="1"/>
        <v>11</v>
      </c>
      <c r="J27" s="87">
        <f t="shared" si="1"/>
        <v>17</v>
      </c>
      <c r="K27" s="87">
        <f t="shared" si="1"/>
        <v>13</v>
      </c>
      <c r="L27" s="87">
        <f t="shared" si="1"/>
        <v>17</v>
      </c>
      <c r="M27" s="87">
        <f t="shared" si="1"/>
        <v>19</v>
      </c>
      <c r="N27" s="87">
        <f t="shared" si="1"/>
        <v>18</v>
      </c>
      <c r="O27" s="87">
        <f t="shared" si="1"/>
        <v>14</v>
      </c>
      <c r="P27" s="87">
        <f t="shared" si="1"/>
        <v>20</v>
      </c>
      <c r="Q27" s="87">
        <f t="shared" si="1"/>
        <v>16</v>
      </c>
      <c r="R27" s="87">
        <f t="shared" si="1"/>
        <v>0</v>
      </c>
      <c r="S27" s="87">
        <f t="shared" si="1"/>
        <v>12</v>
      </c>
      <c r="T27" s="87">
        <f t="shared" si="1"/>
        <v>15</v>
      </c>
      <c r="U27" s="87">
        <f t="shared" si="1"/>
        <v>15</v>
      </c>
      <c r="V27" s="87">
        <f t="shared" si="1"/>
        <v>15</v>
      </c>
      <c r="W27" s="87">
        <f t="shared" si="1"/>
        <v>17</v>
      </c>
      <c r="X27" s="87">
        <f t="shared" si="1"/>
        <v>13</v>
      </c>
      <c r="Y27" s="87">
        <f t="shared" si="1"/>
        <v>10</v>
      </c>
      <c r="Z27" s="87">
        <f t="shared" si="1"/>
        <v>15</v>
      </c>
      <c r="AA27" s="87">
        <f t="shared" si="1"/>
        <v>15</v>
      </c>
      <c r="AB27" s="87">
        <f t="shared" si="1"/>
        <v>18</v>
      </c>
      <c r="AC27" s="87">
        <f t="shared" si="1"/>
        <v>12</v>
      </c>
      <c r="AD27" s="85"/>
      <c r="AE27" s="85"/>
    </row>
    <row r="28" spans="2:31" x14ac:dyDescent="0.3">
      <c r="D28" s="85"/>
      <c r="E28" s="91" t="s">
        <v>176</v>
      </c>
      <c r="F28" s="37">
        <f>COUNTIF(F2:F24, "O")</f>
        <v>1</v>
      </c>
      <c r="G28" s="37">
        <f t="shared" ref="G28:AC28" si="2">COUNTIF(G2:G24, "O")</f>
        <v>0</v>
      </c>
      <c r="H28" s="37">
        <f t="shared" si="2"/>
        <v>0</v>
      </c>
      <c r="I28" s="37">
        <f t="shared" si="2"/>
        <v>11</v>
      </c>
      <c r="J28" s="37">
        <f t="shared" si="2"/>
        <v>3</v>
      </c>
      <c r="K28" s="37">
        <f t="shared" si="2"/>
        <v>2</v>
      </c>
      <c r="L28" s="37">
        <f t="shared" si="2"/>
        <v>3</v>
      </c>
      <c r="M28" s="37">
        <f t="shared" si="2"/>
        <v>2</v>
      </c>
      <c r="N28" s="37">
        <f t="shared" si="2"/>
        <v>4</v>
      </c>
      <c r="O28" s="37">
        <f t="shared" si="2"/>
        <v>3</v>
      </c>
      <c r="P28" s="37">
        <f t="shared" si="2"/>
        <v>3</v>
      </c>
      <c r="Q28" s="37">
        <f t="shared" si="2"/>
        <v>7</v>
      </c>
      <c r="R28" s="37">
        <f t="shared" si="2"/>
        <v>0</v>
      </c>
      <c r="S28" s="37">
        <f t="shared" si="2"/>
        <v>11</v>
      </c>
      <c r="T28" s="37">
        <f t="shared" si="2"/>
        <v>4</v>
      </c>
      <c r="U28" s="37">
        <f t="shared" si="2"/>
        <v>4</v>
      </c>
      <c r="V28" s="37">
        <f t="shared" si="2"/>
        <v>5</v>
      </c>
      <c r="W28" s="37">
        <f t="shared" si="2"/>
        <v>5</v>
      </c>
      <c r="X28" s="37">
        <f t="shared" si="2"/>
        <v>7</v>
      </c>
      <c r="Y28" s="37">
        <f t="shared" si="2"/>
        <v>8</v>
      </c>
      <c r="Z28" s="37">
        <f t="shared" si="2"/>
        <v>5</v>
      </c>
      <c r="AA28" s="37">
        <f t="shared" si="2"/>
        <v>4</v>
      </c>
      <c r="AB28" s="37">
        <f t="shared" si="2"/>
        <v>5</v>
      </c>
      <c r="AC28" s="37">
        <f t="shared" si="2"/>
        <v>9</v>
      </c>
      <c r="AD28" s="85"/>
      <c r="AE28" s="85"/>
    </row>
    <row r="29" spans="2:31" x14ac:dyDescent="0.3">
      <c r="D29" s="85"/>
      <c r="E29" s="91" t="s">
        <v>178</v>
      </c>
      <c r="F29" s="37">
        <f>COUNTIF(F2:F24, "L")</f>
        <v>0</v>
      </c>
      <c r="G29" s="37">
        <f t="shared" ref="G29:AC29" si="3">COUNTIF(G2:G24, "L")</f>
        <v>0</v>
      </c>
      <c r="H29" s="37">
        <f t="shared" si="3"/>
        <v>0</v>
      </c>
      <c r="I29" s="37">
        <f t="shared" si="3"/>
        <v>1</v>
      </c>
      <c r="J29" s="37">
        <f t="shared" si="3"/>
        <v>3</v>
      </c>
      <c r="K29" s="37">
        <f t="shared" si="3"/>
        <v>8</v>
      </c>
      <c r="L29" s="37">
        <f t="shared" si="3"/>
        <v>2</v>
      </c>
      <c r="M29" s="37">
        <f t="shared" si="3"/>
        <v>1</v>
      </c>
      <c r="N29" s="37">
        <f t="shared" si="3"/>
        <v>1</v>
      </c>
      <c r="O29" s="37">
        <f t="shared" si="3"/>
        <v>6</v>
      </c>
      <c r="P29" s="37">
        <f t="shared" si="3"/>
        <v>0</v>
      </c>
      <c r="Q29" s="37">
        <f t="shared" si="3"/>
        <v>0</v>
      </c>
      <c r="R29" s="37">
        <f t="shared" si="3"/>
        <v>0</v>
      </c>
      <c r="S29" s="37">
        <f t="shared" si="3"/>
        <v>0</v>
      </c>
      <c r="T29" s="37">
        <f t="shared" si="3"/>
        <v>1</v>
      </c>
      <c r="U29" s="37">
        <f t="shared" si="3"/>
        <v>4</v>
      </c>
      <c r="V29" s="37">
        <f t="shared" si="3"/>
        <v>3</v>
      </c>
      <c r="W29" s="37">
        <f t="shared" si="3"/>
        <v>1</v>
      </c>
      <c r="X29" s="37">
        <f t="shared" si="3"/>
        <v>1</v>
      </c>
      <c r="Y29" s="37">
        <f t="shared" si="3"/>
        <v>2</v>
      </c>
      <c r="Z29" s="37">
        <f t="shared" si="3"/>
        <v>3</v>
      </c>
      <c r="AA29" s="37">
        <f t="shared" si="3"/>
        <v>3</v>
      </c>
      <c r="AB29" s="37">
        <f t="shared" si="3"/>
        <v>0</v>
      </c>
      <c r="AC29" s="37">
        <f t="shared" si="3"/>
        <v>2</v>
      </c>
      <c r="AD29" s="85"/>
      <c r="AE29" s="85"/>
    </row>
    <row r="30" spans="2:31" x14ac:dyDescent="0.3">
      <c r="D30" s="85"/>
      <c r="E30" s="91" t="s">
        <v>269</v>
      </c>
      <c r="F30" s="37">
        <f>COUNTIF(F2:F24,"A")</f>
        <v>0</v>
      </c>
      <c r="G30" s="37">
        <f t="shared" ref="G30:AC30" si="4">COUNTIF(G2:G24,"A")</f>
        <v>1</v>
      </c>
      <c r="H30" s="37">
        <f t="shared" si="4"/>
        <v>0</v>
      </c>
      <c r="I30" s="37">
        <f t="shared" si="4"/>
        <v>0</v>
      </c>
      <c r="J30" s="37">
        <f t="shared" si="4"/>
        <v>0</v>
      </c>
      <c r="K30" s="37">
        <f t="shared" si="4"/>
        <v>0</v>
      </c>
      <c r="L30" s="37">
        <f t="shared" si="4"/>
        <v>1</v>
      </c>
      <c r="M30" s="37">
        <f t="shared" si="4"/>
        <v>0</v>
      </c>
      <c r="N30" s="37">
        <f t="shared" si="4"/>
        <v>0</v>
      </c>
      <c r="O30" s="37">
        <f t="shared" si="4"/>
        <v>0</v>
      </c>
      <c r="P30" s="37">
        <f t="shared" si="4"/>
        <v>0</v>
      </c>
      <c r="Q30" s="37">
        <f t="shared" si="4"/>
        <v>0</v>
      </c>
      <c r="R30" s="37">
        <f t="shared" si="4"/>
        <v>23</v>
      </c>
      <c r="S30" s="37">
        <f t="shared" si="4"/>
        <v>0</v>
      </c>
      <c r="T30" s="37">
        <f t="shared" si="4"/>
        <v>3</v>
      </c>
      <c r="U30" s="37">
        <f t="shared" si="4"/>
        <v>0</v>
      </c>
      <c r="V30" s="37">
        <f t="shared" si="4"/>
        <v>0</v>
      </c>
      <c r="W30" s="37">
        <f t="shared" si="4"/>
        <v>0</v>
      </c>
      <c r="X30" s="37">
        <f t="shared" si="4"/>
        <v>2</v>
      </c>
      <c r="Y30" s="37">
        <f t="shared" si="4"/>
        <v>2</v>
      </c>
      <c r="Z30" s="37">
        <f t="shared" si="4"/>
        <v>0</v>
      </c>
      <c r="AA30" s="37">
        <f t="shared" si="4"/>
        <v>1</v>
      </c>
      <c r="AB30" s="37">
        <f t="shared" si="4"/>
        <v>0</v>
      </c>
      <c r="AC30" s="37">
        <f t="shared" si="4"/>
        <v>0</v>
      </c>
      <c r="AD30" s="85"/>
      <c r="AE30" s="85"/>
    </row>
    <row r="31" spans="2:31" x14ac:dyDescent="0.3">
      <c r="D31" s="85"/>
      <c r="E31" s="92" t="s">
        <v>179</v>
      </c>
      <c r="F31" s="96">
        <f>COUNTIF(F2:F24,"S")</f>
        <v>0</v>
      </c>
      <c r="G31" s="96">
        <f t="shared" ref="G31:AC31" si="5">COUNTIF(G2:G24,"S")</f>
        <v>0</v>
      </c>
      <c r="H31" s="96">
        <f t="shared" si="5"/>
        <v>0</v>
      </c>
      <c r="I31" s="96">
        <f t="shared" si="5"/>
        <v>0</v>
      </c>
      <c r="J31" s="96">
        <f t="shared" si="5"/>
        <v>0</v>
      </c>
      <c r="K31" s="96">
        <f t="shared" si="5"/>
        <v>0</v>
      </c>
      <c r="L31" s="96">
        <f t="shared" si="5"/>
        <v>0</v>
      </c>
      <c r="M31" s="96">
        <f t="shared" si="5"/>
        <v>1</v>
      </c>
      <c r="N31" s="96">
        <f t="shared" si="5"/>
        <v>0</v>
      </c>
      <c r="O31" s="96">
        <f t="shared" si="5"/>
        <v>0</v>
      </c>
      <c r="P31" s="96">
        <f t="shared" si="5"/>
        <v>0</v>
      </c>
      <c r="Q31" s="96">
        <f t="shared" si="5"/>
        <v>0</v>
      </c>
      <c r="R31" s="96">
        <f t="shared" si="5"/>
        <v>0</v>
      </c>
      <c r="S31" s="96">
        <f t="shared" si="5"/>
        <v>0</v>
      </c>
      <c r="T31" s="96">
        <f t="shared" si="5"/>
        <v>0</v>
      </c>
      <c r="U31" s="96">
        <f t="shared" si="5"/>
        <v>0</v>
      </c>
      <c r="V31" s="96">
        <f t="shared" si="5"/>
        <v>0</v>
      </c>
      <c r="W31" s="96">
        <f t="shared" si="5"/>
        <v>0</v>
      </c>
      <c r="X31" s="96">
        <f t="shared" si="5"/>
        <v>0</v>
      </c>
      <c r="Y31" s="96">
        <f t="shared" si="5"/>
        <v>1</v>
      </c>
      <c r="Z31" s="96">
        <f t="shared" si="5"/>
        <v>0</v>
      </c>
      <c r="AA31" s="96">
        <f t="shared" si="5"/>
        <v>0</v>
      </c>
      <c r="AB31" s="96">
        <f t="shared" si="5"/>
        <v>0</v>
      </c>
      <c r="AC31" s="96">
        <f t="shared" si="5"/>
        <v>0</v>
      </c>
      <c r="AD31" s="85"/>
      <c r="AE31" s="85"/>
    </row>
    <row r="32" spans="2:31" x14ac:dyDescent="0.3">
      <c r="D32" s="85"/>
      <c r="E32" s="93" t="s">
        <v>270</v>
      </c>
      <c r="F32" s="93">
        <f>F26+F27+F28+F29+F30+F31</f>
        <v>23</v>
      </c>
      <c r="G32" s="93">
        <f t="shared" ref="G32:AC32" si="6">G26+G27+G28+G29+G30+G31</f>
        <v>23</v>
      </c>
      <c r="H32" s="93">
        <f t="shared" si="6"/>
        <v>23</v>
      </c>
      <c r="I32" s="93">
        <f t="shared" si="6"/>
        <v>23</v>
      </c>
      <c r="J32" s="93">
        <f t="shared" si="6"/>
        <v>23</v>
      </c>
      <c r="K32" s="93">
        <f t="shared" si="6"/>
        <v>23</v>
      </c>
      <c r="L32" s="93">
        <f t="shared" si="6"/>
        <v>23</v>
      </c>
      <c r="M32" s="93">
        <f t="shared" si="6"/>
        <v>23</v>
      </c>
      <c r="N32" s="93">
        <f t="shared" si="6"/>
        <v>23</v>
      </c>
      <c r="O32" s="93">
        <f t="shared" si="6"/>
        <v>23</v>
      </c>
      <c r="P32" s="93">
        <f t="shared" si="6"/>
        <v>23</v>
      </c>
      <c r="Q32" s="93">
        <f t="shared" si="6"/>
        <v>23</v>
      </c>
      <c r="R32" s="93">
        <f t="shared" si="6"/>
        <v>23</v>
      </c>
      <c r="S32" s="93">
        <f t="shared" si="6"/>
        <v>23</v>
      </c>
      <c r="T32" s="93">
        <f t="shared" si="6"/>
        <v>23</v>
      </c>
      <c r="U32" s="93">
        <f t="shared" si="6"/>
        <v>23</v>
      </c>
      <c r="V32" s="93">
        <f t="shared" si="6"/>
        <v>23</v>
      </c>
      <c r="W32" s="93">
        <f t="shared" si="6"/>
        <v>23</v>
      </c>
      <c r="X32" s="93">
        <f t="shared" si="6"/>
        <v>23</v>
      </c>
      <c r="Y32" s="93">
        <f t="shared" si="6"/>
        <v>23</v>
      </c>
      <c r="Z32" s="93">
        <f t="shared" si="6"/>
        <v>23</v>
      </c>
      <c r="AA32" s="93">
        <f t="shared" si="6"/>
        <v>23</v>
      </c>
      <c r="AB32" s="93">
        <f t="shared" si="6"/>
        <v>23</v>
      </c>
      <c r="AC32" s="93">
        <f t="shared" si="6"/>
        <v>23</v>
      </c>
      <c r="AD32" s="85"/>
      <c r="AE32" s="85"/>
    </row>
    <row r="33" spans="4:31" x14ac:dyDescent="0.3"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</row>
    <row r="34" spans="4:31" x14ac:dyDescent="0.3"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</row>
  </sheetData>
  <conditionalFormatting sqref="F2:AC24">
    <cfRule type="containsText" dxfId="186" priority="1" operator="containsText" text="N">
      <formula>NOT(ISERROR(SEARCH("N",F2)))</formula>
    </cfRule>
    <cfRule type="containsText" dxfId="185" priority="3" operator="containsText" text="A">
      <formula>NOT(ISERROR(SEARCH("A",F2)))</formula>
    </cfRule>
  </conditionalFormatting>
  <conditionalFormatting sqref="F2:AC24">
    <cfRule type="containsText" dxfId="184" priority="2" operator="containsText" text="S">
      <formula>NOT(ISERROR(SEARCH("S",F2)))</formula>
    </cfRule>
    <cfRule type="containsText" dxfId="183" priority="4" operator="containsText" text="O">
      <formula>NOT(ISERROR(SEARCH("O",F2)))</formula>
    </cfRule>
    <cfRule type="containsText" dxfId="182" priority="5" operator="containsText" text="L">
      <formula>NOT(ISERROR(SEARCH("L",F2)))</formula>
    </cfRule>
    <cfRule type="containsText" dxfId="181" priority="6" operator="containsText" text="/">
      <formula>NOT(ISERROR(SEARCH("/",F2)))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7"/>
  <sheetViews>
    <sheetView topLeftCell="H3" workbookViewId="0">
      <selection activeCell="B30" sqref="B30:I33"/>
    </sheetView>
  </sheetViews>
  <sheetFormatPr defaultRowHeight="14.4" x14ac:dyDescent="0.3"/>
  <cols>
    <col min="2" max="2" width="18.6640625" bestFit="1" customWidth="1"/>
    <col min="3" max="3" width="20.21875" bestFit="1" customWidth="1"/>
    <col min="4" max="4" width="11.6640625" bestFit="1" customWidth="1"/>
    <col min="5" max="5" width="16.109375" bestFit="1" customWidth="1"/>
    <col min="6" max="6" width="10.5546875" customWidth="1"/>
    <col min="7" max="7" width="16.21875" bestFit="1" customWidth="1"/>
    <col min="8" max="8" width="26.33203125" customWidth="1"/>
    <col min="9" max="9" width="19.88671875" bestFit="1" customWidth="1"/>
    <col min="11" max="11" width="17.6640625" bestFit="1" customWidth="1"/>
    <col min="12" max="12" width="9" customWidth="1"/>
    <col min="13" max="13" width="22" customWidth="1"/>
    <col min="14" max="14" width="15.6640625" bestFit="1" customWidth="1"/>
    <col min="15" max="15" width="9.44140625" customWidth="1"/>
    <col min="16" max="16" width="36.6640625" bestFit="1" customWidth="1"/>
    <col min="17" max="17" width="10.33203125" customWidth="1"/>
    <col min="18" max="18" width="19.33203125" bestFit="1" customWidth="1"/>
    <col min="19" max="19" width="6.44140625" customWidth="1"/>
  </cols>
  <sheetData>
    <row r="1" spans="1:19" ht="15" thickBot="1" x14ac:dyDescent="0.35"/>
    <row r="2" spans="1:19" ht="16.2" thickBot="1" x14ac:dyDescent="0.35">
      <c r="E2" s="49" t="s">
        <v>311</v>
      </c>
    </row>
    <row r="3" spans="1:19" ht="15" thickBot="1" x14ac:dyDescent="0.35">
      <c r="A3" s="75" t="str">
        <f>GC[[#Headers],[Group]]</f>
        <v>Group</v>
      </c>
      <c r="B3" s="83" t="str">
        <f>GroupC[[#Headers],[Forename]]</f>
        <v>Forename</v>
      </c>
      <c r="C3" s="83" t="str">
        <f>GroupC[[#Headers],[Surname]]</f>
        <v>Surname</v>
      </c>
      <c r="D3" s="83" t="str">
        <f>GroupC[[#Headers],[Student ID]]</f>
        <v>Student ID</v>
      </c>
      <c r="E3" s="83" t="s">
        <v>273</v>
      </c>
      <c r="F3" s="83" t="s">
        <v>177</v>
      </c>
      <c r="G3" s="83" t="s">
        <v>176</v>
      </c>
      <c r="H3" s="83" t="s">
        <v>178</v>
      </c>
      <c r="I3" s="83" t="s">
        <v>269</v>
      </c>
      <c r="J3" s="83" t="s">
        <v>179</v>
      </c>
      <c r="K3" s="84" t="s">
        <v>306</v>
      </c>
    </row>
    <row r="4" spans="1:19" x14ac:dyDescent="0.3">
      <c r="A4" s="80" t="str">
        <f>'Group C'!B2</f>
        <v>C</v>
      </c>
      <c r="B4" s="81" t="str">
        <f>'Group C'!C2</f>
        <v>Abdirashid</v>
      </c>
      <c r="C4" s="81" t="str">
        <f>'Group C'!D2</f>
        <v>Abubakar</v>
      </c>
      <c r="D4" s="81">
        <f>'Group C'!E2</f>
        <v>142867</v>
      </c>
      <c r="E4" s="82">
        <f>COUNTIF('Group C'!F2:AC2,"N")/24</f>
        <v>4.1666666666666664E-2</v>
      </c>
      <c r="F4" s="82">
        <f>COUNTIF('Group C'!F2:AC2,"/")/24</f>
        <v>0.58333333333333337</v>
      </c>
      <c r="G4" s="82">
        <f>COUNTIF('Group C'!F2:AC2,"O")/24</f>
        <v>0.29166666666666669</v>
      </c>
      <c r="H4" s="82">
        <f>COUNTIF('Group C'!F2:AC2,"L")/24</f>
        <v>0</v>
      </c>
      <c r="I4" s="82">
        <f>COUNTIF('Group C'!F2:AC2,"A")/24</f>
        <v>8.3333333333333329E-2</v>
      </c>
      <c r="J4" s="82">
        <f>COUNTIF('Group C'!F2:AC2,"S")/24</f>
        <v>0</v>
      </c>
      <c r="K4" s="81" t="str">
        <f>IF(Table37[[#This Row],[Column6]]+Table37[[#This Row],[Column8]]+Table37[[#This Row],[Column5]]&gt;60%,"Pass","Fail")</f>
        <v>Pass</v>
      </c>
    </row>
    <row r="5" spans="1:19" ht="15.6" x14ac:dyDescent="0.3">
      <c r="A5" s="70"/>
      <c r="B5" s="16" t="str">
        <f>'Group C'!C3</f>
        <v>Jordan</v>
      </c>
      <c r="C5" s="16" t="str">
        <f>'Group C'!D3</f>
        <v>Adegbite</v>
      </c>
      <c r="D5" s="16">
        <f>'Group C'!E3</f>
        <v>157733</v>
      </c>
      <c r="E5" s="17">
        <f>COUNTIF('Group C'!F3:AC3,"N")/24</f>
        <v>4.1666666666666664E-2</v>
      </c>
      <c r="F5" s="17">
        <f>COUNTIF('Group C'!F3:AC3,"/")/24</f>
        <v>0.33333333333333331</v>
      </c>
      <c r="G5" s="17">
        <f>COUNTIF('Group C'!F3:AC3,"O")/24</f>
        <v>0.25</v>
      </c>
      <c r="H5" s="17">
        <f>COUNTIF('Group C'!F3:AC3,"L")/24</f>
        <v>0.33333333333333331</v>
      </c>
      <c r="I5" s="17">
        <f>COUNTIF('Group C'!F3:AC3,"A")/24</f>
        <v>4.1666666666666664E-2</v>
      </c>
      <c r="J5" s="17">
        <f>COUNTIF('Group C'!F3:AC3,"S")/24</f>
        <v>0</v>
      </c>
      <c r="K5" s="16" t="str">
        <f>IF(Table37[[#This Row],[Column6]]+Table37[[#This Row],[Column8]]+Table37[[#This Row],[Column5]]&gt;60%,"Pass","Fail")</f>
        <v>Pass</v>
      </c>
      <c r="P5" s="48" t="s">
        <v>310</v>
      </c>
    </row>
    <row r="6" spans="1:19" x14ac:dyDescent="0.3">
      <c r="A6" s="70"/>
      <c r="B6" s="16" t="str">
        <f>'Group C'!C4</f>
        <v>Mostafa</v>
      </c>
      <c r="C6" s="16" t="str">
        <f>'Group C'!D4</f>
        <v>Al-Bakaa</v>
      </c>
      <c r="D6" s="16">
        <f>'Group C'!E4</f>
        <v>144031</v>
      </c>
      <c r="E6" s="17">
        <f>COUNTIF('Group C'!F4:AC4,"N")/24</f>
        <v>4.1666666666666664E-2</v>
      </c>
      <c r="F6" s="17">
        <f>COUNTIF('Group C'!F4:AC4,"/")/24</f>
        <v>0.75</v>
      </c>
      <c r="G6" s="17">
        <f>COUNTIF('Group C'!F4:AC4,"O")/24</f>
        <v>0</v>
      </c>
      <c r="H6" s="17">
        <f>COUNTIF('Group C'!F4:AC4,"L")/24</f>
        <v>4.1666666666666664E-2</v>
      </c>
      <c r="I6" s="17">
        <f>COUNTIF('Group C'!F4:AC4,"A")/24</f>
        <v>0.16666666666666666</v>
      </c>
      <c r="J6" s="17">
        <f>COUNTIF('Group C'!F4:AC4,"S")/24</f>
        <v>0</v>
      </c>
      <c r="K6" s="16" t="str">
        <f>IF(Table37[[#This Row],[Column6]]+Table37[[#This Row],[Column8]]+Table37[[#This Row],[Column5]]&gt;60%,"Pass","Fail")</f>
        <v>Pass</v>
      </c>
      <c r="M6" s="15" t="s">
        <v>174</v>
      </c>
      <c r="N6" s="15" t="s">
        <v>300</v>
      </c>
      <c r="O6" s="15" t="s">
        <v>177</v>
      </c>
      <c r="P6" s="15" t="s">
        <v>176</v>
      </c>
      <c r="Q6" s="15" t="s">
        <v>178</v>
      </c>
      <c r="R6" s="15" t="s">
        <v>269</v>
      </c>
      <c r="S6" s="15" t="s">
        <v>179</v>
      </c>
    </row>
    <row r="7" spans="1:19" x14ac:dyDescent="0.3">
      <c r="A7" s="70"/>
      <c r="B7" s="16" t="str">
        <f>'Group C'!C5</f>
        <v>Kofi</v>
      </c>
      <c r="C7" s="16" t="str">
        <f>'Group C'!D5</f>
        <v>Alexander</v>
      </c>
      <c r="D7" s="16">
        <f>'Group C'!E5</f>
        <v>156103</v>
      </c>
      <c r="E7" s="17">
        <f>COUNTIF('Group C'!F5:AC5,"N")/24</f>
        <v>4.1666666666666664E-2</v>
      </c>
      <c r="F7" s="17">
        <f>COUNTIF('Group C'!F5:AC5,"/")/24</f>
        <v>0.91666666666666663</v>
      </c>
      <c r="G7" s="17">
        <f>COUNTIF('Group C'!F5:AC5,"O")/24</f>
        <v>0</v>
      </c>
      <c r="H7" s="17">
        <f>COUNTIF('Group C'!F5:AC5,"L")/24</f>
        <v>0</v>
      </c>
      <c r="I7" s="17">
        <f>COUNTIF('Group C'!F5:AC5,"A")/24</f>
        <v>4.1666666666666664E-2</v>
      </c>
      <c r="J7" s="17">
        <f>COUNTIF('Group C'!F5:AC5,"S")/24</f>
        <v>0</v>
      </c>
      <c r="K7" s="16" t="str">
        <f>IF(Table37[[#This Row],[Column6]]+Table37[[#This Row],[Column8]]+Table37[[#This Row],[Column5]]&gt;60%,"Pass","Fail")</f>
        <v>Pass</v>
      </c>
      <c r="M7" s="65" t="s">
        <v>265</v>
      </c>
      <c r="N7" s="69">
        <f>VLOOKUP(M7,B4:J26,4,FALSE)</f>
        <v>4.1666666666666664E-2</v>
      </c>
      <c r="O7" s="69">
        <f>VLOOKUP(M7,B4:J26,5,FALSE)</f>
        <v>0.66666666666666663</v>
      </c>
      <c r="P7" s="69">
        <f>VLOOKUP(M7,B4:J26,6,FALSE)</f>
        <v>0.16666666666666666</v>
      </c>
      <c r="Q7" s="69">
        <f>VLOOKUP(M7,B4:J26,7,FALSE)</f>
        <v>8.3333333333333329E-2</v>
      </c>
      <c r="R7" s="69">
        <f>VLOOKUP(M7,B4:J26,8,FALSE)</f>
        <v>4.1666666666666664E-2</v>
      </c>
      <c r="S7" s="69">
        <f>VLOOKUP(M7,B4:J26,9,FALSE)</f>
        <v>0</v>
      </c>
    </row>
    <row r="8" spans="1:19" x14ac:dyDescent="0.3">
      <c r="A8" s="70"/>
      <c r="B8" s="16" t="str">
        <f>'Group C'!C6</f>
        <v>Montell</v>
      </c>
      <c r="C8" s="16" t="str">
        <f>'Group C'!D6</f>
        <v>Bartley</v>
      </c>
      <c r="D8" s="16">
        <f>'Group C'!E6</f>
        <v>141097</v>
      </c>
      <c r="E8" s="17">
        <f>COUNTIF('Group C'!F6:AC6,"N")/24</f>
        <v>4.1666666666666664E-2</v>
      </c>
      <c r="F8" s="17">
        <f>COUNTIF('Group C'!F6:AC6,"/")/24</f>
        <v>0.41666666666666669</v>
      </c>
      <c r="G8" s="17">
        <f>COUNTIF('Group C'!F6:AC6,"O")/24</f>
        <v>0.5</v>
      </c>
      <c r="H8" s="17">
        <f>COUNTIF('Group C'!F6:AC6,"L")/24</f>
        <v>0</v>
      </c>
      <c r="I8" s="17">
        <f>COUNTIF('Group C'!F6:AC6,"A")/24</f>
        <v>4.1666666666666664E-2</v>
      </c>
      <c r="J8" s="17">
        <f>COUNTIF('Group C'!F6:AC6,"S")/24</f>
        <v>0</v>
      </c>
      <c r="K8" s="16" t="str">
        <f>IF(Table37[[#This Row],[Column6]]+Table37[[#This Row],[Column8]]+Table37[[#This Row],[Column5]]&gt;60%,"Pass","Fail")</f>
        <v>Fail</v>
      </c>
    </row>
    <row r="9" spans="1:19" x14ac:dyDescent="0.3">
      <c r="A9" s="70"/>
      <c r="B9" s="16" t="str">
        <f>'Group C'!C7</f>
        <v>Mohamoud</v>
      </c>
      <c r="C9" s="16" t="str">
        <f>'Group C'!D7</f>
        <v>Dahir</v>
      </c>
      <c r="D9" s="16">
        <f>'Group C'!E7</f>
        <v>153107</v>
      </c>
      <c r="E9" s="17">
        <f>COUNTIF('Group C'!F7:AC7,"N")/24</f>
        <v>4.1666666666666664E-2</v>
      </c>
      <c r="F9" s="17">
        <f>COUNTIF('Group C'!F7:AC7,"/")/24</f>
        <v>0.54166666666666663</v>
      </c>
      <c r="G9" s="17">
        <f>COUNTIF('Group C'!F7:AC7,"O")/24</f>
        <v>0.25</v>
      </c>
      <c r="H9" s="17">
        <f>COUNTIF('Group C'!F7:AC7,"L")/24</f>
        <v>0</v>
      </c>
      <c r="I9" s="17">
        <f>COUNTIF('Group C'!F7:AC7,"A")/24</f>
        <v>0.125</v>
      </c>
      <c r="J9" s="17">
        <f>COUNTIF('Group C'!F7:AC7,"S")/24</f>
        <v>4.1666666666666664E-2</v>
      </c>
      <c r="K9" s="16" t="str">
        <f>IF(Table37[[#This Row],[Column6]]+Table37[[#This Row],[Column8]]+Table37[[#This Row],[Column5]]&gt;60%,"Pass","Fail")</f>
        <v>Fail</v>
      </c>
    </row>
    <row r="10" spans="1:19" x14ac:dyDescent="0.3">
      <c r="A10" s="70"/>
      <c r="B10" s="16" t="str">
        <f>'Group C'!C8</f>
        <v>Erick</v>
      </c>
      <c r="C10" s="16" t="str">
        <f>'Group C'!D8</f>
        <v>Grijalva Hidrovo</v>
      </c>
      <c r="D10" s="71" t="str">
        <f>'Group C'!E8</f>
        <v>V010153</v>
      </c>
      <c r="E10" s="17">
        <f>COUNTIF('Group C'!F8:AC8,"N")/24</f>
        <v>4.1666666666666664E-2</v>
      </c>
      <c r="F10" s="17">
        <f>COUNTIF('Group C'!F8:AC8,"/")/24</f>
        <v>0.25</v>
      </c>
      <c r="G10" s="17">
        <f>COUNTIF('Group C'!F8:AC8,"O")/24</f>
        <v>0.45833333333333331</v>
      </c>
      <c r="H10" s="17">
        <f>COUNTIF('Group C'!F8:AC8,"L")/24</f>
        <v>8.3333333333333329E-2</v>
      </c>
      <c r="I10" s="17">
        <f>COUNTIF('Group C'!F8:AC8,"A")/24</f>
        <v>0.16666666666666666</v>
      </c>
      <c r="J10" s="17">
        <f>COUNTIF('Group C'!F8:AC8,"S")/24</f>
        <v>0</v>
      </c>
      <c r="K10" s="16" t="str">
        <f>IF(Table37[[#This Row],[Column6]]+Table37[[#This Row],[Column8]]+Table37[[#This Row],[Column5]]&gt;60%,"Pass","Fail")</f>
        <v>Fail</v>
      </c>
    </row>
    <row r="11" spans="1:19" x14ac:dyDescent="0.3">
      <c r="A11" s="70"/>
      <c r="B11" s="16" t="str">
        <f>'Group C'!C9</f>
        <v>Tariq</v>
      </c>
      <c r="C11" s="16" t="str">
        <f>'Group C'!D9</f>
        <v>Ijadunola</v>
      </c>
      <c r="D11" s="16">
        <f>'Group C'!E9</f>
        <v>155331</v>
      </c>
      <c r="E11" s="17">
        <f>COUNTIF('Group C'!F9:AC9,"N")/24</f>
        <v>4.1666666666666664E-2</v>
      </c>
      <c r="F11" s="17">
        <f>COUNTIF('Group C'!F9:AC9,"/")/24</f>
        <v>0.70833333333333337</v>
      </c>
      <c r="G11" s="17">
        <f>COUNTIF('Group C'!F9:AC9,"O")/24</f>
        <v>0.16666666666666666</v>
      </c>
      <c r="H11" s="17">
        <f>COUNTIF('Group C'!F9:AC9,"L")/24</f>
        <v>4.1666666666666664E-2</v>
      </c>
      <c r="I11" s="17">
        <f>COUNTIF('Group C'!F9:AC9,"A")/24</f>
        <v>4.1666666666666664E-2</v>
      </c>
      <c r="J11" s="17">
        <f>COUNTIF('Group C'!F9:AC9,"S")/24</f>
        <v>0</v>
      </c>
      <c r="K11" s="16" t="str">
        <f>IF(Table37[[#This Row],[Column6]]+Table37[[#This Row],[Column8]]+Table37[[#This Row],[Column5]]&gt;60%,"Pass","Fail")</f>
        <v>Pass</v>
      </c>
    </row>
    <row r="12" spans="1:19" x14ac:dyDescent="0.3">
      <c r="A12" s="70"/>
      <c r="B12" s="16" t="str">
        <f>'Group C'!C10</f>
        <v>Jaman</v>
      </c>
      <c r="C12" s="16" t="str">
        <f>'Group C'!D10</f>
        <v>Islam</v>
      </c>
      <c r="D12" s="16">
        <f>'Group C'!E10</f>
        <v>155844</v>
      </c>
      <c r="E12" s="17">
        <f>COUNTIF('Group C'!F10:AC10,"N")/24</f>
        <v>4.1666666666666664E-2</v>
      </c>
      <c r="F12" s="17">
        <f>COUNTIF('Group C'!F10:AC10,"/")/24</f>
        <v>0.91666666666666663</v>
      </c>
      <c r="G12" s="17">
        <f>COUNTIF('Group C'!F10:AC10,"O")/24</f>
        <v>0</v>
      </c>
      <c r="H12" s="17">
        <f>COUNTIF('Group C'!F10:AC10,"L")/24</f>
        <v>0</v>
      </c>
      <c r="I12" s="17">
        <f>COUNTIF('Group C'!F10:AC10,"A")/24</f>
        <v>4.1666666666666664E-2</v>
      </c>
      <c r="J12" s="17">
        <f>COUNTIF('Group C'!F10:AC10,"S")/24</f>
        <v>0</v>
      </c>
      <c r="K12" s="16" t="str">
        <f>IF(Table37[[#This Row],[Column6]]+Table37[[#This Row],[Column8]]+Table37[[#This Row],[Column5]]&gt;60%,"Pass","Fail")</f>
        <v>Pass</v>
      </c>
    </row>
    <row r="13" spans="1:19" x14ac:dyDescent="0.3">
      <c r="A13" s="70"/>
      <c r="B13" s="16" t="str">
        <f>'Group C'!C11</f>
        <v>Yousef</v>
      </c>
      <c r="C13" s="16" t="str">
        <f>'Group C'!D11</f>
        <v>Jayrwandi</v>
      </c>
      <c r="D13" s="16">
        <f>'Group C'!E11</f>
        <v>138793</v>
      </c>
      <c r="E13" s="17">
        <f>COUNTIF('Group C'!F11:AC11,"N")/24</f>
        <v>4.1666666666666664E-2</v>
      </c>
      <c r="F13" s="17">
        <f>COUNTIF('Group C'!F11:AC11,"/")/24</f>
        <v>0.875</v>
      </c>
      <c r="G13" s="17">
        <f>COUNTIF('Group C'!F11:AC11,"O")/24</f>
        <v>4.1666666666666664E-2</v>
      </c>
      <c r="H13" s="17">
        <f>COUNTIF('Group C'!F11:AC11,"L")/24</f>
        <v>0</v>
      </c>
      <c r="I13" s="17">
        <f>COUNTIF('Group C'!F11:AC11,"A")/24</f>
        <v>4.1666666666666664E-2</v>
      </c>
      <c r="J13" s="17">
        <f>COUNTIF('Group C'!F11:AC11,"S")/24</f>
        <v>0</v>
      </c>
      <c r="K13" s="16" t="str">
        <f>IF(Table37[[#This Row],[Column6]]+Table37[[#This Row],[Column8]]+Table37[[#This Row],[Column5]]&gt;60%,"Pass","Fail")</f>
        <v>Pass</v>
      </c>
    </row>
    <row r="14" spans="1:19" x14ac:dyDescent="0.3">
      <c r="A14" s="70"/>
      <c r="B14" s="16" t="str">
        <f>'Group C'!C12</f>
        <v>Zenn</v>
      </c>
      <c r="C14" s="16" t="str">
        <f>'Group C'!D12</f>
        <v>Landell</v>
      </c>
      <c r="D14" s="16">
        <f>'Group C'!E12</f>
        <v>151725</v>
      </c>
      <c r="E14" s="17">
        <f>COUNTIF('Group C'!F12:AC12,"N")/24</f>
        <v>4.1666666666666664E-2</v>
      </c>
      <c r="F14" s="17">
        <f>COUNTIF('Group C'!F12:AC12,"/")/24</f>
        <v>0.79166666666666663</v>
      </c>
      <c r="G14" s="17">
        <f>COUNTIF('Group C'!F12:AC12,"O")/24</f>
        <v>4.1666666666666664E-2</v>
      </c>
      <c r="H14" s="17">
        <f>COUNTIF('Group C'!F12:AC12,"L")/24</f>
        <v>8.3333333333333329E-2</v>
      </c>
      <c r="I14" s="17">
        <f>COUNTIF('Group C'!F12:AC12,"A")/24</f>
        <v>4.1666666666666664E-2</v>
      </c>
      <c r="J14" s="17">
        <f>COUNTIF('Group C'!F12:AC12,"S")/24</f>
        <v>0</v>
      </c>
      <c r="K14" s="16" t="str">
        <f>IF(Table37[[#This Row],[Column6]]+Table37[[#This Row],[Column8]]+Table37[[#This Row],[Column5]]&gt;60%,"Pass","Fail")</f>
        <v>Pass</v>
      </c>
    </row>
    <row r="15" spans="1:19" x14ac:dyDescent="0.3">
      <c r="A15" s="70"/>
      <c r="B15" s="16" t="str">
        <f>'Group C'!C13</f>
        <v>Harvey</v>
      </c>
      <c r="C15" s="16" t="str">
        <f>'Group C'!D13</f>
        <v>Lorenzo</v>
      </c>
      <c r="D15" s="16">
        <f>'Group C'!E13</f>
        <v>152973</v>
      </c>
      <c r="E15" s="17">
        <f>COUNTIF('Group C'!F13:AC13,"N")/24</f>
        <v>4.1666666666666664E-2</v>
      </c>
      <c r="F15" s="17">
        <f>COUNTIF('Group C'!F13:AC13,"/")/24</f>
        <v>0.41666666666666669</v>
      </c>
      <c r="G15" s="17">
        <f>COUNTIF('Group C'!F13:AC13,"O")/24</f>
        <v>0.41666666666666669</v>
      </c>
      <c r="H15" s="17">
        <f>COUNTIF('Group C'!F13:AC13,"L")/24</f>
        <v>8.3333333333333329E-2</v>
      </c>
      <c r="I15" s="17">
        <f>COUNTIF('Group C'!F13:AC13,"A")/24</f>
        <v>4.1666666666666664E-2</v>
      </c>
      <c r="J15" s="17">
        <f>COUNTIF('Group C'!F13:AC13,"S")/24</f>
        <v>0</v>
      </c>
      <c r="K15" s="16" t="str">
        <f>IF(Table37[[#This Row],[Column6]]+Table37[[#This Row],[Column8]]+Table37[[#This Row],[Column5]]&gt;60%,"Pass","Fail")</f>
        <v>Fail</v>
      </c>
    </row>
    <row r="16" spans="1:19" x14ac:dyDescent="0.3">
      <c r="A16" s="70"/>
      <c r="B16" s="16" t="str">
        <f>'Group C'!C14</f>
        <v>Mohammed Rafee</v>
      </c>
      <c r="C16" s="16" t="str">
        <f>'Group C'!D14</f>
        <v>Miah</v>
      </c>
      <c r="D16" s="16">
        <f>'Group C'!E14</f>
        <v>146837</v>
      </c>
      <c r="E16" s="17">
        <f>COUNTIF('Group C'!F14:AC14,"N")/24</f>
        <v>4.1666666666666664E-2</v>
      </c>
      <c r="F16" s="17">
        <f>COUNTIF('Group C'!F14:AC14,"/")/24</f>
        <v>0.58333333333333337</v>
      </c>
      <c r="G16" s="17">
        <f>COUNTIF('Group C'!F14:AC14,"O")/24</f>
        <v>0.125</v>
      </c>
      <c r="H16" s="17">
        <f>COUNTIF('Group C'!F14:AC14,"L")/24</f>
        <v>0.20833333333333334</v>
      </c>
      <c r="I16" s="17">
        <f>COUNTIF('Group C'!F14:AC14,"A")/24</f>
        <v>4.1666666666666664E-2</v>
      </c>
      <c r="J16" s="17">
        <f>COUNTIF('Group C'!F14:AC14,"S")/24</f>
        <v>0</v>
      </c>
      <c r="K16" s="16" t="str">
        <f>IF(Table37[[#This Row],[Column6]]+Table37[[#This Row],[Column8]]+Table37[[#This Row],[Column5]]&gt;60%,"Pass","Fail")</f>
        <v>Pass</v>
      </c>
    </row>
    <row r="17" spans="1:14" x14ac:dyDescent="0.3">
      <c r="A17" s="70"/>
      <c r="B17" s="16" t="str">
        <f>'Group C'!C15</f>
        <v>Selvin</v>
      </c>
      <c r="C17" s="16" t="str">
        <f>'Group C'!D15</f>
        <v>Mohamedi</v>
      </c>
      <c r="D17" s="16">
        <f>'Group C'!E15</f>
        <v>147555</v>
      </c>
      <c r="E17" s="17">
        <f>COUNTIF('Group C'!F15:AC15,"N")/24</f>
        <v>4.1666666666666664E-2</v>
      </c>
      <c r="F17" s="17">
        <f>COUNTIF('Group C'!F15:AC15,"/")/24</f>
        <v>0.91666666666666663</v>
      </c>
      <c r="G17" s="17">
        <f>COUNTIF('Group C'!F15:AC15,"O")/24</f>
        <v>0</v>
      </c>
      <c r="H17" s="17">
        <f>COUNTIF('Group C'!F15:AC15,"L")/24</f>
        <v>0</v>
      </c>
      <c r="I17" s="17">
        <f>COUNTIF('Group C'!F15:AC15,"A")/24</f>
        <v>4.1666666666666664E-2</v>
      </c>
      <c r="J17" s="17">
        <f>COUNTIF('Group C'!F15:AC15,"S")/24</f>
        <v>0</v>
      </c>
      <c r="K17" s="16" t="str">
        <f>IF(Table37[[#This Row],[Column6]]+Table37[[#This Row],[Column8]]+Table37[[#This Row],[Column5]]&gt;60%,"Pass","Fail")</f>
        <v>Pass</v>
      </c>
    </row>
    <row r="18" spans="1:14" x14ac:dyDescent="0.3">
      <c r="A18" s="70"/>
      <c r="B18" s="16" t="str">
        <f>'Group C'!C16</f>
        <v>Jean</v>
      </c>
      <c r="C18" s="16" t="str">
        <f>'Group C'!D16</f>
        <v>Molina Raldes</v>
      </c>
      <c r="D18" s="16">
        <f>'Group C'!E16</f>
        <v>149679</v>
      </c>
      <c r="E18" s="17">
        <f>COUNTIF('Group C'!F16:AC16,"N")/24</f>
        <v>4.1666666666666664E-2</v>
      </c>
      <c r="F18" s="17">
        <f>COUNTIF('Group C'!F16:AC16,"/")/24</f>
        <v>0.25</v>
      </c>
      <c r="G18" s="17">
        <f>COUNTIF('Group C'!F16:AC16,"O")/24</f>
        <v>0.625</v>
      </c>
      <c r="H18" s="17">
        <f>COUNTIF('Group C'!F16:AC16,"L")/24</f>
        <v>4.1666666666666664E-2</v>
      </c>
      <c r="I18" s="17">
        <f>COUNTIF('Group C'!F16:AC16,"A")/24</f>
        <v>4.1666666666666664E-2</v>
      </c>
      <c r="J18" s="17">
        <f>COUNTIF('Group C'!F16:AC16,"S")/24</f>
        <v>0</v>
      </c>
      <c r="K18" s="16" t="str">
        <f>IF(Table37[[#This Row],[Column6]]+Table37[[#This Row],[Column8]]+Table37[[#This Row],[Column5]]&gt;60%,"Pass","Fail")</f>
        <v>Fail</v>
      </c>
    </row>
    <row r="19" spans="1:14" x14ac:dyDescent="0.3">
      <c r="A19" s="70"/>
      <c r="B19" s="16" t="str">
        <f>'Group C'!C17</f>
        <v xml:space="preserve">Alexander </v>
      </c>
      <c r="C19" s="16" t="str">
        <f>'Group C'!D17</f>
        <v>Navarra</v>
      </c>
      <c r="D19" s="16">
        <f>'Group C'!E17</f>
        <v>154854</v>
      </c>
      <c r="E19" s="17">
        <f>COUNTIF('Group C'!F17:AC17,"N")/24</f>
        <v>4.1666666666666664E-2</v>
      </c>
      <c r="F19" s="17">
        <f>COUNTIF('Group C'!F17:AC17,"/")/24</f>
        <v>0.75</v>
      </c>
      <c r="G19" s="17">
        <f>COUNTIF('Group C'!F17:AC17,"O")/24</f>
        <v>0.125</v>
      </c>
      <c r="H19" s="17">
        <f>COUNTIF('Group C'!F17:AC17,"L")/24</f>
        <v>0</v>
      </c>
      <c r="I19" s="17">
        <f>COUNTIF('Group C'!F17:AC17,"A")/24</f>
        <v>4.1666666666666664E-2</v>
      </c>
      <c r="J19" s="17">
        <f>COUNTIF('Group C'!F17:AC17,"S")/24</f>
        <v>4.1666666666666664E-2</v>
      </c>
      <c r="K19" s="16" t="str">
        <f>IF(Table37[[#This Row],[Column6]]+Table37[[#This Row],[Column8]]+Table37[[#This Row],[Column5]]&gt;60%,"Pass","Fail")</f>
        <v>Pass</v>
      </c>
    </row>
    <row r="20" spans="1:14" x14ac:dyDescent="0.3">
      <c r="A20" s="70"/>
      <c r="B20" s="16" t="str">
        <f>'Group C'!C18</f>
        <v>Costin-Adelin</v>
      </c>
      <c r="C20" s="16" t="str">
        <f>'Group C'!D18</f>
        <v>Palaghita</v>
      </c>
      <c r="D20" s="16">
        <f>'Group C'!E18</f>
        <v>130870</v>
      </c>
      <c r="E20" s="17">
        <f>COUNTIF('Group C'!F18:AC18,"N")/24</f>
        <v>4.1666666666666664E-2</v>
      </c>
      <c r="F20" s="17">
        <f>COUNTIF('Group C'!F18:AC18,"/")/24</f>
        <v>0.75</v>
      </c>
      <c r="G20" s="17">
        <f>COUNTIF('Group C'!F18:AC18,"O")/24</f>
        <v>0.125</v>
      </c>
      <c r="H20" s="17">
        <f>COUNTIF('Group C'!F18:AC18,"L")/24</f>
        <v>4.1666666666666664E-2</v>
      </c>
      <c r="I20" s="17">
        <f>COUNTIF('Group C'!F18:AC18,"A")/24</f>
        <v>4.1666666666666664E-2</v>
      </c>
      <c r="J20" s="17">
        <f>COUNTIF('Group C'!F18:AC18,"S")/24</f>
        <v>0</v>
      </c>
      <c r="K20" s="16" t="str">
        <f>IF(Table37[[#This Row],[Column6]]+Table37[[#This Row],[Column8]]+Table37[[#This Row],[Column5]]&gt;60%,"Pass","Fail")</f>
        <v>Pass</v>
      </c>
    </row>
    <row r="21" spans="1:14" x14ac:dyDescent="0.3">
      <c r="A21" s="70"/>
      <c r="B21" s="16" t="str">
        <f>'Group C'!C19</f>
        <v>Callum</v>
      </c>
      <c r="C21" s="16" t="str">
        <f>'Group C'!D19</f>
        <v>Plose</v>
      </c>
      <c r="D21" s="16">
        <f>'Group C'!E19</f>
        <v>154446</v>
      </c>
      <c r="E21" s="17">
        <f>COUNTIF('Group C'!F19:AC19,"N")/24</f>
        <v>4.1666666666666664E-2</v>
      </c>
      <c r="F21" s="17">
        <f>COUNTIF('Group C'!F19:AC19,"/")/24</f>
        <v>0.83333333333333337</v>
      </c>
      <c r="G21" s="17">
        <f>COUNTIF('Group C'!F19:AC19,"O")/24</f>
        <v>8.3333333333333329E-2</v>
      </c>
      <c r="H21" s="17">
        <f>COUNTIF('Group C'!F19:AC19,"L")/24</f>
        <v>0</v>
      </c>
      <c r="I21" s="17">
        <f>COUNTIF('Group C'!F19:AC19,"A")/24</f>
        <v>4.1666666666666664E-2</v>
      </c>
      <c r="J21" s="17">
        <f>COUNTIF('Group C'!F19:AC19,"S")/24</f>
        <v>0</v>
      </c>
      <c r="K21" s="16" t="str">
        <f>IF(Table37[[#This Row],[Column6]]+Table37[[#This Row],[Column8]]+Table37[[#This Row],[Column5]]&gt;60%,"Pass","Fail")</f>
        <v>Pass</v>
      </c>
    </row>
    <row r="22" spans="1:14" x14ac:dyDescent="0.3">
      <c r="A22" s="70"/>
      <c r="B22" s="16" t="str">
        <f>'Group C'!C20</f>
        <v>Satnam</v>
      </c>
      <c r="C22" s="16" t="str">
        <f>'Group C'!D20</f>
        <v>Saini</v>
      </c>
      <c r="D22" s="16">
        <f>'Group C'!E20</f>
        <v>150604</v>
      </c>
      <c r="E22" s="17">
        <f>COUNTIF('Group C'!F20:AC20,"N")/24</f>
        <v>4.1666666666666664E-2</v>
      </c>
      <c r="F22" s="17">
        <f>COUNTIF('Group C'!F20:AC20,"/")/24</f>
        <v>0.625</v>
      </c>
      <c r="G22" s="17">
        <f>COUNTIF('Group C'!F20:AC20,"O")/24</f>
        <v>0.125</v>
      </c>
      <c r="H22" s="17">
        <f>COUNTIF('Group C'!F20:AC20,"L")/24</f>
        <v>0.16666666666666666</v>
      </c>
      <c r="I22" s="17">
        <f>COUNTIF('Group C'!F20:AC20,"A")/24</f>
        <v>4.1666666666666664E-2</v>
      </c>
      <c r="J22" s="17">
        <f>COUNTIF('Group C'!F20:AC20,"S")/24</f>
        <v>0</v>
      </c>
      <c r="K22" s="16" t="str">
        <f>IF(Table37[[#This Row],[Column6]]+Table37[[#This Row],[Column8]]+Table37[[#This Row],[Column5]]&gt;60%,"Pass","Fail")</f>
        <v>Pass</v>
      </c>
    </row>
    <row r="23" spans="1:14" x14ac:dyDescent="0.3">
      <c r="A23" s="70"/>
      <c r="B23" s="16" t="str">
        <f>'Group C'!C21</f>
        <v>Shafiq Khan</v>
      </c>
      <c r="C23" s="16" t="str">
        <f>'Group C'!D21</f>
        <v>Shah</v>
      </c>
      <c r="D23" s="16">
        <f>'Group C'!E21</f>
        <v>137143</v>
      </c>
      <c r="E23" s="17">
        <f>COUNTIF('Group C'!F21:AC21,"N")/24</f>
        <v>4.1666666666666664E-2</v>
      </c>
      <c r="F23" s="17">
        <f>COUNTIF('Group C'!F21:AC21,"/")/24</f>
        <v>0.625</v>
      </c>
      <c r="G23" s="17">
        <f>COUNTIF('Group C'!F21:AC21,"O")/24</f>
        <v>4.1666666666666664E-2</v>
      </c>
      <c r="H23" s="17">
        <f>COUNTIF('Group C'!F21:AC21,"L")/24</f>
        <v>0.20833333333333334</v>
      </c>
      <c r="I23" s="17">
        <f>COUNTIF('Group C'!F21:AC21,"A")/24</f>
        <v>8.3333333333333329E-2</v>
      </c>
      <c r="J23" s="17">
        <f>COUNTIF('Group C'!F21:AC21,"S")/24</f>
        <v>0</v>
      </c>
      <c r="K23" s="16" t="str">
        <f>IF(Table37[[#This Row],[Column6]]+Table37[[#This Row],[Column8]]+Table37[[#This Row],[Column5]]&gt;60%,"Pass","Fail")</f>
        <v>Pass</v>
      </c>
    </row>
    <row r="24" spans="1:14" x14ac:dyDescent="0.3">
      <c r="A24" s="70"/>
      <c r="B24" s="16" t="str">
        <f>'Group C'!C22</f>
        <v>Cristian</v>
      </c>
      <c r="C24" s="16" t="str">
        <f>'Group C'!D22</f>
        <v>Smith</v>
      </c>
      <c r="D24" s="16">
        <f>'Group C'!E22</f>
        <v>143833</v>
      </c>
      <c r="E24" s="17">
        <f>COUNTIF('Group C'!F22:AC22,"N")/24</f>
        <v>0</v>
      </c>
      <c r="F24" s="17">
        <f>COUNTIF('Group C'!F22:AC22,"/")/24</f>
        <v>0.25</v>
      </c>
      <c r="G24" s="17">
        <f>COUNTIF('Group C'!F22:AC22,"O")/24</f>
        <v>0.5</v>
      </c>
      <c r="H24" s="17">
        <f>COUNTIF('Group C'!F22:AC22,"L")/24</f>
        <v>0.20833333333333334</v>
      </c>
      <c r="I24" s="17">
        <f>COUNTIF('Group C'!F22:AC22,"A")/24</f>
        <v>4.1666666666666664E-2</v>
      </c>
      <c r="J24" s="17">
        <f>COUNTIF('Group C'!F22:AC22,"S")/24</f>
        <v>0</v>
      </c>
      <c r="K24" s="16" t="str">
        <f>IF(Table37[[#This Row],[Column6]]+Table37[[#This Row],[Column8]]+Table37[[#This Row],[Column5]]&gt;60%,"Pass","Fail")</f>
        <v>Fail</v>
      </c>
    </row>
    <row r="25" spans="1:14" x14ac:dyDescent="0.3">
      <c r="A25" s="70"/>
      <c r="B25" s="16" t="str">
        <f>'Group C'!C23</f>
        <v>Rasheen</v>
      </c>
      <c r="C25" s="16" t="str">
        <f>'Group C'!D23</f>
        <v>Sutherland</v>
      </c>
      <c r="D25" s="16">
        <f>'Group C'!E23</f>
        <v>148504</v>
      </c>
      <c r="E25" s="17">
        <f>COUNTIF('Group C'!F23:AC23,"N")/24</f>
        <v>4.1666666666666664E-2</v>
      </c>
      <c r="F25" s="17">
        <f>COUNTIF('Group C'!F23:AC23,"/")/24</f>
        <v>0.66666666666666663</v>
      </c>
      <c r="G25" s="17">
        <f>COUNTIF('Group C'!F23:AC23,"O")/24</f>
        <v>0.16666666666666666</v>
      </c>
      <c r="H25" s="17">
        <f>COUNTIF('Group C'!F23:AC23,"L")/24</f>
        <v>8.3333333333333329E-2</v>
      </c>
      <c r="I25" s="17">
        <f>COUNTIF('Group C'!F23:AC23,"A")/24</f>
        <v>4.1666666666666664E-2</v>
      </c>
      <c r="J25" s="17">
        <f>COUNTIF('Group C'!F23:AC23,"S")/24</f>
        <v>0</v>
      </c>
      <c r="K25" s="16" t="str">
        <f>IF(Table37[[#This Row],[Column6]]+Table37[[#This Row],[Column8]]+Table37[[#This Row],[Column5]]&gt;60%,"Pass","Fail")</f>
        <v>Pass</v>
      </c>
    </row>
    <row r="26" spans="1:14" ht="15" thickBot="1" x14ac:dyDescent="0.35">
      <c r="A26" s="73"/>
      <c r="B26" s="74" t="str">
        <f>'Group C'!C24</f>
        <v>William</v>
      </c>
      <c r="C26" s="74" t="str">
        <f>'Group C'!D24</f>
        <v>Zoh</v>
      </c>
      <c r="D26" s="74">
        <f>'Group C'!E24</f>
        <v>152654</v>
      </c>
      <c r="E26" s="72">
        <f>COUNTIF('Group C'!F24:AC24,"N")/24</f>
        <v>4.1666666666666664E-2</v>
      </c>
      <c r="F26" s="72">
        <f>COUNTIF('Group C'!F24:AC24,"/")/24</f>
        <v>0.70833333333333337</v>
      </c>
      <c r="G26" s="72">
        <f>COUNTIF('Group C'!F24:AC24,"O")/24</f>
        <v>8.3333333333333329E-2</v>
      </c>
      <c r="H26" s="72">
        <f>COUNTIF('Group C'!F24:AC24,"L")/24</f>
        <v>0.125</v>
      </c>
      <c r="I26" s="72">
        <f>COUNTIF('Group C'!F24:AC24,"A")/24</f>
        <v>4.1666666666666664E-2</v>
      </c>
      <c r="J26" s="72">
        <f>COUNTIF('Group C'!F24:AC24,"S")/24</f>
        <v>0</v>
      </c>
      <c r="K26" s="74" t="str">
        <f>IF(Table37[[#This Row],[Column6]]+Table37[[#This Row],[Column8]]+Table37[[#This Row],[Column5]]&gt;60%,"Pass","Fail")</f>
        <v>Pass</v>
      </c>
    </row>
    <row r="27" spans="1:14" ht="15" thickBot="1" x14ac:dyDescent="0.35">
      <c r="A27" s="75" t="s">
        <v>270</v>
      </c>
      <c r="B27" s="76"/>
      <c r="C27" s="76"/>
      <c r="D27" s="76"/>
      <c r="E27" s="77"/>
      <c r="F27" s="77">
        <f>SUM(F4:F26)/23+SUM(H4:H26)/23+SUM(E4:E25)/23</f>
        <v>0.74275362318840576</v>
      </c>
      <c r="G27" s="55">
        <f>SUM(G4:G26)/23+SUM(I4:I26)/23 + SUM(J4:J26)/23</f>
        <v>0.25543478260869562</v>
      </c>
      <c r="H27" s="78"/>
      <c r="I27" s="78"/>
      <c r="J27" s="78"/>
      <c r="K27" s="79"/>
      <c r="M27" s="20"/>
      <c r="N27" s="20"/>
    </row>
    <row r="28" spans="1:14" x14ac:dyDescent="0.3">
      <c r="A28" s="18"/>
      <c r="B28" s="19"/>
      <c r="C28" s="19"/>
      <c r="D28" s="19"/>
      <c r="E28" s="11"/>
      <c r="F28" s="19"/>
      <c r="G28" s="19"/>
      <c r="H28" s="19"/>
      <c r="I28" s="19"/>
      <c r="J28" s="19"/>
      <c r="K28" s="20"/>
      <c r="M28" s="20"/>
      <c r="N28" s="20"/>
    </row>
    <row r="29" spans="1:14" x14ac:dyDescent="0.3">
      <c r="A29" s="18"/>
      <c r="B29" s="19"/>
      <c r="C29" s="19"/>
      <c r="D29" s="19"/>
      <c r="E29" s="11"/>
      <c r="F29" s="19"/>
      <c r="G29" s="19"/>
      <c r="H29" s="19"/>
      <c r="I29" s="19"/>
      <c r="J29" s="19"/>
      <c r="K29" s="20"/>
      <c r="L29" s="20"/>
      <c r="M29" s="20"/>
      <c r="N29" s="20"/>
    </row>
    <row r="30" spans="1:14" ht="15.6" x14ac:dyDescent="0.3">
      <c r="A30" s="18"/>
      <c r="C30" s="48" t="s">
        <v>312</v>
      </c>
      <c r="D30" s="19"/>
      <c r="E30" s="19"/>
      <c r="F30" s="19"/>
      <c r="G30" s="19"/>
      <c r="H30" s="58" t="s">
        <v>314</v>
      </c>
      <c r="I30" s="19"/>
      <c r="J30" s="19"/>
      <c r="K30" s="20"/>
      <c r="L30" s="20"/>
      <c r="M30" s="20"/>
      <c r="N30" s="20"/>
    </row>
    <row r="31" spans="1:14" x14ac:dyDescent="0.3">
      <c r="A31" s="18"/>
      <c r="B31" s="59" t="s">
        <v>303</v>
      </c>
      <c r="C31" s="62">
        <f>F27</f>
        <v>0.74275362318840576</v>
      </c>
      <c r="D31" s="19"/>
      <c r="E31" s="19"/>
      <c r="F31" s="19"/>
      <c r="G31" s="60" t="s">
        <v>308</v>
      </c>
      <c r="H31" s="65">
        <f>COUNTIF(K4:K26, "Pass")</f>
        <v>17</v>
      </c>
      <c r="I31" s="19"/>
      <c r="J31" s="19"/>
      <c r="K31" s="20"/>
      <c r="L31" s="20"/>
      <c r="M31" s="20"/>
      <c r="N31" s="20"/>
    </row>
    <row r="32" spans="1:14" x14ac:dyDescent="0.3">
      <c r="A32" s="18"/>
      <c r="B32" s="61" t="s">
        <v>304</v>
      </c>
      <c r="C32" s="63">
        <f>G27</f>
        <v>0.25543478260869562</v>
      </c>
      <c r="D32" s="19"/>
      <c r="E32" s="19"/>
      <c r="F32" s="19"/>
      <c r="G32" s="60" t="s">
        <v>309</v>
      </c>
      <c r="H32" s="65">
        <f>COUNTIF(K4:K26, "Fail")</f>
        <v>6</v>
      </c>
      <c r="I32" s="19"/>
      <c r="J32" s="19"/>
      <c r="K32" s="20"/>
      <c r="L32" s="20"/>
      <c r="M32" s="20"/>
      <c r="N32" s="20"/>
    </row>
    <row r="33" spans="1:14" x14ac:dyDescent="0.3">
      <c r="A33" s="18"/>
      <c r="B33" s="60" t="s">
        <v>270</v>
      </c>
      <c r="C33" s="64">
        <f>C31+C32</f>
        <v>0.99818840579710133</v>
      </c>
      <c r="D33" s="19"/>
      <c r="E33" s="19"/>
      <c r="F33" s="19"/>
      <c r="G33" s="60" t="s">
        <v>313</v>
      </c>
      <c r="H33" s="65">
        <f>H31+H32</f>
        <v>23</v>
      </c>
      <c r="I33" s="19"/>
      <c r="J33" s="19"/>
      <c r="K33" s="20"/>
      <c r="L33" s="20"/>
      <c r="M33" s="20"/>
      <c r="N33" s="20"/>
    </row>
    <row r="34" spans="1:14" x14ac:dyDescent="0.3">
      <c r="A34" s="18"/>
      <c r="B34" s="21"/>
      <c r="C34" s="21"/>
      <c r="D34" s="19"/>
      <c r="E34" s="11"/>
      <c r="F34" s="19"/>
      <c r="G34" s="19"/>
      <c r="H34" s="19"/>
      <c r="I34" s="19"/>
      <c r="J34" s="19"/>
      <c r="K34" s="20"/>
      <c r="L34" s="20"/>
      <c r="M34" s="20"/>
      <c r="N34" s="20"/>
    </row>
    <row r="35" spans="1:14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1:14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1:14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</sheetData>
  <conditionalFormatting sqref="K4:K26">
    <cfRule type="containsText" dxfId="117" priority="1" operator="containsText" text="Fail">
      <formula>NOT(ISERROR(SEARCH("Fail",K4)))</formula>
    </cfRule>
    <cfRule type="containsText" dxfId="116" priority="3" operator="containsText" text="Pass">
      <formula>NOT(ISERROR(SEARCH("Pass",K4)))</formula>
    </cfRule>
  </conditionalFormatting>
  <dataValidations count="1">
    <dataValidation type="list" allowBlank="1" showInputMessage="1" showErrorMessage="1" sqref="M7" xr:uid="{00000000-0002-0000-0600-000000000000}">
      <formula1>$B$4:$B$26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1"/>
  <sheetViews>
    <sheetView zoomScale="52" zoomScaleNormal="52" workbookViewId="0">
      <selection activeCell="E31" sqref="E31"/>
    </sheetView>
  </sheetViews>
  <sheetFormatPr defaultRowHeight="14.4" x14ac:dyDescent="0.3"/>
  <cols>
    <col min="1" max="1" width="11.88671875" customWidth="1"/>
    <col min="2" max="2" width="28.88671875" bestFit="1" customWidth="1"/>
    <col min="3" max="3" width="29" bestFit="1" customWidth="1"/>
    <col min="4" max="4" width="23.109375" bestFit="1" customWidth="1"/>
    <col min="8" max="8" width="9.5546875" bestFit="1" customWidth="1"/>
    <col min="14" max="23" width="10.6640625" bestFit="1" customWidth="1"/>
    <col min="24" max="24" width="10.6640625" customWidth="1"/>
    <col min="25" max="28" width="10.6640625" bestFit="1" customWidth="1"/>
  </cols>
  <sheetData>
    <row r="1" spans="1:28" ht="15.6" x14ac:dyDescent="0.3">
      <c r="A1" s="4" t="s">
        <v>271</v>
      </c>
      <c r="B1" s="4" t="s">
        <v>299</v>
      </c>
      <c r="C1" s="4" t="s">
        <v>115</v>
      </c>
      <c r="D1" s="4" t="s">
        <v>175</v>
      </c>
      <c r="E1" s="12" t="s">
        <v>274</v>
      </c>
      <c r="F1" s="12" t="s">
        <v>275</v>
      </c>
      <c r="G1" s="12" t="s">
        <v>276</v>
      </c>
      <c r="H1" s="12" t="s">
        <v>277</v>
      </c>
      <c r="I1" s="12" t="s">
        <v>278</v>
      </c>
      <c r="J1" s="12" t="s">
        <v>279</v>
      </c>
      <c r="K1" s="12" t="s">
        <v>280</v>
      </c>
      <c r="L1" s="12" t="s">
        <v>281</v>
      </c>
      <c r="M1" s="12" t="s">
        <v>282</v>
      </c>
      <c r="N1" s="12" t="s">
        <v>283</v>
      </c>
      <c r="O1" s="12" t="s">
        <v>284</v>
      </c>
      <c r="P1" s="12" t="s">
        <v>285</v>
      </c>
      <c r="Q1" s="12" t="s">
        <v>286</v>
      </c>
      <c r="R1" s="12" t="s">
        <v>287</v>
      </c>
      <c r="S1" s="12" t="s">
        <v>288</v>
      </c>
      <c r="T1" s="12" t="s">
        <v>289</v>
      </c>
      <c r="U1" s="12" t="s">
        <v>290</v>
      </c>
      <c r="V1" s="12" t="s">
        <v>291</v>
      </c>
      <c r="W1" s="12" t="s">
        <v>292</v>
      </c>
      <c r="X1" s="12" t="s">
        <v>293</v>
      </c>
      <c r="Y1" s="12" t="s">
        <v>294</v>
      </c>
      <c r="Z1" s="12" t="s">
        <v>295</v>
      </c>
      <c r="AA1" s="12" t="s">
        <v>296</v>
      </c>
      <c r="AB1" s="12" t="s">
        <v>297</v>
      </c>
    </row>
    <row r="2" spans="1:28" ht="15.6" x14ac:dyDescent="0.3">
      <c r="A2" s="4" t="s">
        <v>71</v>
      </c>
      <c r="B2" s="4" t="s">
        <v>216</v>
      </c>
      <c r="C2" s="4" t="s">
        <v>194</v>
      </c>
      <c r="D2" s="4">
        <v>129163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</v>
      </c>
      <c r="K2" s="6" t="s">
        <v>1</v>
      </c>
      <c r="L2" s="6" t="s">
        <v>2</v>
      </c>
      <c r="M2" s="6" t="s">
        <v>1</v>
      </c>
      <c r="N2" s="6" t="s">
        <v>1</v>
      </c>
      <c r="O2" s="7" t="s">
        <v>4</v>
      </c>
      <c r="P2" s="6" t="s">
        <v>1</v>
      </c>
      <c r="Q2" s="6" t="s">
        <v>3</v>
      </c>
      <c r="R2" s="6" t="s">
        <v>1</v>
      </c>
      <c r="S2" s="6" t="s">
        <v>1</v>
      </c>
      <c r="T2" s="6" t="s">
        <v>1</v>
      </c>
      <c r="U2" s="6" t="s">
        <v>1</v>
      </c>
      <c r="V2" s="6" t="s">
        <v>1</v>
      </c>
      <c r="W2" s="6" t="s">
        <v>1</v>
      </c>
      <c r="X2" s="6" t="s">
        <v>1</v>
      </c>
      <c r="Y2" s="6" t="s">
        <v>1</v>
      </c>
      <c r="Z2" s="6" t="s">
        <v>1</v>
      </c>
      <c r="AA2" s="6" t="s">
        <v>1</v>
      </c>
      <c r="AB2" s="6" t="s">
        <v>1</v>
      </c>
    </row>
    <row r="3" spans="1:28" ht="15.6" x14ac:dyDescent="0.3">
      <c r="A3" s="4"/>
      <c r="B3" s="4" t="s">
        <v>217</v>
      </c>
      <c r="C3" s="4" t="s">
        <v>195</v>
      </c>
      <c r="D3" s="4">
        <v>131357</v>
      </c>
      <c r="E3" s="6" t="s">
        <v>1</v>
      </c>
      <c r="F3" s="6" t="s">
        <v>1</v>
      </c>
      <c r="G3" s="6" t="s">
        <v>1</v>
      </c>
      <c r="H3" s="6" t="s">
        <v>4</v>
      </c>
      <c r="I3" s="6" t="s">
        <v>4</v>
      </c>
      <c r="J3" s="6" t="s">
        <v>1</v>
      </c>
      <c r="K3" s="6" t="s">
        <v>1</v>
      </c>
      <c r="L3" s="6" t="s">
        <v>1</v>
      </c>
      <c r="M3" s="6" t="s">
        <v>4</v>
      </c>
      <c r="N3" s="6" t="s">
        <v>2</v>
      </c>
      <c r="O3" s="7" t="s">
        <v>2</v>
      </c>
      <c r="P3" s="6" t="s">
        <v>4</v>
      </c>
      <c r="Q3" s="6" t="s">
        <v>3</v>
      </c>
      <c r="R3" s="6" t="s">
        <v>4</v>
      </c>
      <c r="S3" s="6" t="s">
        <v>2</v>
      </c>
      <c r="T3" s="6" t="s">
        <v>4</v>
      </c>
      <c r="U3" s="6" t="s">
        <v>2</v>
      </c>
      <c r="V3" s="6" t="s">
        <v>4</v>
      </c>
      <c r="W3" s="6" t="s">
        <v>1</v>
      </c>
      <c r="X3" s="6" t="s">
        <v>2</v>
      </c>
      <c r="Y3" s="6" t="s">
        <v>1</v>
      </c>
      <c r="Z3" s="6" t="s">
        <v>2</v>
      </c>
      <c r="AA3" s="6" t="s">
        <v>4</v>
      </c>
      <c r="AB3" s="6" t="s">
        <v>4</v>
      </c>
    </row>
    <row r="4" spans="1:28" ht="15.6" x14ac:dyDescent="0.3">
      <c r="A4" s="4"/>
      <c r="B4" s="4" t="s">
        <v>218</v>
      </c>
      <c r="C4" s="4" t="s">
        <v>196</v>
      </c>
      <c r="D4" s="4">
        <v>130937</v>
      </c>
      <c r="E4" s="6" t="s">
        <v>1</v>
      </c>
      <c r="F4" s="6" t="s">
        <v>1</v>
      </c>
      <c r="G4" s="6" t="s">
        <v>1</v>
      </c>
      <c r="H4" s="6" t="s">
        <v>4</v>
      </c>
      <c r="I4" s="6" t="s">
        <v>2</v>
      </c>
      <c r="J4" s="6" t="s">
        <v>1</v>
      </c>
      <c r="K4" s="6" t="s">
        <v>1</v>
      </c>
      <c r="L4" s="6" t="s">
        <v>1</v>
      </c>
      <c r="M4" s="6" t="s">
        <v>2</v>
      </c>
      <c r="N4" s="6" t="s">
        <v>2</v>
      </c>
      <c r="O4" s="7" t="s">
        <v>2</v>
      </c>
      <c r="P4" s="6" t="s">
        <v>2</v>
      </c>
      <c r="Q4" s="6" t="s">
        <v>3</v>
      </c>
      <c r="R4" s="6" t="s">
        <v>4</v>
      </c>
      <c r="S4" s="6" t="s">
        <v>2</v>
      </c>
      <c r="T4" s="6" t="s">
        <v>1</v>
      </c>
      <c r="U4" s="6" t="s">
        <v>2</v>
      </c>
      <c r="V4" s="6" t="s">
        <v>2</v>
      </c>
      <c r="W4" s="6" t="s">
        <v>2</v>
      </c>
      <c r="X4" s="6" t="s">
        <v>2</v>
      </c>
      <c r="Y4" s="6" t="s">
        <v>2</v>
      </c>
      <c r="Z4" s="6" t="s">
        <v>2</v>
      </c>
      <c r="AA4" s="6" t="s">
        <v>4</v>
      </c>
      <c r="AB4" s="6" t="s">
        <v>4</v>
      </c>
    </row>
    <row r="5" spans="1:28" ht="15.6" x14ac:dyDescent="0.3">
      <c r="A5" s="4"/>
      <c r="B5" s="4" t="s">
        <v>219</v>
      </c>
      <c r="C5" s="4" t="s">
        <v>197</v>
      </c>
      <c r="D5" s="4">
        <v>142583</v>
      </c>
      <c r="E5" s="6" t="s">
        <v>1</v>
      </c>
      <c r="F5" s="6" t="s">
        <v>1</v>
      </c>
      <c r="G5" s="6" t="s">
        <v>1</v>
      </c>
      <c r="H5" s="6" t="s">
        <v>1</v>
      </c>
      <c r="I5" s="6" t="s">
        <v>2</v>
      </c>
      <c r="J5" s="6" t="s">
        <v>1</v>
      </c>
      <c r="K5" s="6" t="s">
        <v>1</v>
      </c>
      <c r="L5" s="6" t="s">
        <v>1</v>
      </c>
      <c r="M5" s="6" t="s">
        <v>1</v>
      </c>
      <c r="N5" s="6" t="s">
        <v>1</v>
      </c>
      <c r="O5" s="7" t="s">
        <v>2</v>
      </c>
      <c r="P5" s="6" t="s">
        <v>2</v>
      </c>
      <c r="Q5" s="6" t="s">
        <v>3</v>
      </c>
      <c r="R5" s="6" t="s">
        <v>4</v>
      </c>
      <c r="S5" s="6" t="s">
        <v>2</v>
      </c>
      <c r="T5" s="6" t="s">
        <v>2</v>
      </c>
      <c r="U5" s="6" t="s">
        <v>2</v>
      </c>
      <c r="V5" s="6" t="s">
        <v>4</v>
      </c>
      <c r="W5" s="6" t="s">
        <v>2</v>
      </c>
      <c r="X5" s="6" t="s">
        <v>4</v>
      </c>
      <c r="Y5" s="6" t="s">
        <v>1</v>
      </c>
      <c r="Z5" s="6" t="s">
        <v>1</v>
      </c>
      <c r="AA5" s="6" t="s">
        <v>4</v>
      </c>
      <c r="AB5" s="6" t="s">
        <v>1</v>
      </c>
    </row>
    <row r="6" spans="1:28" ht="15.6" x14ac:dyDescent="0.3">
      <c r="A6" s="4"/>
      <c r="B6" s="4" t="s">
        <v>220</v>
      </c>
      <c r="C6" s="4" t="s">
        <v>198</v>
      </c>
      <c r="D6" s="4">
        <v>142643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4</v>
      </c>
      <c r="J6" s="6" t="s">
        <v>1</v>
      </c>
      <c r="K6" s="6" t="s">
        <v>1</v>
      </c>
      <c r="L6" s="6" t="s">
        <v>1</v>
      </c>
      <c r="M6" s="6" t="s">
        <v>1</v>
      </c>
      <c r="N6" s="6" t="s">
        <v>4</v>
      </c>
      <c r="O6" s="7" t="s">
        <v>1</v>
      </c>
      <c r="P6" s="6" t="s">
        <v>4</v>
      </c>
      <c r="Q6" s="6" t="s">
        <v>3</v>
      </c>
      <c r="R6" s="6" t="s">
        <v>1</v>
      </c>
      <c r="S6" s="6" t="s">
        <v>4</v>
      </c>
      <c r="T6" s="6" t="s">
        <v>4</v>
      </c>
      <c r="U6" s="6" t="s">
        <v>4</v>
      </c>
      <c r="V6" s="6" t="s">
        <v>1</v>
      </c>
      <c r="W6" s="6" t="s">
        <v>4</v>
      </c>
      <c r="X6" s="6" t="s">
        <v>4</v>
      </c>
      <c r="Y6" s="6" t="s">
        <v>1</v>
      </c>
      <c r="Z6" s="6" t="s">
        <v>4</v>
      </c>
      <c r="AA6" s="6" t="s">
        <v>4</v>
      </c>
      <c r="AB6" s="6" t="s">
        <v>4</v>
      </c>
    </row>
    <row r="7" spans="1:28" ht="15.6" x14ac:dyDescent="0.3">
      <c r="A7" s="4"/>
      <c r="B7" s="4" t="s">
        <v>221</v>
      </c>
      <c r="C7" s="4" t="s">
        <v>199</v>
      </c>
      <c r="D7" s="4">
        <v>129827</v>
      </c>
      <c r="E7" s="6" t="s">
        <v>1</v>
      </c>
      <c r="F7" s="6" t="s">
        <v>1</v>
      </c>
      <c r="G7" s="6" t="s">
        <v>1</v>
      </c>
      <c r="H7" s="6" t="s">
        <v>1</v>
      </c>
      <c r="I7" s="6" t="s">
        <v>1</v>
      </c>
      <c r="J7" s="6" t="s">
        <v>1</v>
      </c>
      <c r="K7" s="6" t="s">
        <v>1</v>
      </c>
      <c r="L7" s="6" t="s">
        <v>1</v>
      </c>
      <c r="M7" s="6" t="s">
        <v>1</v>
      </c>
      <c r="N7" s="6" t="s">
        <v>1</v>
      </c>
      <c r="O7" s="7" t="s">
        <v>4</v>
      </c>
      <c r="P7" s="6" t="s">
        <v>1</v>
      </c>
      <c r="Q7" s="6" t="s">
        <v>3</v>
      </c>
      <c r="R7" s="6" t="s">
        <v>1</v>
      </c>
      <c r="S7" s="6" t="s">
        <v>1</v>
      </c>
      <c r="T7" s="6" t="s">
        <v>1</v>
      </c>
      <c r="U7" s="6" t="s">
        <v>1</v>
      </c>
      <c r="V7" s="6" t="s">
        <v>1</v>
      </c>
      <c r="W7" s="6" t="s">
        <v>1</v>
      </c>
      <c r="X7" s="6" t="s">
        <v>1</v>
      </c>
      <c r="Y7" s="6" t="s">
        <v>1</v>
      </c>
      <c r="Z7" s="6" t="s">
        <v>1</v>
      </c>
      <c r="AA7" s="6" t="s">
        <v>1</v>
      </c>
      <c r="AB7" s="6" t="s">
        <v>1</v>
      </c>
    </row>
    <row r="8" spans="1:28" ht="15.6" x14ac:dyDescent="0.3">
      <c r="A8" s="4"/>
      <c r="B8" s="4" t="s">
        <v>222</v>
      </c>
      <c r="C8" s="4" t="s">
        <v>200</v>
      </c>
      <c r="D8" s="4">
        <v>142659</v>
      </c>
      <c r="E8" s="6" t="s">
        <v>1</v>
      </c>
      <c r="F8" s="6" t="s">
        <v>1</v>
      </c>
      <c r="G8" s="6" t="s">
        <v>1</v>
      </c>
      <c r="H8" s="6" t="s">
        <v>2</v>
      </c>
      <c r="I8" s="6" t="s">
        <v>1</v>
      </c>
      <c r="J8" s="6" t="s">
        <v>1</v>
      </c>
      <c r="K8" s="6" t="s">
        <v>1</v>
      </c>
      <c r="L8" s="6" t="s">
        <v>2</v>
      </c>
      <c r="M8" s="6" t="s">
        <v>2</v>
      </c>
      <c r="N8" s="6" t="s">
        <v>2</v>
      </c>
      <c r="O8" s="7" t="s">
        <v>1</v>
      </c>
      <c r="P8" s="6" t="s">
        <v>4</v>
      </c>
      <c r="Q8" s="6" t="s">
        <v>3</v>
      </c>
      <c r="R8" s="6" t="s">
        <v>4</v>
      </c>
      <c r="S8" s="6" t="s">
        <v>2</v>
      </c>
      <c r="T8" s="6" t="s">
        <v>4</v>
      </c>
      <c r="U8" s="6" t="s">
        <v>4</v>
      </c>
      <c r="V8" s="6" t="s">
        <v>4</v>
      </c>
      <c r="W8" s="6" t="s">
        <v>1</v>
      </c>
      <c r="X8" s="6" t="s">
        <v>1</v>
      </c>
      <c r="Y8" s="6" t="s">
        <v>4</v>
      </c>
      <c r="Z8" s="6" t="s">
        <v>2</v>
      </c>
      <c r="AA8" s="6" t="s">
        <v>4</v>
      </c>
      <c r="AB8" s="6" t="s">
        <v>4</v>
      </c>
    </row>
    <row r="9" spans="1:28" ht="15.6" x14ac:dyDescent="0.3">
      <c r="A9" s="4"/>
      <c r="B9" s="4" t="s">
        <v>223</v>
      </c>
      <c r="C9" s="4" t="s">
        <v>201</v>
      </c>
      <c r="D9" s="4">
        <v>126277</v>
      </c>
      <c r="E9" s="6" t="s">
        <v>1</v>
      </c>
      <c r="F9" s="6" t="s">
        <v>1</v>
      </c>
      <c r="G9" s="6" t="s">
        <v>1</v>
      </c>
      <c r="H9" s="6" t="s">
        <v>4</v>
      </c>
      <c r="I9" s="6" t="s">
        <v>1</v>
      </c>
      <c r="J9" s="6" t="s">
        <v>4</v>
      </c>
      <c r="K9" s="6" t="s">
        <v>1</v>
      </c>
      <c r="L9" s="6" t="s">
        <v>4</v>
      </c>
      <c r="M9" s="6" t="s">
        <v>1</v>
      </c>
      <c r="N9" s="6" t="s">
        <v>4</v>
      </c>
      <c r="O9" s="7" t="s">
        <v>4</v>
      </c>
      <c r="P9" s="6" t="s">
        <v>2</v>
      </c>
      <c r="Q9" s="6" t="s">
        <v>3</v>
      </c>
      <c r="R9" s="6" t="s">
        <v>4</v>
      </c>
      <c r="S9" s="6" t="s">
        <v>2</v>
      </c>
      <c r="T9" s="6" t="s">
        <v>4</v>
      </c>
      <c r="U9" s="6" t="s">
        <v>4</v>
      </c>
      <c r="V9" s="6" t="s">
        <v>1</v>
      </c>
      <c r="W9" s="6" t="s">
        <v>2</v>
      </c>
      <c r="X9" s="6" t="s">
        <v>4</v>
      </c>
      <c r="Y9" s="6" t="s">
        <v>4</v>
      </c>
      <c r="Z9" s="6" t="s">
        <v>4</v>
      </c>
      <c r="AA9" s="6" t="s">
        <v>4</v>
      </c>
      <c r="AB9" s="6" t="s">
        <v>4</v>
      </c>
    </row>
    <row r="10" spans="1:28" ht="15.6" x14ac:dyDescent="0.3">
      <c r="A10" s="4"/>
      <c r="B10" s="4" t="s">
        <v>224</v>
      </c>
      <c r="C10" s="4" t="s">
        <v>202</v>
      </c>
      <c r="D10" s="4">
        <v>134709</v>
      </c>
      <c r="E10" s="6" t="s">
        <v>3</v>
      </c>
      <c r="F10" s="6" t="s">
        <v>1</v>
      </c>
      <c r="G10" s="6" t="s">
        <v>1</v>
      </c>
      <c r="H10" s="6" t="s">
        <v>1</v>
      </c>
      <c r="I10" s="6" t="s">
        <v>1</v>
      </c>
      <c r="J10" s="6" t="s">
        <v>1</v>
      </c>
      <c r="K10" s="6" t="s">
        <v>1</v>
      </c>
      <c r="L10" s="6" t="s">
        <v>1</v>
      </c>
      <c r="M10" s="6" t="s">
        <v>4</v>
      </c>
      <c r="N10" s="6" t="s">
        <v>1</v>
      </c>
      <c r="O10" s="7" t="s">
        <v>1</v>
      </c>
      <c r="P10" s="6" t="s">
        <v>1</v>
      </c>
      <c r="Q10" s="6" t="s">
        <v>3</v>
      </c>
      <c r="R10" s="6" t="s">
        <v>1</v>
      </c>
      <c r="S10" s="6" t="s">
        <v>1</v>
      </c>
      <c r="T10" s="6" t="s">
        <v>1</v>
      </c>
      <c r="U10" s="6" t="s">
        <v>1</v>
      </c>
      <c r="V10" s="6" t="s">
        <v>1</v>
      </c>
      <c r="W10" s="6" t="s">
        <v>1</v>
      </c>
      <c r="X10" s="6" t="s">
        <v>1</v>
      </c>
      <c r="Y10" s="6" t="s">
        <v>1</v>
      </c>
      <c r="Z10" s="6" t="s">
        <v>1</v>
      </c>
      <c r="AA10" s="6" t="s">
        <v>1</v>
      </c>
      <c r="AB10" s="6" t="s">
        <v>1</v>
      </c>
    </row>
    <row r="11" spans="1:28" ht="15.6" x14ac:dyDescent="0.3">
      <c r="A11" s="4"/>
      <c r="B11" s="4" t="s">
        <v>225</v>
      </c>
      <c r="C11" s="4" t="s">
        <v>203</v>
      </c>
      <c r="D11" s="4">
        <v>110599</v>
      </c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7" t="s">
        <v>1</v>
      </c>
      <c r="P11" s="6" t="s">
        <v>1</v>
      </c>
      <c r="Q11" s="6" t="s">
        <v>3</v>
      </c>
      <c r="R11" s="6" t="s">
        <v>1</v>
      </c>
      <c r="S11" s="6" t="s">
        <v>1</v>
      </c>
      <c r="T11" s="6" t="s">
        <v>1</v>
      </c>
      <c r="U11" s="6" t="s">
        <v>1</v>
      </c>
      <c r="V11" s="6" t="s">
        <v>1</v>
      </c>
      <c r="W11" s="6" t="s">
        <v>1</v>
      </c>
      <c r="X11" s="6" t="s">
        <v>1</v>
      </c>
      <c r="Y11" s="6" t="s">
        <v>1</v>
      </c>
      <c r="Z11" s="6" t="s">
        <v>1</v>
      </c>
      <c r="AA11" s="6" t="s">
        <v>1</v>
      </c>
      <c r="AB11" s="6" t="s">
        <v>1</v>
      </c>
    </row>
    <row r="12" spans="1:28" ht="15.6" x14ac:dyDescent="0.3">
      <c r="A12" s="4"/>
      <c r="B12" s="4" t="s">
        <v>226</v>
      </c>
      <c r="C12" s="4" t="s">
        <v>204</v>
      </c>
      <c r="D12" s="4">
        <v>143398</v>
      </c>
      <c r="E12" s="6" t="s">
        <v>1</v>
      </c>
      <c r="F12" s="6" t="s">
        <v>1</v>
      </c>
      <c r="G12" s="6" t="s">
        <v>1</v>
      </c>
      <c r="H12" s="6" t="s">
        <v>1</v>
      </c>
      <c r="I12" s="6" t="s">
        <v>1</v>
      </c>
      <c r="J12" s="6" t="s">
        <v>1</v>
      </c>
      <c r="K12" s="6" t="s">
        <v>1</v>
      </c>
      <c r="L12" s="6" t="s">
        <v>1</v>
      </c>
      <c r="M12" s="6" t="s">
        <v>1</v>
      </c>
      <c r="N12" s="6" t="s">
        <v>4</v>
      </c>
      <c r="O12" s="7" t="s">
        <v>1</v>
      </c>
      <c r="P12" s="6" t="s">
        <v>1</v>
      </c>
      <c r="Q12" s="6" t="s">
        <v>3</v>
      </c>
      <c r="R12" s="6" t="s">
        <v>4</v>
      </c>
      <c r="S12" s="6" t="s">
        <v>4</v>
      </c>
      <c r="T12" s="6" t="s">
        <v>3</v>
      </c>
      <c r="U12" s="6" t="s">
        <v>3</v>
      </c>
      <c r="V12" s="6" t="s">
        <v>4</v>
      </c>
      <c r="W12" s="6" t="s">
        <v>1</v>
      </c>
      <c r="X12" s="6" t="s">
        <v>2</v>
      </c>
      <c r="Y12" s="6" t="s">
        <v>4</v>
      </c>
      <c r="Z12" s="6" t="s">
        <v>4</v>
      </c>
      <c r="AA12" s="6" t="s">
        <v>4</v>
      </c>
      <c r="AB12" s="6" t="s">
        <v>4</v>
      </c>
    </row>
    <row r="13" spans="1:28" ht="15.6" x14ac:dyDescent="0.3">
      <c r="A13" s="4"/>
      <c r="B13" s="4" t="s">
        <v>227</v>
      </c>
      <c r="C13" s="4" t="s">
        <v>205</v>
      </c>
      <c r="D13" s="4">
        <v>132006</v>
      </c>
      <c r="E13" s="6" t="s">
        <v>1</v>
      </c>
      <c r="F13" s="6" t="s">
        <v>1</v>
      </c>
      <c r="G13" s="6" t="s">
        <v>4</v>
      </c>
      <c r="H13" s="6" t="s">
        <v>1</v>
      </c>
      <c r="I13" s="6" t="s">
        <v>4</v>
      </c>
      <c r="J13" s="6" t="s">
        <v>4</v>
      </c>
      <c r="K13" s="6" t="s">
        <v>2</v>
      </c>
      <c r="L13" s="6" t="s">
        <v>4</v>
      </c>
      <c r="M13" s="6" t="s">
        <v>4</v>
      </c>
      <c r="N13" s="6" t="s">
        <v>2</v>
      </c>
      <c r="O13" s="7" t="s">
        <v>4</v>
      </c>
      <c r="P13" s="6" t="s">
        <v>4</v>
      </c>
      <c r="Q13" s="6" t="s">
        <v>3</v>
      </c>
      <c r="R13" s="6" t="s">
        <v>4</v>
      </c>
      <c r="S13" s="6" t="s">
        <v>2</v>
      </c>
      <c r="T13" s="6" t="s">
        <v>2</v>
      </c>
      <c r="U13" s="6" t="s">
        <v>1</v>
      </c>
      <c r="V13" s="6" t="s">
        <v>4</v>
      </c>
      <c r="W13" s="6" t="s">
        <v>1</v>
      </c>
      <c r="X13" s="6" t="s">
        <v>4</v>
      </c>
      <c r="Y13" s="6" t="s">
        <v>4</v>
      </c>
      <c r="Z13" s="6" t="s">
        <v>4</v>
      </c>
      <c r="AA13" s="6" t="s">
        <v>4</v>
      </c>
      <c r="AB13" s="6" t="s">
        <v>4</v>
      </c>
    </row>
    <row r="14" spans="1:28" ht="15.6" x14ac:dyDescent="0.3">
      <c r="A14" s="4"/>
      <c r="B14" s="4" t="s">
        <v>228</v>
      </c>
      <c r="C14" s="4" t="s">
        <v>206</v>
      </c>
      <c r="D14" s="4">
        <v>133409</v>
      </c>
      <c r="E14" s="6" t="s">
        <v>1</v>
      </c>
      <c r="F14" s="6" t="s">
        <v>1</v>
      </c>
      <c r="G14" s="6" t="s">
        <v>1</v>
      </c>
      <c r="H14" s="6" t="s">
        <v>1</v>
      </c>
      <c r="I14" s="6" t="s">
        <v>1</v>
      </c>
      <c r="J14" s="6" t="s">
        <v>1</v>
      </c>
      <c r="K14" s="6" t="s">
        <v>2</v>
      </c>
      <c r="L14" s="6" t="s">
        <v>1</v>
      </c>
      <c r="M14" s="6" t="s">
        <v>2</v>
      </c>
      <c r="N14" s="6" t="s">
        <v>2</v>
      </c>
      <c r="O14" s="7" t="s">
        <v>2</v>
      </c>
      <c r="P14" s="6" t="s">
        <v>2</v>
      </c>
      <c r="Q14" s="6" t="s">
        <v>3</v>
      </c>
      <c r="R14" s="6" t="s">
        <v>1</v>
      </c>
      <c r="S14" s="6" t="s">
        <v>1</v>
      </c>
      <c r="T14" s="6" t="s">
        <v>1</v>
      </c>
      <c r="U14" s="6" t="s">
        <v>1</v>
      </c>
      <c r="V14" s="6" t="s">
        <v>1</v>
      </c>
      <c r="W14" s="6" t="s">
        <v>2</v>
      </c>
      <c r="X14" s="6" t="s">
        <v>4</v>
      </c>
      <c r="Y14" s="6" t="s">
        <v>1</v>
      </c>
      <c r="Z14" s="6" t="s">
        <v>1</v>
      </c>
      <c r="AA14" s="6" t="s">
        <v>1</v>
      </c>
      <c r="AB14" s="6" t="s">
        <v>1</v>
      </c>
    </row>
    <row r="15" spans="1:28" ht="15.6" x14ac:dyDescent="0.3">
      <c r="A15" s="4"/>
      <c r="B15" s="4" t="s">
        <v>229</v>
      </c>
      <c r="C15" s="4" t="s">
        <v>207</v>
      </c>
      <c r="D15" s="4">
        <v>144025</v>
      </c>
      <c r="E15" s="6" t="s">
        <v>1</v>
      </c>
      <c r="F15" s="6" t="s">
        <v>1</v>
      </c>
      <c r="G15" s="6" t="s">
        <v>1</v>
      </c>
      <c r="H15" s="6" t="s">
        <v>1</v>
      </c>
      <c r="I15" s="6" t="s">
        <v>1</v>
      </c>
      <c r="J15" s="6" t="s">
        <v>1</v>
      </c>
      <c r="K15" s="6" t="s">
        <v>1</v>
      </c>
      <c r="L15" s="6" t="s">
        <v>1</v>
      </c>
      <c r="M15" s="6" t="s">
        <v>4</v>
      </c>
      <c r="N15" s="6" t="s">
        <v>4</v>
      </c>
      <c r="O15" s="7" t="s">
        <v>1</v>
      </c>
      <c r="P15" s="6" t="s">
        <v>1</v>
      </c>
      <c r="Q15" s="6" t="s">
        <v>3</v>
      </c>
      <c r="R15" s="6" t="s">
        <v>1</v>
      </c>
      <c r="S15" s="6" t="s">
        <v>1</v>
      </c>
      <c r="T15" s="6" t="s">
        <v>1</v>
      </c>
      <c r="U15" s="6" t="s">
        <v>2</v>
      </c>
      <c r="V15" s="6" t="s">
        <v>1</v>
      </c>
      <c r="W15" s="6" t="s">
        <v>1</v>
      </c>
      <c r="X15" s="6" t="s">
        <v>1</v>
      </c>
      <c r="Y15" s="6" t="s">
        <v>4</v>
      </c>
      <c r="Z15" s="6" t="s">
        <v>1</v>
      </c>
      <c r="AA15" s="6" t="s">
        <v>1</v>
      </c>
      <c r="AB15" s="6" t="s">
        <v>1</v>
      </c>
    </row>
    <row r="16" spans="1:28" ht="15.6" x14ac:dyDescent="0.3">
      <c r="A16" s="4"/>
      <c r="B16" s="4" t="s">
        <v>230</v>
      </c>
      <c r="C16" s="4" t="s">
        <v>208</v>
      </c>
      <c r="D16" s="4">
        <v>152079</v>
      </c>
      <c r="E16" s="6" t="s">
        <v>1</v>
      </c>
      <c r="F16" s="6" t="s">
        <v>1</v>
      </c>
      <c r="G16" s="6" t="s">
        <v>4</v>
      </c>
      <c r="H16" s="6" t="s">
        <v>1</v>
      </c>
      <c r="I16" s="6" t="s">
        <v>1</v>
      </c>
      <c r="J16" s="6" t="s">
        <v>4</v>
      </c>
      <c r="K16" s="6" t="s">
        <v>1</v>
      </c>
      <c r="L16" s="6" t="s">
        <v>1</v>
      </c>
      <c r="M16" s="6" t="s">
        <v>1</v>
      </c>
      <c r="N16" s="6" t="s">
        <v>1</v>
      </c>
      <c r="O16" s="7" t="s">
        <v>1</v>
      </c>
      <c r="P16" s="6" t="s">
        <v>1</v>
      </c>
      <c r="Q16" s="6" t="s">
        <v>3</v>
      </c>
      <c r="R16" s="6" t="s">
        <v>1</v>
      </c>
      <c r="S16" s="6" t="s">
        <v>1</v>
      </c>
      <c r="T16" s="6" t="s">
        <v>1</v>
      </c>
      <c r="U16" s="6" t="s">
        <v>1</v>
      </c>
      <c r="V16" s="6" t="s">
        <v>1</v>
      </c>
      <c r="W16" s="6" t="s">
        <v>4</v>
      </c>
      <c r="X16" s="6" t="s">
        <v>4</v>
      </c>
      <c r="Y16" s="6" t="s">
        <v>4</v>
      </c>
      <c r="Z16" s="6" t="s">
        <v>2</v>
      </c>
      <c r="AA16" s="6" t="s">
        <v>4</v>
      </c>
      <c r="AB16" s="6" t="s">
        <v>4</v>
      </c>
    </row>
    <row r="17" spans="1:28" ht="15.6" x14ac:dyDescent="0.3">
      <c r="A17" s="4"/>
      <c r="B17" s="4" t="s">
        <v>137</v>
      </c>
      <c r="C17" s="4" t="s">
        <v>209</v>
      </c>
      <c r="D17" s="4">
        <v>151069</v>
      </c>
      <c r="E17" s="6" t="s">
        <v>1</v>
      </c>
      <c r="F17" s="6" t="s">
        <v>1</v>
      </c>
      <c r="G17" s="6" t="s">
        <v>1</v>
      </c>
      <c r="H17" s="6" t="s">
        <v>1</v>
      </c>
      <c r="I17" s="6" t="s">
        <v>1</v>
      </c>
      <c r="J17" s="6" t="s">
        <v>1</v>
      </c>
      <c r="K17" s="6" t="s">
        <v>1</v>
      </c>
      <c r="L17" s="6" t="s">
        <v>1</v>
      </c>
      <c r="M17" s="6" t="s">
        <v>1</v>
      </c>
      <c r="N17" s="6" t="s">
        <v>1</v>
      </c>
      <c r="O17" s="7" t="s">
        <v>1</v>
      </c>
      <c r="P17" s="6" t="s">
        <v>1</v>
      </c>
      <c r="Q17" s="6" t="s">
        <v>3</v>
      </c>
      <c r="R17" s="6" t="s">
        <v>1</v>
      </c>
      <c r="S17" s="6" t="s">
        <v>1</v>
      </c>
      <c r="T17" s="6" t="s">
        <v>1</v>
      </c>
      <c r="U17" s="6" t="s">
        <v>1</v>
      </c>
      <c r="V17" s="6" t="s">
        <v>3</v>
      </c>
      <c r="W17" s="6" t="s">
        <v>4</v>
      </c>
      <c r="X17" s="6" t="s">
        <v>1</v>
      </c>
      <c r="Y17" s="6" t="s">
        <v>4</v>
      </c>
      <c r="Z17" s="6" t="s">
        <v>1</v>
      </c>
      <c r="AA17" s="6" t="s">
        <v>1</v>
      </c>
      <c r="AB17" s="6" t="s">
        <v>1</v>
      </c>
    </row>
    <row r="18" spans="1:28" ht="15.6" x14ac:dyDescent="0.3">
      <c r="A18" s="4"/>
      <c r="B18" s="4" t="s">
        <v>231</v>
      </c>
      <c r="C18" s="4" t="s">
        <v>210</v>
      </c>
      <c r="D18" s="4">
        <v>156800</v>
      </c>
      <c r="E18" s="6" t="s">
        <v>1</v>
      </c>
      <c r="F18" s="6" t="s">
        <v>1</v>
      </c>
      <c r="G18" s="6" t="s">
        <v>1</v>
      </c>
      <c r="H18" s="6" t="s">
        <v>1</v>
      </c>
      <c r="I18" s="6" t="s">
        <v>1</v>
      </c>
      <c r="J18" s="6" t="s">
        <v>1</v>
      </c>
      <c r="K18" s="6" t="s">
        <v>1</v>
      </c>
      <c r="L18" s="6" t="s">
        <v>4</v>
      </c>
      <c r="M18" s="6" t="s">
        <v>1</v>
      </c>
      <c r="N18" s="6" t="s">
        <v>1</v>
      </c>
      <c r="O18" s="7" t="s">
        <v>1</v>
      </c>
      <c r="P18" s="6" t="s">
        <v>4</v>
      </c>
      <c r="Q18" s="6" t="s">
        <v>3</v>
      </c>
      <c r="R18" s="6" t="s">
        <v>4</v>
      </c>
      <c r="S18" s="6" t="s">
        <v>2</v>
      </c>
      <c r="T18" s="6" t="s">
        <v>4</v>
      </c>
      <c r="U18" s="6" t="s">
        <v>1</v>
      </c>
      <c r="V18" s="6" t="s">
        <v>4</v>
      </c>
      <c r="W18" s="6" t="s">
        <v>1</v>
      </c>
      <c r="X18" s="6" t="s">
        <v>2</v>
      </c>
      <c r="Y18" s="6" t="s">
        <v>1</v>
      </c>
      <c r="Z18" s="6" t="s">
        <v>1</v>
      </c>
      <c r="AA18" s="6" t="s">
        <v>1</v>
      </c>
      <c r="AB18" s="6" t="s">
        <v>4</v>
      </c>
    </row>
    <row r="19" spans="1:28" ht="15.6" x14ac:dyDescent="0.3">
      <c r="A19" s="4"/>
      <c r="B19" s="4" t="s">
        <v>232</v>
      </c>
      <c r="C19" s="4" t="s">
        <v>211</v>
      </c>
      <c r="D19" s="4">
        <v>145808</v>
      </c>
      <c r="E19" s="6" t="s">
        <v>1</v>
      </c>
      <c r="F19" s="6" t="s">
        <v>1</v>
      </c>
      <c r="G19" s="6" t="s">
        <v>1</v>
      </c>
      <c r="H19" s="6" t="s">
        <v>4</v>
      </c>
      <c r="I19" s="6" t="s">
        <v>1</v>
      </c>
      <c r="J19" s="6" t="s">
        <v>1</v>
      </c>
      <c r="K19" s="6" t="s">
        <v>4</v>
      </c>
      <c r="L19" s="6" t="s">
        <v>1</v>
      </c>
      <c r="M19" s="6" t="s">
        <v>4</v>
      </c>
      <c r="N19" s="6" t="s">
        <v>1</v>
      </c>
      <c r="O19" s="7" t="s">
        <v>1</v>
      </c>
      <c r="P19" s="6" t="s">
        <v>2</v>
      </c>
      <c r="Q19" s="6" t="s">
        <v>3</v>
      </c>
      <c r="R19" s="6" t="s">
        <v>1</v>
      </c>
      <c r="S19" s="6" t="s">
        <v>4</v>
      </c>
      <c r="T19" s="6" t="s">
        <v>4</v>
      </c>
      <c r="U19" s="6" t="s">
        <v>4</v>
      </c>
      <c r="V19" s="6" t="s">
        <v>4</v>
      </c>
      <c r="W19" s="6" t="s">
        <v>4</v>
      </c>
      <c r="X19" s="6" t="s">
        <v>4</v>
      </c>
      <c r="Y19" s="6" t="s">
        <v>4</v>
      </c>
      <c r="Z19" s="6" t="s">
        <v>4</v>
      </c>
      <c r="AA19" s="6" t="s">
        <v>4</v>
      </c>
      <c r="AB19" s="6" t="s">
        <v>4</v>
      </c>
    </row>
    <row r="20" spans="1:28" ht="15.6" x14ac:dyDescent="0.3">
      <c r="A20" s="4"/>
      <c r="B20" s="4" t="s">
        <v>233</v>
      </c>
      <c r="C20" s="4" t="s">
        <v>212</v>
      </c>
      <c r="D20" s="4">
        <v>136014</v>
      </c>
      <c r="E20" s="6" t="s">
        <v>1</v>
      </c>
      <c r="F20" s="6" t="s">
        <v>1</v>
      </c>
      <c r="G20" s="6" t="s">
        <v>4</v>
      </c>
      <c r="H20" s="6" t="s">
        <v>1</v>
      </c>
      <c r="I20" s="6" t="s">
        <v>1</v>
      </c>
      <c r="J20" s="6" t="s">
        <v>1</v>
      </c>
      <c r="K20" s="6" t="s">
        <v>1</v>
      </c>
      <c r="L20" s="6" t="s">
        <v>4</v>
      </c>
      <c r="M20" s="6" t="s">
        <v>1</v>
      </c>
      <c r="N20" s="6" t="s">
        <v>1</v>
      </c>
      <c r="O20" s="7" t="s">
        <v>1</v>
      </c>
      <c r="P20" s="6" t="s">
        <v>1</v>
      </c>
      <c r="Q20" s="6" t="s">
        <v>3</v>
      </c>
      <c r="R20" s="6" t="s">
        <v>1</v>
      </c>
      <c r="S20" s="6" t="s">
        <v>2</v>
      </c>
      <c r="T20" s="6" t="s">
        <v>1</v>
      </c>
      <c r="U20" s="6" t="s">
        <v>1</v>
      </c>
      <c r="V20" s="6" t="s">
        <v>2</v>
      </c>
      <c r="W20" s="6" t="s">
        <v>2</v>
      </c>
      <c r="X20" s="6" t="s">
        <v>1</v>
      </c>
      <c r="Y20" s="6" t="s">
        <v>4</v>
      </c>
      <c r="Z20" s="6" t="s">
        <v>1</v>
      </c>
      <c r="AA20" s="6" t="s">
        <v>4</v>
      </c>
      <c r="AB20" s="6" t="s">
        <v>1</v>
      </c>
    </row>
    <row r="21" spans="1:28" ht="15.6" x14ac:dyDescent="0.3">
      <c r="A21" s="4"/>
      <c r="B21" s="4" t="s">
        <v>234</v>
      </c>
      <c r="C21" s="4" t="s">
        <v>213</v>
      </c>
      <c r="D21" s="4">
        <v>125292</v>
      </c>
      <c r="E21" s="6" t="s">
        <v>1</v>
      </c>
      <c r="F21" s="6" t="s">
        <v>1</v>
      </c>
      <c r="G21" s="6" t="s">
        <v>1</v>
      </c>
      <c r="H21" s="6" t="s">
        <v>1</v>
      </c>
      <c r="I21" s="6" t="s">
        <v>1</v>
      </c>
      <c r="J21" s="6" t="s">
        <v>1</v>
      </c>
      <c r="K21" s="6" t="s">
        <v>1</v>
      </c>
      <c r="L21" s="6" t="s">
        <v>1</v>
      </c>
      <c r="M21" s="6" t="s">
        <v>1</v>
      </c>
      <c r="N21" s="6" t="s">
        <v>1</v>
      </c>
      <c r="O21" s="7" t="s">
        <v>1</v>
      </c>
      <c r="P21" s="6" t="s">
        <v>1</v>
      </c>
      <c r="Q21" s="6" t="s">
        <v>3</v>
      </c>
      <c r="R21" s="6" t="s">
        <v>4</v>
      </c>
      <c r="S21" s="6" t="s">
        <v>1</v>
      </c>
      <c r="T21" s="6" t="s">
        <v>4</v>
      </c>
      <c r="U21" s="6" t="s">
        <v>1</v>
      </c>
      <c r="V21" s="6" t="s">
        <v>1</v>
      </c>
      <c r="W21" s="6" t="s">
        <v>3</v>
      </c>
      <c r="X21" s="6" t="s">
        <v>1</v>
      </c>
      <c r="Y21" s="6" t="s">
        <v>1</v>
      </c>
      <c r="Z21" s="6" t="s">
        <v>1</v>
      </c>
      <c r="AA21" s="6" t="s">
        <v>4</v>
      </c>
      <c r="AB21" s="6" t="s">
        <v>4</v>
      </c>
    </row>
    <row r="22" spans="1:28" ht="15.6" x14ac:dyDescent="0.3">
      <c r="A22" s="4"/>
      <c r="B22" s="4" t="s">
        <v>235</v>
      </c>
      <c r="C22" s="4" t="s">
        <v>214</v>
      </c>
      <c r="D22" s="4">
        <v>118787</v>
      </c>
      <c r="E22" s="6" t="s">
        <v>1</v>
      </c>
      <c r="F22" s="6" t="s">
        <v>1</v>
      </c>
      <c r="G22" s="6" t="s">
        <v>1</v>
      </c>
      <c r="H22" s="6" t="s">
        <v>1</v>
      </c>
      <c r="I22" s="6" t="s">
        <v>1</v>
      </c>
      <c r="J22" s="6" t="s">
        <v>4</v>
      </c>
      <c r="K22" s="6" t="s">
        <v>1</v>
      </c>
      <c r="L22" s="6" t="s">
        <v>2</v>
      </c>
      <c r="M22" s="6" t="s">
        <v>2</v>
      </c>
      <c r="N22" s="6" t="s">
        <v>2</v>
      </c>
      <c r="O22" s="7" t="s">
        <v>1</v>
      </c>
      <c r="P22" s="6" t="s">
        <v>4</v>
      </c>
      <c r="Q22" s="6" t="s">
        <v>3</v>
      </c>
      <c r="R22" s="6" t="s">
        <v>1</v>
      </c>
      <c r="S22" s="6" t="s">
        <v>2</v>
      </c>
      <c r="T22" s="6" t="s">
        <v>2</v>
      </c>
      <c r="U22" s="6" t="s">
        <v>1</v>
      </c>
      <c r="V22" s="6" t="s">
        <v>4</v>
      </c>
      <c r="W22" s="6" t="s">
        <v>4</v>
      </c>
      <c r="X22" s="6" t="s">
        <v>4</v>
      </c>
      <c r="Y22" s="6" t="s">
        <v>1</v>
      </c>
      <c r="Z22" s="6" t="s">
        <v>1</v>
      </c>
      <c r="AA22" s="6" t="s">
        <v>4</v>
      </c>
      <c r="AB22" s="6" t="s">
        <v>4</v>
      </c>
    </row>
    <row r="23" spans="1:28" ht="15.6" x14ac:dyDescent="0.3">
      <c r="A23" s="4"/>
      <c r="B23" s="4" t="s">
        <v>236</v>
      </c>
      <c r="C23" s="4" t="s">
        <v>215</v>
      </c>
      <c r="D23" s="4">
        <v>135823</v>
      </c>
      <c r="E23" s="6" t="s">
        <v>1</v>
      </c>
      <c r="F23" s="6" t="s">
        <v>1</v>
      </c>
      <c r="G23" s="6" t="s">
        <v>1</v>
      </c>
      <c r="H23" s="6" t="s">
        <v>1</v>
      </c>
      <c r="I23" s="6" t="s">
        <v>1</v>
      </c>
      <c r="J23" s="6" t="s">
        <v>1</v>
      </c>
      <c r="K23" s="6" t="s">
        <v>1</v>
      </c>
      <c r="L23" s="6" t="s">
        <v>1</v>
      </c>
      <c r="M23" s="6" t="s">
        <v>1</v>
      </c>
      <c r="N23" s="6" t="s">
        <v>1</v>
      </c>
      <c r="O23" s="7" t="s">
        <v>1</v>
      </c>
      <c r="P23" s="6" t="s">
        <v>4</v>
      </c>
      <c r="Q23" s="6" t="s">
        <v>3</v>
      </c>
      <c r="R23" s="6" t="s">
        <v>1</v>
      </c>
      <c r="S23" s="6" t="s">
        <v>1</v>
      </c>
      <c r="T23" s="6" t="s">
        <v>1</v>
      </c>
      <c r="U23" s="6" t="s">
        <v>1</v>
      </c>
      <c r="V23" s="6" t="s">
        <v>1</v>
      </c>
      <c r="W23" s="6" t="s">
        <v>1</v>
      </c>
      <c r="X23" s="6" t="s">
        <v>1</v>
      </c>
      <c r="Y23" s="6" t="s">
        <v>1</v>
      </c>
      <c r="Z23" s="6" t="s">
        <v>1</v>
      </c>
      <c r="AA23" s="6" t="s">
        <v>1</v>
      </c>
      <c r="AB23" s="6" t="s">
        <v>1</v>
      </c>
    </row>
    <row r="24" spans="1:28" ht="15.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6" x14ac:dyDescent="0.3">
      <c r="A25" s="3"/>
      <c r="B25" s="3"/>
      <c r="C25" s="3"/>
      <c r="D25" s="36" t="s">
        <v>273</v>
      </c>
      <c r="E25" s="36">
        <f>COUNTIF(E2:E23, "N")</f>
        <v>0</v>
      </c>
      <c r="F25" s="36">
        <f t="shared" ref="F25:AB25" si="0">COUNTIF(F2:F23, "N")</f>
        <v>0</v>
      </c>
      <c r="G25" s="36">
        <f t="shared" si="0"/>
        <v>0</v>
      </c>
      <c r="H25" s="36">
        <f t="shared" si="0"/>
        <v>0</v>
      </c>
      <c r="I25" s="36">
        <f t="shared" si="0"/>
        <v>0</v>
      </c>
      <c r="J25" s="36">
        <f t="shared" si="0"/>
        <v>0</v>
      </c>
      <c r="K25" s="36">
        <f t="shared" si="0"/>
        <v>0</v>
      </c>
      <c r="L25" s="36">
        <f t="shared" si="0"/>
        <v>0</v>
      </c>
      <c r="M25" s="36">
        <f t="shared" si="0"/>
        <v>0</v>
      </c>
      <c r="N25" s="36">
        <f t="shared" si="0"/>
        <v>0</v>
      </c>
      <c r="O25" s="36">
        <f t="shared" si="0"/>
        <v>0</v>
      </c>
      <c r="P25" s="36">
        <f t="shared" si="0"/>
        <v>0</v>
      </c>
      <c r="Q25" s="36">
        <f t="shared" si="0"/>
        <v>0</v>
      </c>
      <c r="R25" s="36">
        <f t="shared" si="0"/>
        <v>0</v>
      </c>
      <c r="S25" s="36">
        <f t="shared" si="0"/>
        <v>0</v>
      </c>
      <c r="T25" s="36">
        <f t="shared" si="0"/>
        <v>0</v>
      </c>
      <c r="U25" s="36">
        <f t="shared" si="0"/>
        <v>0</v>
      </c>
      <c r="V25" s="36">
        <f t="shared" si="0"/>
        <v>0</v>
      </c>
      <c r="W25" s="36">
        <f t="shared" si="0"/>
        <v>0</v>
      </c>
      <c r="X25" s="36">
        <f t="shared" si="0"/>
        <v>0</v>
      </c>
      <c r="Y25" s="36">
        <f t="shared" si="0"/>
        <v>0</v>
      </c>
      <c r="Z25" s="36">
        <f t="shared" si="0"/>
        <v>0</v>
      </c>
      <c r="AA25" s="36">
        <f t="shared" si="0"/>
        <v>0</v>
      </c>
      <c r="AB25" s="36">
        <f t="shared" si="0"/>
        <v>0</v>
      </c>
    </row>
    <row r="26" spans="1:28" ht="15.6" x14ac:dyDescent="0.3">
      <c r="A26" s="3"/>
      <c r="B26" s="3"/>
      <c r="C26" s="3"/>
      <c r="D26" s="37" t="s">
        <v>177</v>
      </c>
      <c r="E26" s="37">
        <f>COUNTIF(E2:E23, "/")</f>
        <v>21</v>
      </c>
      <c r="F26" s="37">
        <f t="shared" ref="F26:AB26" si="1">COUNTIF(F2:F23, "/")</f>
        <v>22</v>
      </c>
      <c r="G26" s="37">
        <f t="shared" si="1"/>
        <v>19</v>
      </c>
      <c r="H26" s="37">
        <f t="shared" si="1"/>
        <v>17</v>
      </c>
      <c r="I26" s="37">
        <f t="shared" si="1"/>
        <v>17</v>
      </c>
      <c r="J26" s="37">
        <f t="shared" si="1"/>
        <v>18</v>
      </c>
      <c r="K26" s="37">
        <f t="shared" si="1"/>
        <v>19</v>
      </c>
      <c r="L26" s="37">
        <f t="shared" si="1"/>
        <v>15</v>
      </c>
      <c r="M26" s="37">
        <f t="shared" si="1"/>
        <v>13</v>
      </c>
      <c r="N26" s="37">
        <f t="shared" si="1"/>
        <v>12</v>
      </c>
      <c r="O26" s="37">
        <f t="shared" si="1"/>
        <v>14</v>
      </c>
      <c r="P26" s="37">
        <f t="shared" si="1"/>
        <v>10</v>
      </c>
      <c r="Q26" s="37">
        <f t="shared" si="1"/>
        <v>0</v>
      </c>
      <c r="R26" s="37">
        <f t="shared" si="1"/>
        <v>13</v>
      </c>
      <c r="S26" s="37">
        <f t="shared" si="1"/>
        <v>10</v>
      </c>
      <c r="T26" s="37">
        <f t="shared" si="1"/>
        <v>11</v>
      </c>
      <c r="U26" s="37">
        <f t="shared" si="1"/>
        <v>13</v>
      </c>
      <c r="V26" s="37">
        <f t="shared" si="1"/>
        <v>11</v>
      </c>
      <c r="W26" s="37">
        <f t="shared" si="1"/>
        <v>11</v>
      </c>
      <c r="X26" s="37">
        <f t="shared" si="1"/>
        <v>10</v>
      </c>
      <c r="Y26" s="37">
        <f t="shared" si="1"/>
        <v>12</v>
      </c>
      <c r="Z26" s="37">
        <f t="shared" si="1"/>
        <v>13</v>
      </c>
      <c r="AA26" s="37">
        <f t="shared" si="1"/>
        <v>9</v>
      </c>
      <c r="AB26" s="37">
        <f t="shared" si="1"/>
        <v>10</v>
      </c>
    </row>
    <row r="27" spans="1:28" ht="15.6" x14ac:dyDescent="0.3">
      <c r="A27" s="3"/>
      <c r="C27" s="3"/>
      <c r="D27" s="37" t="s">
        <v>176</v>
      </c>
      <c r="E27" s="37">
        <f>COUNTIF(E2:E23, "O")</f>
        <v>0</v>
      </c>
      <c r="F27" s="37">
        <f t="shared" ref="F27:AB27" si="2">COUNTIF(F2:F23, "O")</f>
        <v>0</v>
      </c>
      <c r="G27" s="37">
        <f t="shared" si="2"/>
        <v>3</v>
      </c>
      <c r="H27" s="37">
        <f t="shared" si="2"/>
        <v>4</v>
      </c>
      <c r="I27" s="37">
        <f t="shared" si="2"/>
        <v>3</v>
      </c>
      <c r="J27" s="37">
        <f t="shared" si="2"/>
        <v>4</v>
      </c>
      <c r="K27" s="37">
        <f t="shared" si="2"/>
        <v>1</v>
      </c>
      <c r="L27" s="37">
        <f t="shared" si="2"/>
        <v>4</v>
      </c>
      <c r="M27" s="37">
        <f t="shared" si="2"/>
        <v>5</v>
      </c>
      <c r="N27" s="37">
        <f t="shared" si="2"/>
        <v>4</v>
      </c>
      <c r="O27" s="37">
        <f t="shared" si="2"/>
        <v>4</v>
      </c>
      <c r="P27" s="37">
        <f t="shared" si="2"/>
        <v>7</v>
      </c>
      <c r="Q27" s="37">
        <f t="shared" si="2"/>
        <v>0</v>
      </c>
      <c r="R27" s="37">
        <f t="shared" si="2"/>
        <v>9</v>
      </c>
      <c r="S27" s="37">
        <f t="shared" si="2"/>
        <v>3</v>
      </c>
      <c r="T27" s="37">
        <f t="shared" si="2"/>
        <v>7</v>
      </c>
      <c r="U27" s="37">
        <f t="shared" si="2"/>
        <v>4</v>
      </c>
      <c r="V27" s="37">
        <f t="shared" si="2"/>
        <v>8</v>
      </c>
      <c r="W27" s="37">
        <f t="shared" si="2"/>
        <v>5</v>
      </c>
      <c r="X27" s="37">
        <f t="shared" si="2"/>
        <v>8</v>
      </c>
      <c r="Y27" s="37">
        <f t="shared" si="2"/>
        <v>9</v>
      </c>
      <c r="Z27" s="37">
        <f t="shared" si="2"/>
        <v>5</v>
      </c>
      <c r="AA27" s="37">
        <f t="shared" si="2"/>
        <v>13</v>
      </c>
      <c r="AB27" s="37">
        <f t="shared" si="2"/>
        <v>12</v>
      </c>
    </row>
    <row r="28" spans="1:28" ht="15.6" x14ac:dyDescent="0.3">
      <c r="A28" s="3"/>
      <c r="C28" s="3"/>
      <c r="D28" s="37" t="s">
        <v>178</v>
      </c>
      <c r="E28" s="37">
        <f>COUNTIF(E2:E23, "L")</f>
        <v>0</v>
      </c>
      <c r="F28" s="37">
        <f t="shared" ref="F28:AB28" si="3">COUNTIF(F2:F23, "L")</f>
        <v>0</v>
      </c>
      <c r="G28" s="37">
        <f t="shared" si="3"/>
        <v>0</v>
      </c>
      <c r="H28" s="37">
        <f t="shared" si="3"/>
        <v>1</v>
      </c>
      <c r="I28" s="37">
        <f t="shared" si="3"/>
        <v>2</v>
      </c>
      <c r="J28" s="37">
        <f t="shared" si="3"/>
        <v>0</v>
      </c>
      <c r="K28" s="37">
        <f t="shared" si="3"/>
        <v>2</v>
      </c>
      <c r="L28" s="37">
        <f t="shared" si="3"/>
        <v>3</v>
      </c>
      <c r="M28" s="37">
        <f t="shared" si="3"/>
        <v>4</v>
      </c>
      <c r="N28" s="37">
        <f t="shared" si="3"/>
        <v>6</v>
      </c>
      <c r="O28" s="37">
        <f t="shared" si="3"/>
        <v>4</v>
      </c>
      <c r="P28" s="37">
        <f t="shared" si="3"/>
        <v>5</v>
      </c>
      <c r="Q28" s="37">
        <f t="shared" si="3"/>
        <v>0</v>
      </c>
      <c r="R28" s="37">
        <f t="shared" si="3"/>
        <v>0</v>
      </c>
      <c r="S28" s="37">
        <f t="shared" si="3"/>
        <v>9</v>
      </c>
      <c r="T28" s="37">
        <f t="shared" si="3"/>
        <v>3</v>
      </c>
      <c r="U28" s="37">
        <f t="shared" si="3"/>
        <v>4</v>
      </c>
      <c r="V28" s="37">
        <f t="shared" si="3"/>
        <v>2</v>
      </c>
      <c r="W28" s="37">
        <f t="shared" si="3"/>
        <v>5</v>
      </c>
      <c r="X28" s="37">
        <f t="shared" si="3"/>
        <v>4</v>
      </c>
      <c r="Y28" s="37">
        <f t="shared" si="3"/>
        <v>1</v>
      </c>
      <c r="Z28" s="37">
        <f t="shared" si="3"/>
        <v>4</v>
      </c>
      <c r="AA28" s="37">
        <f t="shared" si="3"/>
        <v>0</v>
      </c>
      <c r="AB28" s="37">
        <f t="shared" si="3"/>
        <v>0</v>
      </c>
    </row>
    <row r="29" spans="1:28" ht="15.6" x14ac:dyDescent="0.3">
      <c r="A29" s="3"/>
      <c r="C29" s="3"/>
      <c r="D29" s="37" t="s">
        <v>269</v>
      </c>
      <c r="E29" s="37">
        <f>COUNTIF(E2:E23,"A")</f>
        <v>1</v>
      </c>
      <c r="F29" s="37">
        <f t="shared" ref="F29:AB29" si="4">COUNTIF(F2:F23,"A")</f>
        <v>0</v>
      </c>
      <c r="G29" s="37">
        <f t="shared" si="4"/>
        <v>0</v>
      </c>
      <c r="H29" s="37">
        <f t="shared" si="4"/>
        <v>0</v>
      </c>
      <c r="I29" s="37">
        <f t="shared" si="4"/>
        <v>0</v>
      </c>
      <c r="J29" s="37">
        <f t="shared" si="4"/>
        <v>0</v>
      </c>
      <c r="K29" s="37">
        <f t="shared" si="4"/>
        <v>0</v>
      </c>
      <c r="L29" s="37">
        <f t="shared" si="4"/>
        <v>0</v>
      </c>
      <c r="M29" s="37">
        <f t="shared" si="4"/>
        <v>0</v>
      </c>
      <c r="N29" s="37">
        <f t="shared" si="4"/>
        <v>0</v>
      </c>
      <c r="O29" s="37">
        <f t="shared" si="4"/>
        <v>0</v>
      </c>
      <c r="P29" s="37">
        <f t="shared" si="4"/>
        <v>0</v>
      </c>
      <c r="Q29" s="37">
        <f t="shared" si="4"/>
        <v>22</v>
      </c>
      <c r="R29" s="37">
        <f t="shared" si="4"/>
        <v>0</v>
      </c>
      <c r="S29" s="37">
        <f t="shared" si="4"/>
        <v>0</v>
      </c>
      <c r="T29" s="37">
        <f t="shared" si="4"/>
        <v>1</v>
      </c>
      <c r="U29" s="37">
        <f t="shared" si="4"/>
        <v>1</v>
      </c>
      <c r="V29" s="37">
        <f t="shared" si="4"/>
        <v>1</v>
      </c>
      <c r="W29" s="37">
        <f t="shared" si="4"/>
        <v>1</v>
      </c>
      <c r="X29" s="37">
        <f t="shared" si="4"/>
        <v>0</v>
      </c>
      <c r="Y29" s="37">
        <f t="shared" si="4"/>
        <v>0</v>
      </c>
      <c r="Z29" s="37">
        <f t="shared" si="4"/>
        <v>0</v>
      </c>
      <c r="AA29" s="37">
        <f t="shared" si="4"/>
        <v>0</v>
      </c>
      <c r="AB29" s="37">
        <f t="shared" si="4"/>
        <v>0</v>
      </c>
    </row>
    <row r="30" spans="1:28" ht="15.6" x14ac:dyDescent="0.3">
      <c r="A30" s="3"/>
      <c r="C30" s="3"/>
      <c r="D30" s="37" t="s">
        <v>179</v>
      </c>
      <c r="E30" s="37">
        <f>COUNTIF(E2:E23,"S")</f>
        <v>0</v>
      </c>
      <c r="F30" s="37">
        <f t="shared" ref="F30:AB30" si="5">COUNTIF(F2:F23,"S")</f>
        <v>0</v>
      </c>
      <c r="G30" s="37">
        <f t="shared" si="5"/>
        <v>0</v>
      </c>
      <c r="H30" s="37">
        <f t="shared" si="5"/>
        <v>0</v>
      </c>
      <c r="I30" s="37">
        <f t="shared" si="5"/>
        <v>0</v>
      </c>
      <c r="J30" s="37">
        <f t="shared" si="5"/>
        <v>0</v>
      </c>
      <c r="K30" s="37">
        <f t="shared" si="5"/>
        <v>0</v>
      </c>
      <c r="L30" s="37">
        <f t="shared" si="5"/>
        <v>0</v>
      </c>
      <c r="M30" s="37">
        <f t="shared" si="5"/>
        <v>0</v>
      </c>
      <c r="N30" s="37">
        <f t="shared" si="5"/>
        <v>0</v>
      </c>
      <c r="O30" s="37">
        <f t="shared" si="5"/>
        <v>0</v>
      </c>
      <c r="P30" s="37">
        <f t="shared" si="5"/>
        <v>0</v>
      </c>
      <c r="Q30" s="37">
        <f t="shared" si="5"/>
        <v>0</v>
      </c>
      <c r="R30" s="37">
        <f t="shared" si="5"/>
        <v>0</v>
      </c>
      <c r="S30" s="37">
        <f t="shared" si="5"/>
        <v>0</v>
      </c>
      <c r="T30" s="37">
        <f t="shared" si="5"/>
        <v>0</v>
      </c>
      <c r="U30" s="37">
        <f t="shared" si="5"/>
        <v>0</v>
      </c>
      <c r="V30" s="37">
        <f t="shared" si="5"/>
        <v>0</v>
      </c>
      <c r="W30" s="37">
        <f t="shared" si="5"/>
        <v>0</v>
      </c>
      <c r="X30" s="37">
        <f t="shared" si="5"/>
        <v>0</v>
      </c>
      <c r="Y30" s="37">
        <f t="shared" si="5"/>
        <v>0</v>
      </c>
      <c r="Z30" s="37">
        <f t="shared" si="5"/>
        <v>0</v>
      </c>
      <c r="AA30" s="37">
        <f t="shared" si="5"/>
        <v>0</v>
      </c>
      <c r="AB30" s="37">
        <f t="shared" si="5"/>
        <v>0</v>
      </c>
    </row>
    <row r="31" spans="1:28" ht="15.6" x14ac:dyDescent="0.3">
      <c r="D31" s="38" t="s">
        <v>270</v>
      </c>
      <c r="E31" s="38">
        <f>E25+E26+E27+E28+E29+E30</f>
        <v>22</v>
      </c>
      <c r="F31" s="38">
        <f t="shared" ref="F31:AB31" si="6">F25+F26+F27+F28+F29+F30</f>
        <v>22</v>
      </c>
      <c r="G31" s="38">
        <f t="shared" si="6"/>
        <v>22</v>
      </c>
      <c r="H31" s="38">
        <f t="shared" si="6"/>
        <v>22</v>
      </c>
      <c r="I31" s="38">
        <f t="shared" si="6"/>
        <v>22</v>
      </c>
      <c r="J31" s="38">
        <f t="shared" si="6"/>
        <v>22</v>
      </c>
      <c r="K31" s="38">
        <f t="shared" si="6"/>
        <v>22</v>
      </c>
      <c r="L31" s="38">
        <f t="shared" si="6"/>
        <v>22</v>
      </c>
      <c r="M31" s="38">
        <f t="shared" si="6"/>
        <v>22</v>
      </c>
      <c r="N31" s="38">
        <f t="shared" si="6"/>
        <v>22</v>
      </c>
      <c r="O31" s="38">
        <f t="shared" si="6"/>
        <v>22</v>
      </c>
      <c r="P31" s="38">
        <f t="shared" si="6"/>
        <v>22</v>
      </c>
      <c r="Q31" s="38">
        <f t="shared" si="6"/>
        <v>22</v>
      </c>
      <c r="R31" s="38">
        <f t="shared" si="6"/>
        <v>22</v>
      </c>
      <c r="S31" s="38">
        <f t="shared" si="6"/>
        <v>22</v>
      </c>
      <c r="T31" s="38">
        <f t="shared" si="6"/>
        <v>22</v>
      </c>
      <c r="U31" s="38">
        <f t="shared" si="6"/>
        <v>22</v>
      </c>
      <c r="V31" s="38">
        <f t="shared" si="6"/>
        <v>22</v>
      </c>
      <c r="W31" s="38">
        <f t="shared" si="6"/>
        <v>22</v>
      </c>
      <c r="X31" s="38">
        <f t="shared" si="6"/>
        <v>22</v>
      </c>
      <c r="Y31" s="38">
        <f t="shared" si="6"/>
        <v>22</v>
      </c>
      <c r="Z31" s="38">
        <f t="shared" si="6"/>
        <v>22</v>
      </c>
      <c r="AA31" s="38">
        <f t="shared" si="6"/>
        <v>22</v>
      </c>
      <c r="AB31" s="38">
        <f t="shared" si="6"/>
        <v>22</v>
      </c>
    </row>
  </sheetData>
  <conditionalFormatting sqref="E2:AB23">
    <cfRule type="containsText" dxfId="91" priority="2" operator="containsText" text="A">
      <formula>NOT(ISERROR(SEARCH("A",E2)))</formula>
    </cfRule>
  </conditionalFormatting>
  <conditionalFormatting sqref="E2:AB23">
    <cfRule type="containsText" dxfId="90" priority="1" operator="containsText" text="S">
      <formula>NOT(ISERROR(SEARCH("S",E2)))</formula>
    </cfRule>
    <cfRule type="containsText" dxfId="89" priority="3" operator="containsText" text="O">
      <formula>NOT(ISERROR(SEARCH("O",E2)))</formula>
    </cfRule>
    <cfRule type="containsText" dxfId="88" priority="4" operator="containsText" text="L">
      <formula>NOT(ISERROR(SEARCH("L",E2)))</formula>
    </cfRule>
    <cfRule type="containsText" dxfId="87" priority="5" operator="containsText" text="/">
      <formula>NOT(ISERROR(SEARCH("/",E2)))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5"/>
  <sheetViews>
    <sheetView topLeftCell="H1" workbookViewId="0">
      <selection activeCell="K3" sqref="K3:K25"/>
    </sheetView>
  </sheetViews>
  <sheetFormatPr defaultRowHeight="14.4" x14ac:dyDescent="0.3"/>
  <cols>
    <col min="2" max="2" width="21.88671875" customWidth="1"/>
    <col min="3" max="3" width="25.6640625" bestFit="1" customWidth="1"/>
    <col min="4" max="4" width="22" customWidth="1"/>
    <col min="5" max="5" width="18.88671875" customWidth="1"/>
    <col min="6" max="6" width="13" customWidth="1"/>
    <col min="7" max="7" width="16.21875" bestFit="1" customWidth="1"/>
    <col min="8" max="8" width="26.44140625" bestFit="1" customWidth="1"/>
    <col min="9" max="9" width="10.5546875" customWidth="1"/>
    <col min="10" max="10" width="19.6640625" bestFit="1" customWidth="1"/>
    <col min="11" max="11" width="17.6640625" bestFit="1" customWidth="1"/>
    <col min="12" max="13" width="13.5546875" customWidth="1"/>
    <col min="14" max="14" width="15.33203125" customWidth="1"/>
    <col min="15" max="15" width="12.21875" customWidth="1"/>
    <col min="16" max="16" width="36.88671875" bestFit="1" customWidth="1"/>
    <col min="17" max="17" width="19.33203125" bestFit="1" customWidth="1"/>
    <col min="18" max="18" width="9" customWidth="1"/>
    <col min="19" max="19" width="15.33203125" bestFit="1" customWidth="1"/>
  </cols>
  <sheetData>
    <row r="1" spans="1:19" ht="15" thickBot="1" x14ac:dyDescent="0.35"/>
    <row r="2" spans="1:19" ht="18.600000000000001" thickBot="1" x14ac:dyDescent="0.4">
      <c r="E2" s="49" t="s">
        <v>305</v>
      </c>
      <c r="N2" s="34"/>
    </row>
    <row r="3" spans="1:19" ht="15" thickBot="1" x14ac:dyDescent="0.35">
      <c r="A3" s="50" t="str">
        <f>GD[[#Headers],[Group]]</f>
        <v>Group</v>
      </c>
      <c r="B3" s="51" t="str">
        <f>GroupB[[#Headers],[Forename]]</f>
        <v>Forename</v>
      </c>
      <c r="C3" s="51" t="str">
        <f>GroupB[[#Headers],[Surname]]</f>
        <v>Surname</v>
      </c>
      <c r="D3" s="51" t="str">
        <f>GroupC[[#Headers],[Student ID]]</f>
        <v>Student ID</v>
      </c>
      <c r="E3" s="51" t="s">
        <v>177</v>
      </c>
      <c r="F3" s="51" t="s">
        <v>176</v>
      </c>
      <c r="G3" s="51" t="s">
        <v>178</v>
      </c>
      <c r="H3" s="51" t="s">
        <v>269</v>
      </c>
      <c r="I3" s="51" t="s">
        <v>179</v>
      </c>
      <c r="J3" s="52" t="s">
        <v>273</v>
      </c>
      <c r="K3" s="53" t="s">
        <v>306</v>
      </c>
    </row>
    <row r="4" spans="1:19" ht="15.6" x14ac:dyDescent="0.3">
      <c r="A4" s="46" t="str">
        <f>'Group D'!A2</f>
        <v>D</v>
      </c>
      <c r="B4" s="39" t="str">
        <f>'Group D'!B2</f>
        <v>Ibrahim</v>
      </c>
      <c r="C4" s="39" t="str">
        <f>'Group D'!C2</f>
        <v>Al Jazairi</v>
      </c>
      <c r="D4" s="39">
        <f>'Group D'!D2</f>
        <v>129163</v>
      </c>
      <c r="E4" s="44">
        <f>COUNTIF('Group D'!E2:AB2,"/")/24</f>
        <v>0.875</v>
      </c>
      <c r="F4" s="44">
        <f>COUNTIF('Group D'!E2:AB2,"O")/24</f>
        <v>4.1666666666666664E-2</v>
      </c>
      <c r="G4" s="44">
        <f>COUNTIF('Group D'!E2:AB2,"L")/24</f>
        <v>4.1666666666666664E-2</v>
      </c>
      <c r="H4" s="44">
        <f>COUNTIF('Group D'!E2:AB2,"A")/24</f>
        <v>4.1666666666666664E-2</v>
      </c>
      <c r="I4" s="44">
        <f>COUNTIF('Group D'!E2:AB2,"S")/24</f>
        <v>0</v>
      </c>
      <c r="J4" s="44">
        <f>COUNTIF('Group D'!E2:AB2,"N")/24</f>
        <v>0</v>
      </c>
      <c r="K4" s="39" t="str">
        <f>IF(Table379[[#This Row],[Column6]]+Table379[[#This Row],[Column8]]+Table379[[#This Row],[Column5]]&gt;60%,"Pass","Fail")</f>
        <v>Pass</v>
      </c>
      <c r="P4" s="66" t="s">
        <v>301</v>
      </c>
    </row>
    <row r="5" spans="1:19" x14ac:dyDescent="0.3">
      <c r="A5" s="46"/>
      <c r="B5" s="39" t="str">
        <f>'Group D'!B3</f>
        <v>Endrit</v>
      </c>
      <c r="C5" s="39" t="str">
        <f>'Group D'!C3</f>
        <v>Baca</v>
      </c>
      <c r="D5" s="39">
        <f>'Group D'!D3</f>
        <v>131357</v>
      </c>
      <c r="E5" s="44">
        <f>COUNTIF('Group D'!E3:AB3,"/")/24</f>
        <v>0.33333333333333331</v>
      </c>
      <c r="F5" s="44">
        <f>COUNTIF('Group D'!E3:AB3,"O")/24</f>
        <v>0.375</v>
      </c>
      <c r="G5" s="44">
        <f>COUNTIF('Group D'!E3:AB3,"L")/24</f>
        <v>0.25</v>
      </c>
      <c r="H5" s="44">
        <f>COUNTIF('Group D'!E3:AB3,"A")/24</f>
        <v>4.1666666666666664E-2</v>
      </c>
      <c r="I5" s="44">
        <f>COUNTIF('Group D'!E3:AB3,"S")/24</f>
        <v>0</v>
      </c>
      <c r="J5" s="44">
        <f>COUNTIF('Group D'!E3:AB3,"N")/24</f>
        <v>0</v>
      </c>
      <c r="K5" s="39" t="str">
        <f>IF(Table379[[#This Row],[Column6]]+Table379[[#This Row],[Column8]]+Table379[[#This Row],[Column5]]&gt;60%,"Pass","Fail")</f>
        <v>Fail</v>
      </c>
      <c r="M5" s="15" t="s">
        <v>174</v>
      </c>
      <c r="N5" s="15" t="s">
        <v>177</v>
      </c>
      <c r="O5" s="15" t="s">
        <v>176</v>
      </c>
      <c r="P5" s="15" t="s">
        <v>178</v>
      </c>
      <c r="Q5" s="15" t="s">
        <v>269</v>
      </c>
      <c r="R5" s="15" t="s">
        <v>179</v>
      </c>
      <c r="S5" s="58" t="s">
        <v>273</v>
      </c>
    </row>
    <row r="6" spans="1:19" x14ac:dyDescent="0.3">
      <c r="A6" s="46"/>
      <c r="B6" s="39" t="str">
        <f>'Group D'!B4</f>
        <v>Qendrim</v>
      </c>
      <c r="C6" s="39" t="str">
        <f>'Group D'!C4</f>
        <v>Bajginca</v>
      </c>
      <c r="D6" s="39">
        <f>'Group D'!D4</f>
        <v>130937</v>
      </c>
      <c r="E6" s="44">
        <f>COUNTIF('Group D'!E4:AB4,"/")/24</f>
        <v>0.29166666666666669</v>
      </c>
      <c r="F6" s="44">
        <f>COUNTIF('Group D'!E4:AB4,"O")/24</f>
        <v>0.16666666666666666</v>
      </c>
      <c r="G6" s="44">
        <f>COUNTIF('Group D'!E4:AB4,"L")/24</f>
        <v>0.5</v>
      </c>
      <c r="H6" s="44">
        <f>COUNTIF('Group D'!E4:AB4,"A")/24</f>
        <v>4.1666666666666664E-2</v>
      </c>
      <c r="I6" s="44">
        <f>COUNTIF('Group D'!E4:AB4,"S")/24</f>
        <v>0</v>
      </c>
      <c r="J6" s="44">
        <f>COUNTIF('Group D'!E4:AB4,"N")/24</f>
        <v>0</v>
      </c>
      <c r="K6" s="39" t="str">
        <f>IF(Table379[[#This Row],[Column6]]+Table379[[#This Row],[Column8]]+Table379[[#This Row],[Column5]]&gt;60%,"Pass","Fail")</f>
        <v>Pass</v>
      </c>
      <c r="M6" s="67" t="s">
        <v>137</v>
      </c>
      <c r="N6" s="68">
        <f>VLOOKUP(M6,B4:J25,4,FALSE)</f>
        <v>0.83333333333333337</v>
      </c>
      <c r="O6" s="68">
        <f>VLOOKUP(M6,B4:J25,5,FALSE)</f>
        <v>8.3333333333333329E-2</v>
      </c>
      <c r="P6" s="68">
        <f>VLOOKUP(M6,B4:J25,6,FALSE)</f>
        <v>0</v>
      </c>
      <c r="Q6" s="68">
        <f>VLOOKUP(M6,B4:J25,7,FALSE)</f>
        <v>8.3333333333333329E-2</v>
      </c>
      <c r="R6" s="68">
        <f>VLOOKUP(M6,B4:J25,8,FALSE)</f>
        <v>0</v>
      </c>
      <c r="S6" s="68">
        <f>VLOOKUP(M6,B4:J25,9,FALSE)</f>
        <v>0</v>
      </c>
    </row>
    <row r="7" spans="1:19" x14ac:dyDescent="0.3">
      <c r="A7" s="46"/>
      <c r="B7" s="39" t="str">
        <f>'Group D'!B5</f>
        <v>Ommari-Jae</v>
      </c>
      <c r="C7" s="39" t="str">
        <f>'Group D'!C5</f>
        <v>Desir</v>
      </c>
      <c r="D7" s="39">
        <f>'Group D'!D5</f>
        <v>142583</v>
      </c>
      <c r="E7" s="44">
        <f>COUNTIF('Group D'!E5:AB5,"/")/24</f>
        <v>0.5</v>
      </c>
      <c r="F7" s="44">
        <f>COUNTIF('Group D'!E5:AB5,"O")/24</f>
        <v>0.16666666666666666</v>
      </c>
      <c r="G7" s="44">
        <f>COUNTIF('Group D'!E5:AB5,"L")/24</f>
        <v>0.29166666666666669</v>
      </c>
      <c r="H7" s="44">
        <f>COUNTIF('Group D'!E5:AB5,"A")/24</f>
        <v>4.1666666666666664E-2</v>
      </c>
      <c r="I7" s="44">
        <f>COUNTIF('Group D'!E5:AB5,"S")/24</f>
        <v>0</v>
      </c>
      <c r="J7" s="44">
        <f>COUNTIF('Group D'!E5:AB5,"N")/24</f>
        <v>0</v>
      </c>
      <c r="K7" s="39" t="str">
        <f>IF(Table379[[#This Row],[Column6]]+Table379[[#This Row],[Column8]]+Table379[[#This Row],[Column5]]&gt;60%,"Pass","Fail")</f>
        <v>Pass</v>
      </c>
    </row>
    <row r="8" spans="1:19" x14ac:dyDescent="0.3">
      <c r="A8" s="46"/>
      <c r="B8" s="39" t="str">
        <f>'Group D'!B6</f>
        <v>Erika</v>
      </c>
      <c r="C8" s="39" t="str">
        <f>'Group D'!C6</f>
        <v>Flores</v>
      </c>
      <c r="D8" s="39">
        <f>'Group D'!D6</f>
        <v>142643</v>
      </c>
      <c r="E8" s="44">
        <f>COUNTIF('Group D'!E6:AB6,"/")/24</f>
        <v>0.5</v>
      </c>
      <c r="F8" s="44">
        <f>COUNTIF('Group D'!E6:AB6,"O")/24</f>
        <v>0.45833333333333331</v>
      </c>
      <c r="G8" s="44">
        <f>COUNTIF('Group D'!E6:AB6,"L")/24</f>
        <v>0</v>
      </c>
      <c r="H8" s="44">
        <f>COUNTIF('Group D'!E6:AB6,"A")/24</f>
        <v>4.1666666666666664E-2</v>
      </c>
      <c r="I8" s="44">
        <f>COUNTIF('Group D'!E6:AB6,"S")/24</f>
        <v>0</v>
      </c>
      <c r="J8" s="44">
        <f>COUNTIF('Group D'!E6:AB6,"N")/24</f>
        <v>0</v>
      </c>
      <c r="K8" s="39" t="str">
        <f>IF(Table379[[#This Row],[Column6]]+Table379[[#This Row],[Column8]]+Table379[[#This Row],[Column5]]&gt;60%,"Pass","Fail")</f>
        <v>Fail</v>
      </c>
    </row>
    <row r="9" spans="1:19" x14ac:dyDescent="0.3">
      <c r="A9" s="46"/>
      <c r="B9" s="39" t="str">
        <f>'Group D'!B7</f>
        <v>Vanessa</v>
      </c>
      <c r="C9" s="39" t="str">
        <f>'Group D'!C7</f>
        <v>Freitas Lopes</v>
      </c>
      <c r="D9" s="39">
        <f>'Group D'!D7</f>
        <v>129827</v>
      </c>
      <c r="E9" s="44">
        <f>COUNTIF('Group D'!E7:AB7,"/")/24</f>
        <v>0.91666666666666663</v>
      </c>
      <c r="F9" s="44">
        <f>COUNTIF('Group D'!E7:AB7,"O")/24</f>
        <v>4.1666666666666664E-2</v>
      </c>
      <c r="G9" s="44">
        <f>COUNTIF('Group D'!E7:AB7,"L")/24</f>
        <v>0</v>
      </c>
      <c r="H9" s="44">
        <f>COUNTIF('Group D'!E7:AB7,"A")/24</f>
        <v>4.1666666666666664E-2</v>
      </c>
      <c r="I9" s="44">
        <f>COUNTIF('Group D'!E7:AB7,"S")/24</f>
        <v>0</v>
      </c>
      <c r="J9" s="44">
        <f>COUNTIF('Group D'!E7:AB7,"N")/24</f>
        <v>0</v>
      </c>
      <c r="K9" s="39" t="str">
        <f>IF(Table379[[#This Row],[Column6]]+Table379[[#This Row],[Column8]]+Table379[[#This Row],[Column5]]&gt;60%,"Pass","Fail")</f>
        <v>Pass</v>
      </c>
    </row>
    <row r="10" spans="1:19" x14ac:dyDescent="0.3">
      <c r="A10" s="46"/>
      <c r="B10" s="39" t="str">
        <f>'Group D'!B8</f>
        <v>Karan</v>
      </c>
      <c r="C10" s="39" t="str">
        <f>'Group D'!C8</f>
        <v>Gotta</v>
      </c>
      <c r="D10" s="39">
        <f>'Group D'!D8</f>
        <v>142659</v>
      </c>
      <c r="E10" s="44">
        <f>COUNTIF('Group D'!E8:AB8,"/")/24</f>
        <v>0.375</v>
      </c>
      <c r="F10" s="44">
        <f>COUNTIF('Group D'!E8:AB8,"O")/24</f>
        <v>0.33333333333333331</v>
      </c>
      <c r="G10" s="44">
        <f>COUNTIF('Group D'!E8:AB8,"L")/24</f>
        <v>0.25</v>
      </c>
      <c r="H10" s="44">
        <f>COUNTIF('Group D'!E8:AB8,"A")/24</f>
        <v>4.1666666666666664E-2</v>
      </c>
      <c r="I10" s="44">
        <f>COUNTIF('Group D'!E8:AB8,"S")/24</f>
        <v>0</v>
      </c>
      <c r="J10" s="44">
        <f>COUNTIF('Group D'!E8:AB8,"N")/24</f>
        <v>0</v>
      </c>
      <c r="K10" s="39" t="str">
        <f>IF(Table379[[#This Row],[Column6]]+Table379[[#This Row],[Column8]]+Table379[[#This Row],[Column5]]&gt;60%,"Pass","Fail")</f>
        <v>Pass</v>
      </c>
    </row>
    <row r="11" spans="1:19" x14ac:dyDescent="0.3">
      <c r="A11" s="46"/>
      <c r="B11" s="39" t="str">
        <f>'Group D'!B9</f>
        <v>Ethan</v>
      </c>
      <c r="C11" s="39" t="str">
        <f>'Group D'!C9</f>
        <v>Holland</v>
      </c>
      <c r="D11" s="39">
        <f>'Group D'!D9</f>
        <v>126277</v>
      </c>
      <c r="E11" s="44">
        <f>COUNTIF('Group D'!E9:AB9,"/")/24</f>
        <v>0.29166666666666669</v>
      </c>
      <c r="F11" s="44">
        <f>COUNTIF('Group D'!E9:AB9,"O")/24</f>
        <v>0.54166666666666663</v>
      </c>
      <c r="G11" s="44">
        <f>COUNTIF('Group D'!E9:AB9,"L")/24</f>
        <v>0.125</v>
      </c>
      <c r="H11" s="44">
        <f>COUNTIF('Group D'!E9:AB9,"A")/24</f>
        <v>4.1666666666666664E-2</v>
      </c>
      <c r="I11" s="44">
        <f>COUNTIF('Group D'!E9:AB9,"S")/24</f>
        <v>0</v>
      </c>
      <c r="J11" s="44">
        <f>COUNTIF('Group D'!E9:AB9,"N")/24</f>
        <v>0</v>
      </c>
      <c r="K11" s="39" t="str">
        <f>IF(Table379[[#This Row],[Column6]]+Table379[[#This Row],[Column8]]+Table379[[#This Row],[Column5]]&gt;60%,"Pass","Fail")</f>
        <v>Fail</v>
      </c>
    </row>
    <row r="12" spans="1:19" x14ac:dyDescent="0.3">
      <c r="A12" s="46"/>
      <c r="B12" s="39" t="str">
        <f>'Group D'!B10</f>
        <v>Eric</v>
      </c>
      <c r="C12" s="39" t="str">
        <f>'Group D'!C10</f>
        <v>Jacinto</v>
      </c>
      <c r="D12" s="39">
        <f>'Group D'!D10</f>
        <v>134709</v>
      </c>
      <c r="E12" s="44">
        <f>COUNTIF('Group D'!E10:AB10,"/")/24</f>
        <v>0.875</v>
      </c>
      <c r="F12" s="44">
        <f>COUNTIF('Group D'!E10:AB10,"O")/24</f>
        <v>4.1666666666666664E-2</v>
      </c>
      <c r="G12" s="44">
        <f>COUNTIF('Group D'!E10:AB10,"L")/24</f>
        <v>0</v>
      </c>
      <c r="H12" s="44">
        <f>COUNTIF('Group D'!E10:AB10,"A")/24</f>
        <v>8.3333333333333329E-2</v>
      </c>
      <c r="I12" s="44">
        <f>COUNTIF('Group D'!E10:AB10,"S")/24</f>
        <v>0</v>
      </c>
      <c r="J12" s="44">
        <f>COUNTIF('Group D'!E10:AB10,"N")/24</f>
        <v>0</v>
      </c>
      <c r="K12" s="39" t="str">
        <f>IF(Table379[[#This Row],[Column6]]+Table379[[#This Row],[Column8]]+Table379[[#This Row],[Column5]]&gt;60%,"Pass","Fail")</f>
        <v>Pass</v>
      </c>
    </row>
    <row r="13" spans="1:19" x14ac:dyDescent="0.3">
      <c r="A13" s="46"/>
      <c r="B13" s="39" t="str">
        <f>'Group D'!B11</f>
        <v>Ahmad</v>
      </c>
      <c r="C13" s="39" t="str">
        <f>'Group D'!C11</f>
        <v>Jolghazi</v>
      </c>
      <c r="D13" s="39">
        <f>'Group D'!D11</f>
        <v>110599</v>
      </c>
      <c r="E13" s="44">
        <f>COUNTIF('Group D'!E11:AB11,"/")/24</f>
        <v>0.95833333333333337</v>
      </c>
      <c r="F13" s="44">
        <f>COUNTIF('Group D'!E11:AB11,"O")/24</f>
        <v>0</v>
      </c>
      <c r="G13" s="44">
        <f>COUNTIF('Group D'!E11:AB11,"L")/24</f>
        <v>0</v>
      </c>
      <c r="H13" s="44">
        <f>COUNTIF('Group D'!E11:AB11,"A")/24</f>
        <v>4.1666666666666664E-2</v>
      </c>
      <c r="I13" s="44">
        <f>COUNTIF('Group D'!E11:AB11,"S")/24</f>
        <v>0</v>
      </c>
      <c r="J13" s="44">
        <f>COUNTIF('Group D'!E11:AB11,"N")/24</f>
        <v>0</v>
      </c>
      <c r="K13" s="39" t="str">
        <f>IF(Table379[[#This Row],[Column6]]+Table379[[#This Row],[Column8]]+Table379[[#This Row],[Column5]]&gt;60%,"Pass","Fail")</f>
        <v>Pass</v>
      </c>
    </row>
    <row r="14" spans="1:19" x14ac:dyDescent="0.3">
      <c r="A14" s="46"/>
      <c r="B14" s="39" t="str">
        <f>'Group D'!B12</f>
        <v>Rikki Lei</v>
      </c>
      <c r="C14" s="39" t="str">
        <f>'Group D'!C12</f>
        <v>Lontok</v>
      </c>
      <c r="D14" s="39">
        <f>'Group D'!D12</f>
        <v>143398</v>
      </c>
      <c r="E14" s="44">
        <f>COUNTIF('Group D'!E12:AB12,"/")/24</f>
        <v>0.5</v>
      </c>
      <c r="F14" s="44">
        <f>COUNTIF('Group D'!E12:AB12,"O")/24</f>
        <v>0.33333333333333331</v>
      </c>
      <c r="G14" s="44">
        <f>COUNTIF('Group D'!E12:AB12,"L")/24</f>
        <v>4.1666666666666664E-2</v>
      </c>
      <c r="H14" s="44">
        <f>COUNTIF('Group D'!E12:AB12,"A")/24</f>
        <v>0.125</v>
      </c>
      <c r="I14" s="44">
        <f>COUNTIF('Group D'!E12:AB12,"S")/24</f>
        <v>0</v>
      </c>
      <c r="J14" s="44">
        <f>COUNTIF('Group D'!E12:AB12,"N")/24</f>
        <v>0</v>
      </c>
      <c r="K14" s="39" t="str">
        <f>IF(Table379[[#This Row],[Column6]]+Table379[[#This Row],[Column8]]+Table379[[#This Row],[Column5]]&gt;60%,"Pass","Fail")</f>
        <v>Fail</v>
      </c>
    </row>
    <row r="15" spans="1:19" x14ac:dyDescent="0.3">
      <c r="A15" s="46"/>
      <c r="B15" s="39" t="str">
        <f>'Group D'!B13</f>
        <v>David</v>
      </c>
      <c r="C15" s="39" t="str">
        <f>'Group D'!C13</f>
        <v>Main-Onibanjo</v>
      </c>
      <c r="D15" s="39">
        <f>'Group D'!D13</f>
        <v>132006</v>
      </c>
      <c r="E15" s="44">
        <f>COUNTIF('Group D'!E13:AB13,"/")/24</f>
        <v>0.20833333333333334</v>
      </c>
      <c r="F15" s="44">
        <f>COUNTIF('Group D'!E13:AB13,"O")/24</f>
        <v>0.58333333333333337</v>
      </c>
      <c r="G15" s="44">
        <f>COUNTIF('Group D'!E13:AB13,"L")/24</f>
        <v>0.16666666666666666</v>
      </c>
      <c r="H15" s="44">
        <f>COUNTIF('Group D'!E13:AB13,"A")/24</f>
        <v>4.1666666666666664E-2</v>
      </c>
      <c r="I15" s="44">
        <f>COUNTIF('Group D'!E13:AB13,"S")/24</f>
        <v>0</v>
      </c>
      <c r="J15" s="44">
        <f>COUNTIF('Group D'!E13:AB13,"N")/24</f>
        <v>0</v>
      </c>
      <c r="K15" s="39" t="str">
        <f>IF(Table379[[#This Row],[Column6]]+Table379[[#This Row],[Column8]]+Table379[[#This Row],[Column5]]&gt;60%,"Pass","Fail")</f>
        <v>Fail</v>
      </c>
    </row>
    <row r="16" spans="1:19" x14ac:dyDescent="0.3">
      <c r="A16" s="46"/>
      <c r="B16" s="39" t="str">
        <f>'Group D'!B14</f>
        <v>Hubert</v>
      </c>
      <c r="C16" s="39" t="str">
        <f>'Group D'!C14</f>
        <v>Marcinkiewicz</v>
      </c>
      <c r="D16" s="39">
        <f>'Group D'!D14</f>
        <v>133409</v>
      </c>
      <c r="E16" s="44">
        <f>COUNTIF('Group D'!E14:AB14,"/")/24</f>
        <v>0.66666666666666663</v>
      </c>
      <c r="F16" s="44">
        <f>COUNTIF('Group D'!E14:AB14,"O")/24</f>
        <v>4.1666666666666664E-2</v>
      </c>
      <c r="G16" s="44">
        <f>COUNTIF('Group D'!E14:AB14,"L")/24</f>
        <v>0.25</v>
      </c>
      <c r="H16" s="44">
        <f>COUNTIF('Group D'!E14:AB14,"A")/24</f>
        <v>4.1666666666666664E-2</v>
      </c>
      <c r="I16" s="44">
        <f>COUNTIF('Group D'!E14:AB14,"S")/24</f>
        <v>0</v>
      </c>
      <c r="J16" s="44">
        <f>COUNTIF('Group D'!E14:AB14,"N")/24</f>
        <v>0</v>
      </c>
      <c r="K16" s="39" t="str">
        <f>IF(Table379[[#This Row],[Column6]]+Table379[[#This Row],[Column8]]+Table379[[#This Row],[Column5]]&gt;60%,"Pass","Fail")</f>
        <v>Pass</v>
      </c>
    </row>
    <row r="17" spans="1:11" x14ac:dyDescent="0.3">
      <c r="A17" s="46"/>
      <c r="B17" s="39" t="str">
        <f>'Group D'!B15</f>
        <v>Francisco Fabio</v>
      </c>
      <c r="C17" s="39" t="str">
        <f>'Group D'!C15</f>
        <v>Menezes Cuino De Oliveira</v>
      </c>
      <c r="D17" s="39">
        <f>'Group D'!D15</f>
        <v>144025</v>
      </c>
      <c r="E17" s="44">
        <f>COUNTIF('Group D'!E15:AB15,"/")/24</f>
        <v>0.79166666666666663</v>
      </c>
      <c r="F17" s="44">
        <f>COUNTIF('Group D'!E15:AB15,"O")/24</f>
        <v>0.125</v>
      </c>
      <c r="G17" s="44">
        <f>COUNTIF('Group D'!E15:AB15,"L")/24</f>
        <v>4.1666666666666664E-2</v>
      </c>
      <c r="H17" s="44">
        <f>COUNTIF('Group D'!E15:AB15,"A")/24</f>
        <v>4.1666666666666664E-2</v>
      </c>
      <c r="I17" s="44">
        <f>COUNTIF('Group D'!E15:AB15,"S")/24</f>
        <v>0</v>
      </c>
      <c r="J17" s="44">
        <f>COUNTIF('Group D'!E15:AB15,"N")/24</f>
        <v>0</v>
      </c>
      <c r="K17" s="39" t="str">
        <f>IF(Table379[[#This Row],[Column6]]+Table379[[#This Row],[Column8]]+Table379[[#This Row],[Column5]]&gt;60%,"Pass","Fail")</f>
        <v>Pass</v>
      </c>
    </row>
    <row r="18" spans="1:11" x14ac:dyDescent="0.3">
      <c r="A18" s="46"/>
      <c r="B18" s="39" t="str">
        <f>'Group D'!B16</f>
        <v>Chirag</v>
      </c>
      <c r="C18" s="39" t="str">
        <f>'Group D'!C16</f>
        <v>Mistry</v>
      </c>
      <c r="D18" s="39">
        <f>'Group D'!D16</f>
        <v>152079</v>
      </c>
      <c r="E18" s="44">
        <f>COUNTIF('Group D'!E16:AB16,"/")/24</f>
        <v>0.625</v>
      </c>
      <c r="F18" s="44">
        <f>COUNTIF('Group D'!E16:AB16,"O")/24</f>
        <v>0.29166666666666669</v>
      </c>
      <c r="G18" s="44">
        <f>COUNTIF('Group D'!E16:AB16,"L")/24</f>
        <v>4.1666666666666664E-2</v>
      </c>
      <c r="H18" s="44">
        <f>COUNTIF('Group D'!E16:AB16,"A")/24</f>
        <v>4.1666666666666664E-2</v>
      </c>
      <c r="I18" s="44">
        <f>COUNTIF('Group D'!E16:AB16,"S")/24</f>
        <v>0</v>
      </c>
      <c r="J18" s="44">
        <f>COUNTIF('Group D'!E16:AB16,"N")/24</f>
        <v>0</v>
      </c>
      <c r="K18" s="39" t="str">
        <f>IF(Table379[[#This Row],[Column6]]+Table379[[#This Row],[Column8]]+Table379[[#This Row],[Column5]]&gt;60%,"Pass","Fail")</f>
        <v>Pass</v>
      </c>
    </row>
    <row r="19" spans="1:11" x14ac:dyDescent="0.3">
      <c r="A19" s="46"/>
      <c r="B19" s="39" t="str">
        <f>'Group D'!B17</f>
        <v>Andrei</v>
      </c>
      <c r="C19" s="39" t="str">
        <f>'Group D'!C17</f>
        <v>Nicola</v>
      </c>
      <c r="D19" s="39">
        <f>'Group D'!D17</f>
        <v>151069</v>
      </c>
      <c r="E19" s="44">
        <f>COUNTIF('Group D'!E17:AB17,"/")/24</f>
        <v>0.83333333333333337</v>
      </c>
      <c r="F19" s="44">
        <f>COUNTIF('Group D'!E17:AB17,"O")/24</f>
        <v>8.3333333333333329E-2</v>
      </c>
      <c r="G19" s="44">
        <f>COUNTIF('Group D'!E17:AB17,"L")/24</f>
        <v>0</v>
      </c>
      <c r="H19" s="44">
        <f>COUNTIF('Group D'!E17:AB17,"A")/24</f>
        <v>8.3333333333333329E-2</v>
      </c>
      <c r="I19" s="44">
        <f>COUNTIF('Group D'!E17:AB17,"S")/24</f>
        <v>0</v>
      </c>
      <c r="J19" s="44">
        <f>COUNTIF('Group D'!E17:AB17,"N")/24</f>
        <v>0</v>
      </c>
      <c r="K19" s="39" t="str">
        <f>IF(Table379[[#This Row],[Column6]]+Table379[[#This Row],[Column8]]+Table379[[#This Row],[Column5]]&gt;60%,"Pass","Fail")</f>
        <v>Pass</v>
      </c>
    </row>
    <row r="20" spans="1:11" x14ac:dyDescent="0.3">
      <c r="A20" s="46"/>
      <c r="B20" s="39" t="str">
        <f>'Group D'!B18</f>
        <v>Sinan</v>
      </c>
      <c r="C20" s="39" t="str">
        <f>'Group D'!C18</f>
        <v>Ozdemir</v>
      </c>
      <c r="D20" s="39">
        <f>'Group D'!D18</f>
        <v>156800</v>
      </c>
      <c r="E20" s="44">
        <f>COUNTIF('Group D'!E18:AB18,"/")/24</f>
        <v>0.625</v>
      </c>
      <c r="F20" s="44">
        <f>COUNTIF('Group D'!E18:AB18,"O")/24</f>
        <v>0.25</v>
      </c>
      <c r="G20" s="44">
        <f>COUNTIF('Group D'!E18:AB18,"L")/24</f>
        <v>8.3333333333333329E-2</v>
      </c>
      <c r="H20" s="44">
        <f>COUNTIF('Group D'!E18:AB18,"A")/24</f>
        <v>4.1666666666666664E-2</v>
      </c>
      <c r="I20" s="44">
        <f>COUNTIF('Group D'!E18:AB18,"S")/24</f>
        <v>0</v>
      </c>
      <c r="J20" s="44">
        <f>COUNTIF('Group D'!E18:AB18,"N")/24</f>
        <v>0</v>
      </c>
      <c r="K20" s="39" t="str">
        <f>IF(Table379[[#This Row],[Column6]]+Table379[[#This Row],[Column8]]+Table379[[#This Row],[Column5]]&gt;60%,"Pass","Fail")</f>
        <v>Pass</v>
      </c>
    </row>
    <row r="21" spans="1:11" x14ac:dyDescent="0.3">
      <c r="A21" s="46"/>
      <c r="B21" s="39" t="str">
        <f>'Group D'!B19</f>
        <v>Sonia</v>
      </c>
      <c r="C21" s="39" t="str">
        <f>'Group D'!C19</f>
        <v>Rajput</v>
      </c>
      <c r="D21" s="39">
        <f>'Group D'!D19</f>
        <v>145808</v>
      </c>
      <c r="E21" s="44">
        <f>COUNTIF('Group D'!E19:AB19,"/")/24</f>
        <v>0.375</v>
      </c>
      <c r="F21" s="44">
        <f>COUNTIF('Group D'!E19:AB19,"O")/24</f>
        <v>0.54166666666666663</v>
      </c>
      <c r="G21" s="44">
        <f>COUNTIF('Group D'!E19:AB19,"L")/24</f>
        <v>4.1666666666666664E-2</v>
      </c>
      <c r="H21" s="44">
        <f>COUNTIF('Group D'!E19:AB19,"A")/24</f>
        <v>4.1666666666666664E-2</v>
      </c>
      <c r="I21" s="44">
        <f>COUNTIF('Group D'!E19:AB19,"S")/24</f>
        <v>0</v>
      </c>
      <c r="J21" s="44">
        <f>COUNTIF('Group D'!E19:AB19,"N")/24</f>
        <v>0</v>
      </c>
      <c r="K21" s="39" t="str">
        <f>IF(Table379[[#This Row],[Column6]]+Table379[[#This Row],[Column8]]+Table379[[#This Row],[Column5]]&gt;60%,"Pass","Fail")</f>
        <v>Fail</v>
      </c>
    </row>
    <row r="22" spans="1:11" x14ac:dyDescent="0.3">
      <c r="A22" s="46"/>
      <c r="B22" s="39" t="str">
        <f>'Group D'!B20</f>
        <v>Keerthigan</v>
      </c>
      <c r="C22" s="39" t="str">
        <f>'Group D'!C20</f>
        <v>Sathanesan</v>
      </c>
      <c r="D22" s="39">
        <f>'Group D'!D20</f>
        <v>136014</v>
      </c>
      <c r="E22" s="44">
        <f>COUNTIF('Group D'!E20:AB20,"/")/24</f>
        <v>0.66666666666666663</v>
      </c>
      <c r="F22" s="44">
        <f>COUNTIF('Group D'!E20:AB20,"O")/24</f>
        <v>0.16666666666666666</v>
      </c>
      <c r="G22" s="44">
        <f>COUNTIF('Group D'!E20:AB20,"L")/24</f>
        <v>0.125</v>
      </c>
      <c r="H22" s="44">
        <f>COUNTIF('Group D'!E20:AB20,"A")/24</f>
        <v>4.1666666666666664E-2</v>
      </c>
      <c r="I22" s="44">
        <f>COUNTIF('Group D'!E20:AB20,"S")/24</f>
        <v>0</v>
      </c>
      <c r="J22" s="44">
        <f>COUNTIF('Group D'!E20:AB20,"N")/24</f>
        <v>0</v>
      </c>
      <c r="K22" s="39" t="str">
        <f>IF(Table379[[#This Row],[Column6]]+Table379[[#This Row],[Column8]]+Table379[[#This Row],[Column5]]&gt;60%,"Pass","Fail")</f>
        <v>Pass</v>
      </c>
    </row>
    <row r="23" spans="1:11" x14ac:dyDescent="0.3">
      <c r="A23" s="46"/>
      <c r="B23" s="39" t="str">
        <f>'Group D'!B21</f>
        <v>Elizabelle</v>
      </c>
      <c r="C23" s="39" t="str">
        <f>'Group D'!C21</f>
        <v>Serdina</v>
      </c>
      <c r="D23" s="39">
        <f>'Group D'!D21</f>
        <v>125292</v>
      </c>
      <c r="E23" s="44">
        <f>COUNTIF('Group D'!E21:AB21,"/")/24</f>
        <v>0.75</v>
      </c>
      <c r="F23" s="44">
        <f>COUNTIF('Group D'!E21:AB21,"O")/24</f>
        <v>0.16666666666666666</v>
      </c>
      <c r="G23" s="44">
        <f>COUNTIF('Group D'!E21:AB21,"L")/24</f>
        <v>0</v>
      </c>
      <c r="H23" s="44">
        <f>COUNTIF('Group D'!E21:AB21,"A")/24</f>
        <v>8.3333333333333329E-2</v>
      </c>
      <c r="I23" s="44">
        <f>COUNTIF('Group D'!E21:AB21,"S")/24</f>
        <v>0</v>
      </c>
      <c r="J23" s="44">
        <f>COUNTIF('Group D'!E21:AB21,"N")/24</f>
        <v>0</v>
      </c>
      <c r="K23" s="39" t="str">
        <f>IF(Table379[[#This Row],[Column6]]+Table379[[#This Row],[Column8]]+Table379[[#This Row],[Column5]]&gt;60%,"Pass","Fail")</f>
        <v>Pass</v>
      </c>
    </row>
    <row r="24" spans="1:11" x14ac:dyDescent="0.3">
      <c r="A24" s="46"/>
      <c r="B24" s="39" t="str">
        <f>'Group D'!B22</f>
        <v>Radoslav</v>
      </c>
      <c r="C24" s="39" t="str">
        <f>'Group D'!C22</f>
        <v>Stoyanov</v>
      </c>
      <c r="D24" s="39">
        <f>'Group D'!D22</f>
        <v>118787</v>
      </c>
      <c r="E24" s="44">
        <f>COUNTIF('Group D'!E22:AB22,"/")/24</f>
        <v>0.45833333333333331</v>
      </c>
      <c r="F24" s="44">
        <f>COUNTIF('Group D'!E22:AB22,"O")/24</f>
        <v>0.29166666666666669</v>
      </c>
      <c r="G24" s="44">
        <f>COUNTIF('Group D'!E22:AB22,"L")/24</f>
        <v>0.20833333333333334</v>
      </c>
      <c r="H24" s="44">
        <f>COUNTIF('Group D'!E22:AB22,"A")/24</f>
        <v>4.1666666666666664E-2</v>
      </c>
      <c r="I24" s="44">
        <f>COUNTIF('Group D'!E22:AB22,"S")/24</f>
        <v>0</v>
      </c>
      <c r="J24" s="44">
        <f>COUNTIF('Group D'!E22:AB22,"N")/24</f>
        <v>0</v>
      </c>
      <c r="K24" s="39" t="str">
        <f>IF(Table379[[#This Row],[Column6]]+Table379[[#This Row],[Column8]]+Table379[[#This Row],[Column5]]&gt;60%,"Pass","Fail")</f>
        <v>Pass</v>
      </c>
    </row>
    <row r="25" spans="1:11" ht="15" thickBot="1" x14ac:dyDescent="0.35">
      <c r="A25" s="46"/>
      <c r="B25" s="39" t="str">
        <f>'Group D'!B23</f>
        <v>Yigit Bozkurt</v>
      </c>
      <c r="C25" s="39" t="str">
        <f>'Group D'!C23</f>
        <v>Yuce</v>
      </c>
      <c r="D25" s="39">
        <f>'Group D'!D23</f>
        <v>135823</v>
      </c>
      <c r="E25" s="44">
        <f>COUNTIF('Group D'!E23:AB23,"/")/24</f>
        <v>0.91666666666666663</v>
      </c>
      <c r="F25" s="44">
        <f>COUNTIF('Group D'!E23:AB23,"O")/24</f>
        <v>4.1666666666666664E-2</v>
      </c>
      <c r="G25" s="44">
        <f>COUNTIF('Group D'!E23:AB23,"L")/24</f>
        <v>0</v>
      </c>
      <c r="H25" s="44">
        <f>COUNTIF('Group D'!E23:AB23,"A")/24</f>
        <v>4.1666666666666664E-2</v>
      </c>
      <c r="I25" s="44">
        <f>COUNTIF('Group D'!E23:AB23,"S")/24</f>
        <v>0</v>
      </c>
      <c r="J25" s="44">
        <f>COUNTIF('Group D'!E23:AB23,"N")/24</f>
        <v>0</v>
      </c>
      <c r="K25" s="39" t="str">
        <f>IF(Table379[[#This Row],[Column6]]+Table379[[#This Row],[Column8]]+Table379[[#This Row],[Column5]]&gt;60%,"Pass","Fail")</f>
        <v>Pass</v>
      </c>
    </row>
    <row r="26" spans="1:11" ht="15" thickBot="1" x14ac:dyDescent="0.35">
      <c r="A26" s="50" t="s">
        <v>270</v>
      </c>
      <c r="B26" s="54"/>
      <c r="C26" s="54"/>
      <c r="D26" s="54"/>
      <c r="E26" s="55">
        <f>SUM(E4:E25)/22+SUM(G4:G25)/22+SUM(J4:J25)/22</f>
        <v>0.71780303030303028</v>
      </c>
      <c r="F26" s="55">
        <f>SUM(F4:F25)/22+SUM(H4:H25)/22 + SUM(I4:I25)/22</f>
        <v>0.28219696969696978</v>
      </c>
      <c r="G26" s="55"/>
      <c r="H26" s="55"/>
      <c r="I26" s="55"/>
      <c r="J26" s="56"/>
      <c r="K26" s="57"/>
    </row>
    <row r="27" spans="1:11" x14ac:dyDescent="0.3">
      <c r="A27" s="18"/>
      <c r="B27" s="21"/>
      <c r="C27" s="21"/>
      <c r="D27" s="21"/>
      <c r="E27" s="23"/>
      <c r="F27" s="19"/>
      <c r="G27" s="23"/>
      <c r="H27" s="23"/>
      <c r="I27" s="23"/>
      <c r="J27" s="20"/>
      <c r="K27" s="20"/>
    </row>
    <row r="28" spans="1:11" ht="15.6" x14ac:dyDescent="0.3">
      <c r="A28" s="18"/>
      <c r="C28" s="35"/>
      <c r="D28" s="21"/>
      <c r="E28" s="23"/>
      <c r="F28" s="19"/>
      <c r="G28" s="19"/>
      <c r="H28" s="18"/>
      <c r="I28" s="23"/>
      <c r="J28" s="20"/>
      <c r="K28" s="20"/>
    </row>
    <row r="29" spans="1:11" ht="15.6" x14ac:dyDescent="0.3">
      <c r="A29" s="18"/>
      <c r="C29" s="48" t="s">
        <v>302</v>
      </c>
      <c r="D29" s="19"/>
      <c r="E29" s="19"/>
      <c r="F29" s="19"/>
      <c r="G29" s="19"/>
      <c r="H29" s="58" t="s">
        <v>307</v>
      </c>
      <c r="I29" s="19"/>
      <c r="J29" s="20"/>
      <c r="K29" s="20"/>
    </row>
    <row r="30" spans="1:11" x14ac:dyDescent="0.3">
      <c r="A30" s="18"/>
      <c r="B30" s="59" t="s">
        <v>303</v>
      </c>
      <c r="C30" s="62">
        <f>E26</f>
        <v>0.71780303030303028</v>
      </c>
      <c r="D30" s="19"/>
      <c r="E30" s="19"/>
      <c r="F30" s="19"/>
      <c r="G30" s="60" t="s">
        <v>308</v>
      </c>
      <c r="H30" s="65">
        <f>COUNTIF(K4:K25, "Pass")</f>
        <v>16</v>
      </c>
      <c r="I30" s="19"/>
      <c r="J30" s="20"/>
      <c r="K30" s="20"/>
    </row>
    <row r="31" spans="1:11" x14ac:dyDescent="0.3">
      <c r="A31" s="18"/>
      <c r="B31" s="61" t="s">
        <v>304</v>
      </c>
      <c r="C31" s="63">
        <f>F26</f>
        <v>0.28219696969696978</v>
      </c>
      <c r="D31" s="19"/>
      <c r="E31" s="19"/>
      <c r="F31" s="19"/>
      <c r="G31" s="60" t="s">
        <v>309</v>
      </c>
      <c r="H31" s="65">
        <f>COUNTIF(K4:K25, "Fail")</f>
        <v>6</v>
      </c>
      <c r="I31" s="19"/>
      <c r="J31" s="20"/>
      <c r="K31" s="20"/>
    </row>
    <row r="32" spans="1:11" x14ac:dyDescent="0.3">
      <c r="A32" s="18"/>
      <c r="B32" s="60" t="s">
        <v>270</v>
      </c>
      <c r="C32" s="64">
        <f>C30+C31</f>
        <v>1</v>
      </c>
      <c r="D32" s="19"/>
      <c r="E32" s="19"/>
      <c r="F32" s="19"/>
      <c r="G32" s="60" t="s">
        <v>313</v>
      </c>
      <c r="H32" s="65">
        <f>H30+H31</f>
        <v>22</v>
      </c>
      <c r="I32" s="19"/>
      <c r="J32" s="20"/>
      <c r="K32" s="20"/>
    </row>
    <row r="33" spans="1:11" x14ac:dyDescent="0.3">
      <c r="A33" s="18"/>
      <c r="B33" s="19"/>
      <c r="C33" s="21"/>
      <c r="D33" s="19"/>
      <c r="E33" s="19"/>
      <c r="F33" s="19"/>
      <c r="G33" s="19"/>
      <c r="H33" s="19"/>
      <c r="I33" s="19"/>
      <c r="J33" s="20"/>
      <c r="K33" s="20"/>
    </row>
    <row r="34" spans="1:11" x14ac:dyDescent="0.3">
      <c r="A34" s="18"/>
      <c r="B34" s="19"/>
      <c r="C34" s="21"/>
      <c r="D34" s="21"/>
      <c r="E34" s="19"/>
      <c r="F34" s="19"/>
      <c r="G34" s="19"/>
      <c r="H34" s="19"/>
      <c r="I34" s="19"/>
      <c r="J34" s="20"/>
      <c r="K34" s="20"/>
    </row>
    <row r="35" spans="1:11" x14ac:dyDescent="0.3">
      <c r="A35" s="18"/>
      <c r="B35" s="19"/>
      <c r="C35" s="21"/>
      <c r="D35" s="21"/>
      <c r="E35" s="19"/>
      <c r="F35" s="19"/>
      <c r="G35" s="19"/>
      <c r="H35" s="19"/>
      <c r="I35" s="19"/>
      <c r="J35" s="20"/>
      <c r="K35" s="20"/>
    </row>
  </sheetData>
  <conditionalFormatting sqref="J26 K4:K25">
    <cfRule type="containsText" dxfId="25" priority="2" operator="containsText" text="Pass">
      <formula>NOT(ISERROR(SEARCH("Pass",J4)))</formula>
    </cfRule>
  </conditionalFormatting>
  <conditionalFormatting sqref="K5:K25">
    <cfRule type="containsText" dxfId="24" priority="1" operator="containsText" text="Fail">
      <formula>NOT(ISERROR(SEARCH("Fail",K5)))</formula>
    </cfRule>
  </conditionalFormatting>
  <dataValidations count="1">
    <dataValidation type="list" allowBlank="1" showInputMessage="1" showErrorMessage="1" sqref="M6" xr:uid="{00000000-0002-0000-0800-000000000000}">
      <formula1>$B$4:$B$25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ICT Groups</vt:lpstr>
      <vt:lpstr>Group A</vt:lpstr>
      <vt:lpstr>Group A Statistic</vt:lpstr>
      <vt:lpstr>Group B</vt:lpstr>
      <vt:lpstr>Group B Statistic</vt:lpstr>
      <vt:lpstr>Group C</vt:lpstr>
      <vt:lpstr>Group C Statistic</vt:lpstr>
      <vt:lpstr>Group D</vt:lpstr>
      <vt:lpstr>Group D Statistic</vt:lpstr>
    </vt:vector>
  </TitlesOfParts>
  <Company>City of Westminster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McDonald</dc:creator>
  <cp:lastModifiedBy>Abidon Jude Fernandes</cp:lastModifiedBy>
  <dcterms:created xsi:type="dcterms:W3CDTF">2018-03-26T09:12:12Z</dcterms:created>
  <dcterms:modified xsi:type="dcterms:W3CDTF">2018-05-21T20:02:16Z</dcterms:modified>
</cp:coreProperties>
</file>