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7B8111A8-4B8B-4234-8793-19A6704AAA16}" xr6:coauthVersionLast="47" xr6:coauthVersionMax="47" xr10:uidLastSave="{00000000-0000-0000-0000-000000000000}"/>
  <bookViews>
    <workbookView xWindow="-28965" yWindow="4305" windowWidth="21600" windowHeight="11295" xr2:uid="{00000000-000D-0000-FFFF-FFFF00000000}"/>
  </bookViews>
  <sheets>
    <sheet name="Level 1" sheetId="1" r:id="rId1"/>
    <sheet name="Prediction" sheetId="9" r:id="rId2"/>
    <sheet name="Rainy" sheetId="7" r:id="rId3"/>
    <sheet name="Sunny" sheetId="8" r:id="rId4"/>
    <sheet name="level-2-rainy" sheetId="5" state="hidden" r:id="rId5"/>
    <sheet name="level-1 sunny " sheetId="6" state="hidden" r:id="rId6"/>
    <sheet name="level-2-rainy1" sheetId="3" state="hidden" r:id="rId7"/>
    <sheet name="level-2-sunny" sheetId="4" state="hidden" r:id="rId8"/>
  </sheets>
  <definedNames>
    <definedName name="_xlnm._FilterDatabase" localSheetId="0" hidden="1">'Level 1'!$B$4:$F$18</definedName>
    <definedName name="_xlnm._FilterDatabase" localSheetId="6" hidden="1">'level-2-rainy1'!$B$2:$F$2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9" l="1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37" i="8"/>
  <c r="E37" i="8"/>
  <c r="G36" i="8"/>
  <c r="H36" i="8" s="1" a="1"/>
  <c r="H36" i="8" s="1"/>
  <c r="F36" i="8"/>
  <c r="E36" i="8"/>
  <c r="F35" i="8"/>
  <c r="G35" i="8" s="1"/>
  <c r="E35" i="8"/>
  <c r="H35" i="8" s="1" a="1"/>
  <c r="H35" i="8" s="1"/>
  <c r="F34" i="8"/>
  <c r="G34" i="8" s="1"/>
  <c r="E34" i="8"/>
  <c r="F33" i="8"/>
  <c r="E33" i="8"/>
  <c r="G32" i="8"/>
  <c r="H32" i="8" s="1" a="1"/>
  <c r="H32" i="8" s="1"/>
  <c r="F32" i="8"/>
  <c r="E32" i="8"/>
  <c r="F31" i="8"/>
  <c r="G31" i="8" s="1"/>
  <c r="E31" i="8"/>
  <c r="H31" i="8" s="1" a="1"/>
  <c r="H31" i="8" s="1"/>
  <c r="I31" i="8" s="1"/>
  <c r="F30" i="8"/>
  <c r="G30" i="8" s="1"/>
  <c r="E30" i="8"/>
  <c r="H30" i="8" s="1" a="1"/>
  <c r="H30" i="8" s="1"/>
  <c r="H29" i="8" a="1"/>
  <c r="H29" i="8" s="1"/>
  <c r="G29" i="8"/>
  <c r="F29" i="8"/>
  <c r="E29" i="8"/>
  <c r="G28" i="8"/>
  <c r="H28" i="8" s="1" a="1"/>
  <c r="H28" i="8" s="1"/>
  <c r="I28" i="8" s="1"/>
  <c r="F28" i="8"/>
  <c r="E28" i="8"/>
  <c r="D24" i="8"/>
  <c r="D23" i="8"/>
  <c r="F23" i="8" s="1"/>
  <c r="F20" i="8"/>
  <c r="F37" i="7"/>
  <c r="E37" i="7"/>
  <c r="G37" i="7" s="1"/>
  <c r="G36" i="7"/>
  <c r="H36" i="7" s="1" a="1"/>
  <c r="H36" i="7" s="1"/>
  <c r="F36" i="7"/>
  <c r="E36" i="7"/>
  <c r="F35" i="7"/>
  <c r="G35" i="7" s="1"/>
  <c r="E35" i="7"/>
  <c r="F34" i="7"/>
  <c r="E34" i="7"/>
  <c r="F33" i="7"/>
  <c r="E33" i="7"/>
  <c r="G33" i="7" s="1"/>
  <c r="G32" i="7"/>
  <c r="H32" i="7" s="1" a="1"/>
  <c r="H32" i="7" s="1"/>
  <c r="F32" i="7"/>
  <c r="E32" i="7"/>
  <c r="F31" i="7"/>
  <c r="G31" i="7" s="1"/>
  <c r="E31" i="7"/>
  <c r="F30" i="7"/>
  <c r="E30" i="7"/>
  <c r="F29" i="7"/>
  <c r="G29" i="7" s="1"/>
  <c r="H29" i="7" s="1" a="1"/>
  <c r="H29" i="7" s="1"/>
  <c r="E29" i="7"/>
  <c r="G28" i="7"/>
  <c r="H28" i="7" s="1" a="1"/>
  <c r="H28" i="7" s="1"/>
  <c r="F28" i="7"/>
  <c r="E28" i="7"/>
  <c r="D24" i="7"/>
  <c r="D23" i="7"/>
  <c r="F23" i="7" s="1"/>
  <c r="F20" i="7"/>
  <c r="H37" i="7" s="1" a="1"/>
  <c r="H37" i="7" s="1"/>
  <c r="J31" i="8" l="1"/>
  <c r="J28" i="8"/>
  <c r="H37" i="8" a="1"/>
  <c r="H37" i="8" s="1"/>
  <c r="I35" i="8" s="1"/>
  <c r="J35" i="8" s="1"/>
  <c r="H33" i="8" a="1"/>
  <c r="H33" i="8" s="1"/>
  <c r="H34" i="8" a="1"/>
  <c r="H34" i="8" s="1"/>
  <c r="G33" i="8"/>
  <c r="G37" i="8"/>
  <c r="H34" i="7" a="1"/>
  <c r="H34" i="7" s="1"/>
  <c r="H31" i="7" a="1"/>
  <c r="H31" i="7" s="1"/>
  <c r="I31" i="7" s="1"/>
  <c r="J31" i="7" s="1"/>
  <c r="G34" i="7"/>
  <c r="H35" i="7" a="1"/>
  <c r="H35" i="7" s="1"/>
  <c r="I35" i="7" s="1"/>
  <c r="J35" i="7" s="1"/>
  <c r="G30" i="7"/>
  <c r="H30" i="7" s="1" a="1"/>
  <c r="H30" i="7" s="1"/>
  <c r="I28" i="7" s="1"/>
  <c r="J28" i="7" s="1"/>
  <c r="H33" i="7" a="1"/>
  <c r="H33" i="7" s="1"/>
  <c r="I33" i="8" l="1"/>
  <c r="J33" i="8" s="1"/>
  <c r="I33" i="7"/>
  <c r="J33" i="7" s="1"/>
  <c r="F37" i="1" l="1"/>
  <c r="E37" i="1"/>
  <c r="F36" i="1"/>
  <c r="E36" i="1"/>
  <c r="F35" i="1"/>
  <c r="E35" i="1"/>
  <c r="G34" i="1"/>
  <c r="F34" i="1"/>
  <c r="E34" i="1"/>
  <c r="H34" i="1" s="1" a="1"/>
  <c r="H34" i="1" s="1"/>
  <c r="F33" i="1"/>
  <c r="E33" i="1"/>
  <c r="G33" i="1" s="1"/>
  <c r="H33" i="1" s="1" a="1"/>
  <c r="H33" i="1" s="1"/>
  <c r="I33" i="1" s="1"/>
  <c r="F32" i="1"/>
  <c r="E32" i="1"/>
  <c r="F31" i="1"/>
  <c r="E31" i="1"/>
  <c r="G31" i="1" s="1"/>
  <c r="G30" i="1"/>
  <c r="F30" i="1"/>
  <c r="E30" i="1"/>
  <c r="H30" i="1" s="1" a="1"/>
  <c r="H30" i="1" s="1"/>
  <c r="F29" i="1"/>
  <c r="E29" i="1"/>
  <c r="F28" i="1"/>
  <c r="E28" i="1"/>
  <c r="D24" i="1"/>
  <c r="F23" i="1"/>
  <c r="D23" i="1"/>
  <c r="F20" i="1"/>
  <c r="H31" i="1" s="1" a="1"/>
  <c r="H31" i="1" s="1"/>
  <c r="H29" i="1" l="1" a="1"/>
  <c r="H29" i="1" s="1"/>
  <c r="H36" i="1" a="1"/>
  <c r="H36" i="1" s="1"/>
  <c r="H37" i="1" a="1"/>
  <c r="H37" i="1" s="1"/>
  <c r="G36" i="1"/>
  <c r="G29" i="1"/>
  <c r="G28" i="1"/>
  <c r="H28" i="1" s="1" a="1"/>
  <c r="H28" i="1" s="1"/>
  <c r="I28" i="1" s="1"/>
  <c r="J28" i="1" s="1"/>
  <c r="G32" i="1"/>
  <c r="H32" i="1" s="1" a="1"/>
  <c r="H32" i="1" s="1"/>
  <c r="I31" i="1" s="1"/>
  <c r="J31" i="1" s="1"/>
  <c r="J33" i="1"/>
  <c r="G35" i="1"/>
  <c r="H35" i="1" s="1" a="1"/>
  <c r="H35" i="1" s="1"/>
  <c r="I35" i="1" s="1"/>
  <c r="J35" i="1" s="1"/>
  <c r="G37" i="1"/>
  <c r="L30" i="6" l="1"/>
  <c r="L28" i="6"/>
  <c r="L26" i="6"/>
  <c r="L23" i="6"/>
  <c r="L30" i="5" l="1"/>
  <c r="L28" i="5"/>
  <c r="L26" i="5"/>
  <c r="L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F23" i="5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F23" i="3"/>
  <c r="E19" i="3"/>
  <c r="E23" i="3"/>
  <c r="C17" i="3"/>
  <c r="F32" i="6" l="1"/>
  <c r="E32" i="6"/>
  <c r="F31" i="6"/>
  <c r="H31" i="6" s="1"/>
  <c r="E31" i="6"/>
  <c r="F30" i="6"/>
  <c r="E30" i="6"/>
  <c r="G30" i="6" s="1"/>
  <c r="F29" i="6"/>
  <c r="H29" i="6" s="1"/>
  <c r="E29" i="6"/>
  <c r="F28" i="6"/>
  <c r="E28" i="6"/>
  <c r="F27" i="6"/>
  <c r="E27" i="6"/>
  <c r="F26" i="6"/>
  <c r="E26" i="6"/>
  <c r="F25" i="6"/>
  <c r="H25" i="6" s="1"/>
  <c r="E25" i="6"/>
  <c r="F24" i="6"/>
  <c r="E24" i="6"/>
  <c r="F23" i="6"/>
  <c r="E23" i="6"/>
  <c r="E20" i="6"/>
  <c r="F20" i="6" s="1"/>
  <c r="E19" i="6"/>
  <c r="F19" i="6" s="1"/>
  <c r="H6" i="6"/>
  <c r="I24" i="5"/>
  <c r="G24" i="5"/>
  <c r="H26" i="5"/>
  <c r="I27" i="5"/>
  <c r="J27" i="5" s="1" a="1"/>
  <c r="J27" i="5" s="1"/>
  <c r="H30" i="5"/>
  <c r="H31" i="5"/>
  <c r="E23" i="5"/>
  <c r="E20" i="5"/>
  <c r="F20" i="5" s="1"/>
  <c r="E19" i="5"/>
  <c r="F19" i="5" s="1"/>
  <c r="G26" i="5"/>
  <c r="K26" i="5" s="1"/>
  <c r="H6" i="5"/>
  <c r="I24" i="6" l="1"/>
  <c r="J24" i="6" s="1" a="1"/>
  <c r="J24" i="6" s="1"/>
  <c r="H28" i="6"/>
  <c r="H25" i="5"/>
  <c r="G29" i="5"/>
  <c r="I26" i="5"/>
  <c r="J26" i="5" s="1" a="1"/>
  <c r="J26" i="5" s="1"/>
  <c r="H27" i="5"/>
  <c r="H32" i="5"/>
  <c r="G30" i="5"/>
  <c r="K30" i="5" s="1"/>
  <c r="G27" i="5"/>
  <c r="K27" i="5" s="1"/>
  <c r="H24" i="6"/>
  <c r="G19" i="6"/>
  <c r="H30" i="6"/>
  <c r="K30" i="6" s="1"/>
  <c r="H26" i="6"/>
  <c r="H27" i="6"/>
  <c r="K26" i="6"/>
  <c r="H23" i="6"/>
  <c r="G26" i="6"/>
  <c r="G24" i="6"/>
  <c r="K24" i="6" s="1"/>
  <c r="I26" i="6"/>
  <c r="J26" i="6" s="1" a="1"/>
  <c r="J26" i="6" s="1"/>
  <c r="G25" i="6"/>
  <c r="K25" i="6" s="1"/>
  <c r="I25" i="6"/>
  <c r="J25" i="6" s="1" a="1"/>
  <c r="J25" i="6" s="1"/>
  <c r="I28" i="6"/>
  <c r="J28" i="6" s="1" a="1"/>
  <c r="J28" i="6" s="1"/>
  <c r="G29" i="6"/>
  <c r="K29" i="6" s="1"/>
  <c r="I27" i="6"/>
  <c r="J27" i="6" s="1" a="1"/>
  <c r="J27" i="6" s="1"/>
  <c r="H32" i="6"/>
  <c r="I29" i="6"/>
  <c r="J29" i="6" s="1" a="1"/>
  <c r="J29" i="6" s="1"/>
  <c r="I30" i="6"/>
  <c r="J30" i="6" s="1" a="1"/>
  <c r="J30" i="6" s="1"/>
  <c r="G31" i="6"/>
  <c r="K31" i="6" s="1"/>
  <c r="G32" i="6"/>
  <c r="G23" i="6"/>
  <c r="I31" i="6"/>
  <c r="J31" i="6" s="1" a="1"/>
  <c r="J31" i="6" s="1"/>
  <c r="I32" i="6"/>
  <c r="J32" i="6" s="1" a="1"/>
  <c r="J32" i="6" s="1"/>
  <c r="I23" i="6"/>
  <c r="J23" i="6" s="1" a="1"/>
  <c r="J23" i="6" s="1"/>
  <c r="G27" i="6"/>
  <c r="K27" i="6" s="1"/>
  <c r="G28" i="6"/>
  <c r="K28" i="6" s="1"/>
  <c r="M28" i="6" s="1"/>
  <c r="H29" i="5"/>
  <c r="K29" i="5" s="1"/>
  <c r="H24" i="5"/>
  <c r="K24" i="5" s="1"/>
  <c r="G28" i="5"/>
  <c r="H28" i="5"/>
  <c r="J24" i="5" a="1"/>
  <c r="J24" i="5" s="1"/>
  <c r="I28" i="5"/>
  <c r="J28" i="5" s="1" a="1"/>
  <c r="J28" i="5" s="1"/>
  <c r="G25" i="5"/>
  <c r="K25" i="5" s="1"/>
  <c r="I25" i="5"/>
  <c r="J25" i="5" s="1" a="1"/>
  <c r="J25" i="5" s="1"/>
  <c r="H23" i="5"/>
  <c r="G19" i="5"/>
  <c r="G23" i="5"/>
  <c r="I29" i="5"/>
  <c r="J29" i="5" s="1" a="1"/>
  <c r="J29" i="5" s="1"/>
  <c r="I30" i="5"/>
  <c r="J30" i="5" s="1" a="1"/>
  <c r="J30" i="5" s="1"/>
  <c r="G31" i="5"/>
  <c r="K31" i="5" s="1"/>
  <c r="G32" i="5"/>
  <c r="I23" i="5"/>
  <c r="J23" i="5" s="1" a="1"/>
  <c r="J23" i="5" s="1"/>
  <c r="I31" i="5"/>
  <c r="J31" i="5" s="1" a="1"/>
  <c r="J31" i="5" s="1"/>
  <c r="I32" i="5"/>
  <c r="J32" i="5" s="1" a="1"/>
  <c r="J32" i="5" s="1"/>
  <c r="K28" i="5" l="1"/>
  <c r="K32" i="5"/>
  <c r="M28" i="5"/>
  <c r="M26" i="6"/>
  <c r="K23" i="6"/>
  <c r="M23" i="6" s="1"/>
  <c r="K32" i="6"/>
  <c r="M30" i="6"/>
  <c r="M26" i="5"/>
  <c r="M30" i="5"/>
  <c r="K23" i="5"/>
  <c r="M23" i="5" s="1"/>
  <c r="E31" i="4" l="1"/>
  <c r="D31" i="4"/>
  <c r="F31" i="4" s="1"/>
  <c r="E30" i="4"/>
  <c r="D30" i="4"/>
  <c r="F30" i="4" s="1"/>
  <c r="E29" i="4"/>
  <c r="D29" i="4"/>
  <c r="F29" i="4" s="1"/>
  <c r="E28" i="4"/>
  <c r="D28" i="4"/>
  <c r="F28" i="4" s="1"/>
  <c r="E27" i="4"/>
  <c r="D27" i="4"/>
  <c r="F27" i="4" s="1"/>
  <c r="E26" i="4"/>
  <c r="D26" i="4"/>
  <c r="F26" i="4" s="1"/>
  <c r="E25" i="4"/>
  <c r="D25" i="4"/>
  <c r="F25" i="4" s="1"/>
  <c r="E24" i="4"/>
  <c r="D24" i="4"/>
  <c r="F24" i="4" s="1"/>
  <c r="E23" i="4"/>
  <c r="D23" i="4"/>
  <c r="F23" i="4" s="1"/>
  <c r="E22" i="4"/>
  <c r="D22" i="4"/>
  <c r="F22" i="4" s="1"/>
  <c r="D19" i="4"/>
  <c r="D18" i="4"/>
  <c r="B16" i="4"/>
  <c r="H23" i="3"/>
  <c r="E20" i="3"/>
  <c r="F19" i="3"/>
  <c r="H30" i="3" l="1"/>
  <c r="H26" i="3"/>
  <c r="G29" i="3"/>
  <c r="G32" i="3"/>
  <c r="G24" i="3"/>
  <c r="H31" i="3"/>
  <c r="H27" i="3"/>
  <c r="G28" i="3"/>
  <c r="G25" i="3"/>
  <c r="G24" i="4"/>
  <c r="H24" i="4" s="1"/>
  <c r="G28" i="4"/>
  <c r="H28" i="4" s="1"/>
  <c r="G31" i="3"/>
  <c r="E18" i="4"/>
  <c r="E19" i="4"/>
  <c r="F18" i="4" s="1"/>
  <c r="G25" i="4"/>
  <c r="H25" i="4" s="1"/>
  <c r="I25" i="4" s="1"/>
  <c r="G29" i="4"/>
  <c r="H29" i="4" s="1"/>
  <c r="G30" i="3"/>
  <c r="G26" i="3"/>
  <c r="G23" i="3"/>
  <c r="I23" i="3" s="1"/>
  <c r="H29" i="3"/>
  <c r="H25" i="3"/>
  <c r="G22" i="4"/>
  <c r="G26" i="4"/>
  <c r="G30" i="4"/>
  <c r="G27" i="3"/>
  <c r="I27" i="3" s="1"/>
  <c r="H32" i="3"/>
  <c r="H28" i="3"/>
  <c r="H24" i="3"/>
  <c r="G23" i="4"/>
  <c r="H23" i="4" s="1"/>
  <c r="G27" i="4"/>
  <c r="H27" i="4" s="1"/>
  <c r="I27" i="4" s="1"/>
  <c r="G31" i="4"/>
  <c r="H31" i="4" s="1"/>
  <c r="H30" i="4"/>
  <c r="H22" i="4"/>
  <c r="H26" i="4"/>
  <c r="F20" i="3"/>
  <c r="G19" i="3" s="1"/>
  <c r="I25" i="3" l="1"/>
  <c r="I24" i="3"/>
  <c r="J23" i="3" s="1"/>
  <c r="K23" i="3" s="1"/>
  <c r="I28" i="3"/>
  <c r="I30" i="3"/>
  <c r="I32" i="3"/>
  <c r="I26" i="3"/>
  <c r="J26" i="3" s="1"/>
  <c r="K26" i="3" s="1"/>
  <c r="I31" i="3"/>
  <c r="J30" i="3" s="1"/>
  <c r="K30" i="3" s="1"/>
  <c r="I29" i="3"/>
  <c r="J28" i="3" s="1"/>
  <c r="K28" i="3" s="1"/>
  <c r="I22" i="4"/>
  <c r="J22" i="4" s="1"/>
  <c r="J27" i="4"/>
  <c r="J25" i="4"/>
  <c r="I29" i="4"/>
  <c r="J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<sst xmlns="http://schemas.openxmlformats.org/spreadsheetml/2006/main" count="727" uniqueCount="64">
  <si>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</si>
  <si>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</si>
  <si>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</si>
  <si>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</si>
  <si>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</si>
  <si>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</si>
  <si>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</si>
  <si>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</si>
  <si>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yes</t>
  </si>
  <si>
    <t>cool</t>
  </si>
  <si>
    <t>normal</t>
  </si>
  <si>
    <t>mild</t>
  </si>
  <si>
    <t>rainy</t>
  </si>
  <si>
    <t>no</t>
  </si>
  <si>
    <t>sunny</t>
  </si>
  <si>
    <t>Sample-size</t>
  </si>
  <si>
    <t>p*log(p)</t>
  </si>
  <si>
    <t>entropy</t>
  </si>
  <si>
    <t>p*log(p)-yes</t>
  </si>
  <si>
    <t>p*log(p)-no</t>
  </si>
  <si>
    <t>weighted</t>
  </si>
  <si>
    <t>info gain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</si>
  <si>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</si>
  <si>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</si>
  <si>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</si>
  <si>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</si>
  <si>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</si>
  <si>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</si>
  <si>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</si>
  <si>
    <t>Train Outside</t>
  </si>
  <si>
    <t>Weighted Average</t>
  </si>
  <si>
    <t>Entropy</t>
  </si>
  <si>
    <t xml:space="preserve">Information Gain </t>
  </si>
  <si>
    <t xml:space="preserve">Feature Entropy </t>
  </si>
  <si>
    <t xml:space="preserve">Outlook </t>
  </si>
  <si>
    <t>Wind</t>
  </si>
  <si>
    <t>Decision Trees</t>
  </si>
  <si>
    <t>Hot</t>
  </si>
  <si>
    <t>Cool</t>
  </si>
  <si>
    <t>Mild</t>
  </si>
  <si>
    <t>High</t>
  </si>
  <si>
    <t>Normal</t>
  </si>
  <si>
    <t>Overcast</t>
  </si>
  <si>
    <t>Rainy</t>
  </si>
  <si>
    <t>Sunny</t>
  </si>
  <si>
    <t>Yes</t>
  </si>
  <si>
    <t>No</t>
  </si>
  <si>
    <t>Index</t>
  </si>
  <si>
    <t>Attributes</t>
  </si>
  <si>
    <t>Outcome</t>
  </si>
  <si>
    <t xml:space="preserve"> Entropy (Train Outside)</t>
  </si>
  <si>
    <t>Feature Entropy</t>
  </si>
  <si>
    <t>Train Outside (n)</t>
  </si>
  <si>
    <t>None</t>
  </si>
  <si>
    <t>Rainy (n)</t>
  </si>
  <si>
    <t xml:space="preserve"> Entropy (Rainy)</t>
  </si>
  <si>
    <t>Sunny (n)</t>
  </si>
  <si>
    <t xml:space="preserve"> Entropy (Sunny)</t>
  </si>
  <si>
    <t>Decision Trees (Prediction)</t>
  </si>
  <si>
    <t>Probability</t>
  </si>
  <si>
    <t>OUTLOOK</t>
  </si>
  <si>
    <t>TRUE</t>
  </si>
  <si>
    <t>FALSE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</si>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</sst>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/>
    <xf numFmtId="0" fontId="4" fillId="5" borderId="1" xfId="0" applyFont="1" applyFill="1" applyBorder="1"/>
    <xf numFmtId="0" fontId="4" fillId="6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/>
    <xf numFmtId="0" fontId="5" fillId="5" borderId="0" xfId="0" applyFont="1" applyFill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66" fontId="4" fillId="5" borderId="0" xfId="0" applyNumberFormat="1" applyFont="1" applyFill="1"/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2" fontId="4" fillId="5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5</xdr:row>
      <xdr:rowOff>38100</xdr:rowOff>
    </xdr:from>
    <xdr:to>
      <xdr:col>13</xdr:col>
      <xdr:colOff>512445</xdr:colOff>
      <xdr:row>8</xdr:row>
      <xdr:rowOff>129540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841CFFE-6F85-4D12-B4A1-BFBC2BA5841D}"/>
            </a:ext>
          </a:extLst>
        </xdr:cNvPr>
        <xdr:cNvCxnSpPr/>
      </xdr:nvCxnSpPr>
      <xdr:spPr>
        <a:xfrm flipH="1">
          <a:off x="7463790" y="847725"/>
          <a:ext cx="1735455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93345</xdr:colOff>
      <xdr:row>5</xdr:row>
      <xdr:rowOff>53340</xdr:rowOff>
    </xdr:from>
    <xdr:to>
      <xdr:col>14</xdr:col>
      <xdr:colOff>266700</xdr:colOff>
      <xdr:row>8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E933A26-345D-4E76-8F26-D7C5016CE07B}"/>
            </a:ext>
          </a:extLst>
        </xdr:cNvPr>
        <xdr:cNvCxnSpPr/>
      </xdr:nvCxnSpPr>
      <xdr:spPr>
        <a:xfrm flipH="1">
          <a:off x="8780145" y="862965"/>
          <a:ext cx="76390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</xdr:row>
      <xdr:rowOff>34290</xdr:rowOff>
    </xdr:from>
    <xdr:to>
      <xdr:col>16</xdr:col>
      <xdr:colOff>510540</xdr:colOff>
      <xdr:row>8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724E7DD-506E-46E1-8876-9DCC529D709F}"/>
            </a:ext>
          </a:extLst>
        </xdr:cNvPr>
        <xdr:cNvCxnSpPr/>
      </xdr:nvCxnSpPr>
      <xdr:spPr>
        <a:xfrm>
          <a:off x="9906000" y="843915"/>
          <a:ext cx="106299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10</xdr:row>
      <xdr:rowOff>34290</xdr:rowOff>
    </xdr:from>
    <xdr:to>
      <xdr:col>10</xdr:col>
      <xdr:colOff>15240</xdr:colOff>
      <xdr:row>12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CF9858E-2704-49E7-823F-644C1E373F87}"/>
            </a:ext>
          </a:extLst>
        </xdr:cNvPr>
        <xdr:cNvCxnSpPr/>
      </xdr:nvCxnSpPr>
      <xdr:spPr>
        <a:xfrm flipH="1">
          <a:off x="6930390" y="1605915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36634</xdr:colOff>
      <xdr:row>10</xdr:row>
      <xdr:rowOff>20955</xdr:rowOff>
    </xdr:from>
    <xdr:to>
      <xdr:col>17</xdr:col>
      <xdr:colOff>38100</xdr:colOff>
      <xdr:row>12</xdr:row>
      <xdr:rowOff>131885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88FB6C3-563D-481B-8441-B57101D1D1B5}"/>
            </a:ext>
          </a:extLst>
        </xdr:cNvPr>
        <xdr:cNvCxnSpPr/>
      </xdr:nvCxnSpPr>
      <xdr:spPr>
        <a:xfrm flipH="1">
          <a:off x="11085634" y="1592580"/>
          <a:ext cx="1466" cy="415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1303020</xdr:colOff>
      <xdr:row>3</xdr:row>
      <xdr:rowOff>91440</xdr:rowOff>
    </xdr:from>
    <xdr:to>
      <xdr:col>19</xdr:col>
      <xdr:colOff>464820</xdr:colOff>
      <xdr:row>29</xdr:row>
      <xdr:rowOff>143631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44F0F-C5D6-4AD4-95AD-53424165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4940" y="457200"/>
          <a:ext cx="4648200" cy="3816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419100</xdr:colOff>
      <xdr:row>1</xdr:row>
      <xdr:rowOff>0</xdr:rowOff>
    </xdr:from>
    <xdr:to>
      <xdr:col>21</xdr:col>
      <xdr:colOff>198120</xdr:colOff>
      <xdr:row>27</xdr:row>
      <xdr:rowOff>48381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9F0D0-3153-4414-917E-3A6DD1A1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0"/>
          <a:ext cx="4655820" cy="3782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215265</xdr:colOff>
      <xdr:row>2</xdr:row>
      <xdr:rowOff>110490</xdr:rowOff>
    </xdr:from>
    <xdr:to>
      <xdr:col>24</xdr:col>
      <xdr:colOff>155456</xdr:colOff>
      <xdr:row>31</xdr:row>
      <xdr:rowOff>52823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438B70-D7EC-4934-92EE-2DECE6E9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0740" y="291465"/>
          <a:ext cx="6036191" cy="409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1:J37"/>
  <sheetViews>
    <sheetView tabSelected="1" zoomScale="70" zoomScaleNormal="70" workbookViewId="0">
      <selection activeCell="H26" sqref="A1:XFD1048576"/>
    </sheetView>
  </sheetViews>
  <sheetFormatPr defaultColWidth="8.85546875" defaultRowHeight="12" x14ac:dyDescent="0.2"/>
  <cols>
    <col min="1" max="1" width="2" style="11" customWidth="1"/>
    <col min="2" max="2" width="19.140625" style="11" customWidth="1"/>
    <col min="3" max="3" width="12.5703125" style="11" bestFit="1" customWidth="1"/>
    <col min="4" max="4" width="11" style="11" customWidth="1"/>
    <col min="5" max="5" width="12.42578125" style="11" customWidth="1"/>
    <col min="6" max="6" width="13.28515625" style="11" customWidth="1"/>
    <col min="7" max="7" width="12.7109375" style="11" customWidth="1"/>
    <col min="8" max="8" width="17.140625" style="11" customWidth="1"/>
    <col min="9" max="9" width="25.5703125" style="11" customWidth="1"/>
    <col min="10" max="10" width="35.28515625" style="11" customWidth="1"/>
    <col min="11" max="16384" width="8.85546875" style="11"/>
  </cols>
  <sheetData>
    <row r="1" spans="2:7" ht="15.75" x14ac:dyDescent="0.25">
      <c r="B1" s="32" t="s">
        <v>36</v>
      </c>
    </row>
    <row r="4" spans="2:7" x14ac:dyDescent="0.2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40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40"/>
      <c r="C19" s="40"/>
      <c r="D19" s="40"/>
      <c r="E19" s="40"/>
      <c r="F19" s="40"/>
    </row>
    <row r="20" spans="2:10" x14ac:dyDescent="0.2">
      <c r="B20" s="48" t="s">
        <v>52</v>
      </c>
      <c r="C20" s="40"/>
      <c r="D20" s="40"/>
      <c r="E20" s="40"/>
      <c r="F20" s="37">
        <f>COUNTA(F5:F18)</f>
        <v>14</v>
      </c>
    </row>
    <row r="21" spans="2:10" x14ac:dyDescent="0.2">
      <c r="B21" s="48" t="s">
        <v>3</v>
      </c>
      <c r="C21" s="39" t="s">
        <v>53</v>
      </c>
    </row>
    <row r="22" spans="2:10" x14ac:dyDescent="0.2">
      <c r="E22" s="49"/>
      <c r="F22" s="31" t="s">
        <v>51</v>
      </c>
    </row>
    <row r="23" spans="2:10" x14ac:dyDescent="0.2">
      <c r="B23" s="41" t="s">
        <v>50</v>
      </c>
      <c r="C23" s="39" t="s">
        <v>45</v>
      </c>
      <c r="D23" s="39">
        <f>COUNTIFS($F$5:$F$18,C23)</f>
        <v>9</v>
      </c>
      <c r="E23" s="50"/>
      <c r="F23" s="42">
        <f>-((D23/F20)*LOG((D23/F20),2)+(D24/F20)*LOG((D24/F20),2))</f>
        <v>0.94028595867063092</v>
      </c>
      <c r="H23" s="38"/>
    </row>
    <row r="24" spans="2:10" x14ac:dyDescent="0.2">
      <c r="B24" s="41"/>
      <c r="C24" s="39" t="s">
        <v>46</v>
      </c>
      <c r="D24" s="39">
        <f>COUNTIFS($F$5:$F$18,C24)</f>
        <v>5</v>
      </c>
      <c r="E24" s="50"/>
      <c r="F24" s="43"/>
    </row>
    <row r="25" spans="2:10" x14ac:dyDescent="0.2">
      <c r="B25" s="40"/>
      <c r="C25" s="40"/>
      <c r="D25" s="40"/>
      <c r="E25" s="50"/>
      <c r="F25" s="50"/>
    </row>
    <row r="26" spans="2:10" x14ac:dyDescent="0.2">
      <c r="C26" s="40"/>
    </row>
    <row r="27" spans="2:10" x14ac:dyDescent="0.2">
      <c r="B27" s="30" t="s">
        <v>47</v>
      </c>
      <c r="C27" s="30" t="s">
        <v>48</v>
      </c>
      <c r="D27" s="30" t="s">
        <v>49</v>
      </c>
      <c r="E27" s="30" t="s">
        <v>45</v>
      </c>
      <c r="F27" s="30" t="s">
        <v>46</v>
      </c>
      <c r="G27" s="30" t="s">
        <v>31</v>
      </c>
      <c r="H27" s="30" t="s">
        <v>30</v>
      </c>
      <c r="I27" s="30" t="s">
        <v>33</v>
      </c>
      <c r="J27" s="30" t="s">
        <v>32</v>
      </c>
    </row>
    <row r="28" spans="2:10" x14ac:dyDescent="0.2">
      <c r="B28" s="33">
        <v>1</v>
      </c>
      <c r="C28" s="51" t="s">
        <v>0</v>
      </c>
      <c r="D28" s="52" t="s">
        <v>37</v>
      </c>
      <c r="E28" s="52">
        <f>COUNTIFS(INDEX($B$5:$E$18,0,$B28),$D28,$F$5:$F$18,E$27)</f>
        <v>2</v>
      </c>
      <c r="F28" s="52">
        <f>COUNTIFS(INDEX($B$5:$E$18,0,$B28),$D28,$F$5:$F$18,F$27)</f>
        <v>2</v>
      </c>
      <c r="G28" s="53">
        <f t="shared" ref="G28:G37" si="0">-IFERROR((E28/SUM(E28:F28)*LOG(E28/SUM(E28:F28),2)+F28/SUM(E28:F28)*LOG(F28/SUM(E28:F28),2)),0)</f>
        <v>1</v>
      </c>
      <c r="H28" s="53" cm="1">
        <f t="array" ref="H28">SUM(E28:F28/$F$20*G28)</f>
        <v>0.2857142857142857</v>
      </c>
      <c r="I28" s="54">
        <f>SUMIFS(H28:H37,B28:B37,B28)</f>
        <v>0.91106339301167627</v>
      </c>
      <c r="J28" s="54">
        <f>F23-I28</f>
        <v>2.9222565658954647E-2</v>
      </c>
    </row>
    <row r="29" spans="2:10" x14ac:dyDescent="0.2">
      <c r="B29" s="33">
        <v>1</v>
      </c>
      <c r="C29" s="51"/>
      <c r="D29" s="52" t="s">
        <v>39</v>
      </c>
      <c r="E29" s="52">
        <f t="shared" ref="E29:F37" si="1">COUNTIFS(INDEX($B$5:$E$18,0,$B29),$D29,$F$5:$F$18,E$27)</f>
        <v>4</v>
      </c>
      <c r="F29" s="52">
        <f t="shared" si="1"/>
        <v>2</v>
      </c>
      <c r="G29" s="53">
        <f t="shared" si="0"/>
        <v>0.91829583405448956</v>
      </c>
      <c r="H29" s="53" cm="1">
        <f t="array" ref="H29">SUM(E29:F29/$F$20*G29)</f>
        <v>0.39355535745192405</v>
      </c>
      <c r="I29" s="54"/>
      <c r="J29" s="54"/>
    </row>
    <row r="30" spans="2:10" x14ac:dyDescent="0.2">
      <c r="B30" s="33">
        <v>1</v>
      </c>
      <c r="C30" s="51"/>
      <c r="D30" s="52" t="s">
        <v>38</v>
      </c>
      <c r="E30" s="52">
        <f t="shared" si="1"/>
        <v>3</v>
      </c>
      <c r="F30" s="52">
        <f t="shared" si="1"/>
        <v>1</v>
      </c>
      <c r="G30" s="53">
        <f t="shared" si="0"/>
        <v>0.81127812445913283</v>
      </c>
      <c r="H30" s="53" cm="1">
        <f t="array" ref="H30">SUM(E30:F30/$F$20*G30)</f>
        <v>0.23179374984546652</v>
      </c>
      <c r="I30" s="54"/>
      <c r="J30" s="54"/>
    </row>
    <row r="31" spans="2:10" x14ac:dyDescent="0.2">
      <c r="B31" s="34">
        <v>2</v>
      </c>
      <c r="C31" s="51" t="s">
        <v>1</v>
      </c>
      <c r="D31" s="52" t="s">
        <v>40</v>
      </c>
      <c r="E31" s="52">
        <f t="shared" si="1"/>
        <v>3</v>
      </c>
      <c r="F31" s="52">
        <f t="shared" si="1"/>
        <v>4</v>
      </c>
      <c r="G31" s="53">
        <f t="shared" si="0"/>
        <v>0.98522813603425163</v>
      </c>
      <c r="H31" s="53" cm="1">
        <f t="array" ref="H31">SUM(E31:F31/$F$20*G31)</f>
        <v>0.49261406801712582</v>
      </c>
      <c r="I31" s="54">
        <f>SUMIFS(H28:H37,B28:B37,2)</f>
        <v>0.78845045730828955</v>
      </c>
      <c r="J31" s="54">
        <f>F23-I31</f>
        <v>0.15183550136234136</v>
      </c>
    </row>
    <row r="32" spans="2:10" x14ac:dyDescent="0.2">
      <c r="B32" s="34">
        <v>2</v>
      </c>
      <c r="C32" s="51"/>
      <c r="D32" s="52" t="s">
        <v>41</v>
      </c>
      <c r="E32" s="52">
        <f t="shared" si="1"/>
        <v>6</v>
      </c>
      <c r="F32" s="52">
        <f t="shared" si="1"/>
        <v>1</v>
      </c>
      <c r="G32" s="53">
        <f t="shared" si="0"/>
        <v>0.59167277858232747</v>
      </c>
      <c r="H32" s="53" cm="1">
        <f t="array" ref="H32">SUM(E32:F32/$F$20*G32)</f>
        <v>0.29583638929116374</v>
      </c>
      <c r="I32" s="54"/>
      <c r="J32" s="54"/>
    </row>
    <row r="33" spans="2:10" x14ac:dyDescent="0.2">
      <c r="B33" s="35">
        <v>3</v>
      </c>
      <c r="C33" s="51" t="s">
        <v>35</v>
      </c>
      <c r="D33" s="52" t="b">
        <v>1</v>
      </c>
      <c r="E33" s="52">
        <f t="shared" si="1"/>
        <v>3</v>
      </c>
      <c r="F33" s="52">
        <f t="shared" si="1"/>
        <v>3</v>
      </c>
      <c r="G33" s="53">
        <f t="shared" si="0"/>
        <v>1</v>
      </c>
      <c r="H33" s="53" cm="1">
        <f t="array" ref="H33">SUM(E33:F33/$F$20*G33)</f>
        <v>0.42857142857142855</v>
      </c>
      <c r="I33" s="54">
        <f>SUMIFS(H28:H37,B28:B37,3)</f>
        <v>0.89215892826236165</v>
      </c>
      <c r="J33" s="55">
        <f>F23-I33</f>
        <v>4.8127030408269267E-2</v>
      </c>
    </row>
    <row r="34" spans="2:10" x14ac:dyDescent="0.2">
      <c r="B34" s="35">
        <v>3</v>
      </c>
      <c r="C34" s="51"/>
      <c r="D34" s="52" t="b">
        <v>0</v>
      </c>
      <c r="E34" s="52">
        <f t="shared" si="1"/>
        <v>6</v>
      </c>
      <c r="F34" s="52">
        <f t="shared" si="1"/>
        <v>2</v>
      </c>
      <c r="G34" s="53">
        <f t="shared" si="0"/>
        <v>0.81127812445913283</v>
      </c>
      <c r="H34" s="53" cm="1">
        <f t="array" ref="H34">SUM(E34:F34/$F$20*G34)</f>
        <v>0.46358749969093305</v>
      </c>
      <c r="I34" s="54"/>
      <c r="J34" s="56"/>
    </row>
    <row r="35" spans="2:10" x14ac:dyDescent="0.2">
      <c r="B35" s="36">
        <v>4</v>
      </c>
      <c r="C35" s="51" t="s">
        <v>3</v>
      </c>
      <c r="D35" s="52" t="s">
        <v>42</v>
      </c>
      <c r="E35" s="52">
        <f t="shared" si="1"/>
        <v>4</v>
      </c>
      <c r="F35" s="52">
        <f t="shared" si="1"/>
        <v>0</v>
      </c>
      <c r="G35" s="53">
        <f t="shared" si="0"/>
        <v>0</v>
      </c>
      <c r="H35" s="53" cm="1">
        <f t="array" ref="H35">SUM(E35:F35/$F$20*G35)</f>
        <v>0</v>
      </c>
      <c r="I35" s="54">
        <f>SUMIFS(H28:H37,B28:B37,4)</f>
        <v>0.69353613889619181</v>
      </c>
      <c r="J35" s="54">
        <f>F23-I35</f>
        <v>0.24674981977443911</v>
      </c>
    </row>
    <row r="36" spans="2:10" x14ac:dyDescent="0.2">
      <c r="B36" s="36">
        <v>4</v>
      </c>
      <c r="C36" s="51"/>
      <c r="D36" s="52" t="s">
        <v>43</v>
      </c>
      <c r="E36" s="52">
        <f t="shared" si="1"/>
        <v>3</v>
      </c>
      <c r="F36" s="52">
        <f t="shared" si="1"/>
        <v>2</v>
      </c>
      <c r="G36" s="53">
        <f t="shared" si="0"/>
        <v>0.97095059445466858</v>
      </c>
      <c r="H36" s="53" cm="1">
        <f t="array" ref="H36">SUM(E36:F36/$F$20*G36)</f>
        <v>0.34676806944809591</v>
      </c>
      <c r="I36" s="54"/>
      <c r="J36" s="54"/>
    </row>
    <row r="37" spans="2:10" x14ac:dyDescent="0.2">
      <c r="B37" s="36">
        <v>4</v>
      </c>
      <c r="C37" s="51"/>
      <c r="D37" s="52" t="s">
        <v>44</v>
      </c>
      <c r="E37" s="52">
        <f t="shared" si="1"/>
        <v>2</v>
      </c>
      <c r="F37" s="52">
        <f t="shared" si="1"/>
        <v>3</v>
      </c>
      <c r="G37" s="53">
        <f t="shared" si="0"/>
        <v>0.97095059445466858</v>
      </c>
      <c r="H37" s="53" cm="1">
        <f t="array" ref="H37">SUM(E37:F37/$F$20*G37)</f>
        <v>0.34676806944809591</v>
      </c>
      <c r="I37" s="54"/>
      <c r="J37" s="54"/>
    </row>
  </sheetData>
  <autoFilter ref="B4:F18" xr:uid="{00000000-0001-0000-0000-000000000000}"/>
  <mergeCells count="14">
    <mergeCell ref="J28:J30"/>
    <mergeCell ref="J31:J32"/>
    <mergeCell ref="J33:J34"/>
    <mergeCell ref="J35:J37"/>
    <mergeCell ref="B23:B24"/>
    <mergeCell ref="F23:F24"/>
    <mergeCell ref="I28:I30"/>
    <mergeCell ref="I31:I32"/>
    <mergeCell ref="I33:I34"/>
    <mergeCell ref="C35:C37"/>
    <mergeCell ref="C28:C30"/>
    <mergeCell ref="C31:C32"/>
    <mergeCell ref="C33:C34"/>
    <mergeCell ref="I35:I37"/>
  </mergeCells>
  <dataValidations disablePrompts="1" count="1">
    <dataValidation type="list" allowBlank="1" showInputMessage="1" showErrorMessage="1" sqref="C21" xr:uid="{2C9CA733-1B5E-437F-85D6-309DDF388F30}">
      <formula1>"Overcast,Rainy,Sunny,None"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307A-F185-4793-A519-46464CD2F9E5}">
  <dimension ref="B1:S20"/>
  <sheetViews>
    <sheetView workbookViewId="0">
      <selection activeCell="G9" sqref="G9"/>
    </sheetView>
  </sheetViews>
  <sheetFormatPr defaultColWidth="8.85546875" defaultRowHeight="12" x14ac:dyDescent="0.2"/>
  <cols>
    <col min="1" max="1" width="2" style="11" customWidth="1"/>
    <col min="2" max="3" width="12.5703125" style="11" bestFit="1" customWidth="1"/>
    <col min="4" max="4" width="12.140625" style="11" bestFit="1" customWidth="1"/>
    <col min="5" max="5" width="12.42578125" style="11" customWidth="1"/>
    <col min="6" max="6" width="12.140625" style="11" bestFit="1" customWidth="1"/>
    <col min="7" max="7" width="12.140625" style="11" customWidth="1"/>
    <col min="8" max="8" width="8.85546875" style="11"/>
    <col min="9" max="9" width="10" style="11" customWidth="1"/>
    <col min="10" max="16384" width="8.85546875" style="11"/>
  </cols>
  <sheetData>
    <row r="1" spans="2:19" ht="15.75" x14ac:dyDescent="0.25">
      <c r="B1" s="32" t="s">
        <v>58</v>
      </c>
    </row>
    <row r="5" spans="2:19" x14ac:dyDescent="0.2">
      <c r="B5" s="10" t="s">
        <v>0</v>
      </c>
      <c r="C5" s="10" t="s">
        <v>1</v>
      </c>
      <c r="D5" s="10" t="s">
        <v>2</v>
      </c>
      <c r="E5" s="10" t="s">
        <v>3</v>
      </c>
      <c r="F5" s="10" t="s">
        <v>29</v>
      </c>
      <c r="G5" s="10" t="s">
        <v>59</v>
      </c>
      <c r="O5" s="57" t="s">
        <v>60</v>
      </c>
    </row>
    <row r="6" spans="2:19" x14ac:dyDescent="0.2">
      <c r="B6" s="12" t="s">
        <v>37</v>
      </c>
      <c r="C6" s="12" t="s">
        <v>41</v>
      </c>
      <c r="D6" s="12" t="s">
        <v>61</v>
      </c>
      <c r="E6" s="12" t="s">
        <v>44</v>
      </c>
      <c r="F6" s="12" t="str">
        <f>IF(E6="Overcast","Yes",IF(E6="Rainy",IF(D6="TRUE","No","Yes"),IF(C6="High","No","Yes")))</f>
        <v>Yes</v>
      </c>
      <c r="G6" s="12">
        <f>IF(F6="Overcast",$M$13/SUM($M$13:$N$13),IF(F6="Rainy",IF(E6="TRUE",$J$19/SUM($I$19:$J$19),$K$19/SUM($K$19:$L$19)),IF(D6="High",$Q$19/SUM($P$19:$Q$19),$R$19/SUM($R$19:$S$19))))</f>
        <v>1</v>
      </c>
    </row>
    <row r="7" spans="2:19" x14ac:dyDescent="0.2">
      <c r="B7" s="12" t="s">
        <v>37</v>
      </c>
      <c r="C7" s="12" t="s">
        <v>40</v>
      </c>
      <c r="D7" s="12" t="s">
        <v>62</v>
      </c>
      <c r="E7" s="12" t="s">
        <v>44</v>
      </c>
      <c r="F7" s="12" t="str">
        <f t="shared" ref="F7:F19" si="0">IF(E7="Overcast","Yes",IF(E7="Rainy",IF(D7="TRUE","No","Yes"),IF(C7="High","No","Yes")))</f>
        <v>No</v>
      </c>
      <c r="G7" s="12">
        <f t="shared" ref="G7:G19" si="1">IF(F7="Overcast",$M$13/SUM($M$13:$N$13),IF(F7="Rainy",IF(E7="TRUE",$J$19/SUM($I$19:$J$19),$K$19/SUM($K$19:$L$19)),IF(D7="High",$Q$19/SUM($P$19:$Q$19),$R$19/SUM($R$19:$S$19))))</f>
        <v>1</v>
      </c>
    </row>
    <row r="8" spans="2:19" x14ac:dyDescent="0.2">
      <c r="B8" s="12" t="s">
        <v>37</v>
      </c>
      <c r="C8" s="12" t="s">
        <v>40</v>
      </c>
      <c r="D8" s="12" t="s">
        <v>61</v>
      </c>
      <c r="E8" s="12" t="s">
        <v>44</v>
      </c>
      <c r="F8" s="12" t="str">
        <f t="shared" si="0"/>
        <v>No</v>
      </c>
      <c r="G8" s="12">
        <f t="shared" si="1"/>
        <v>1</v>
      </c>
    </row>
    <row r="9" spans="2:19" x14ac:dyDescent="0.2">
      <c r="B9" s="12" t="s">
        <v>37</v>
      </c>
      <c r="C9" s="12" t="s">
        <v>41</v>
      </c>
      <c r="D9" s="12" t="s">
        <v>61</v>
      </c>
      <c r="E9" s="12" t="s">
        <v>44</v>
      </c>
      <c r="F9" s="12" t="str">
        <f t="shared" si="0"/>
        <v>Yes</v>
      </c>
      <c r="G9" s="12">
        <f t="shared" si="1"/>
        <v>1</v>
      </c>
    </row>
    <row r="10" spans="2:19" x14ac:dyDescent="0.2">
      <c r="B10" s="12" t="s">
        <v>37</v>
      </c>
      <c r="C10" s="12" t="s">
        <v>41</v>
      </c>
      <c r="D10" s="12" t="s">
        <v>61</v>
      </c>
      <c r="E10" s="12" t="s">
        <v>43</v>
      </c>
      <c r="F10" s="12" t="str">
        <f t="shared" si="0"/>
        <v>No</v>
      </c>
      <c r="G10" s="12">
        <f t="shared" si="1"/>
        <v>1</v>
      </c>
      <c r="J10" s="58" t="s">
        <v>43</v>
      </c>
      <c r="K10" s="59"/>
      <c r="M10" s="58" t="s">
        <v>42</v>
      </c>
      <c r="N10" s="59"/>
      <c r="Q10" s="58" t="s">
        <v>44</v>
      </c>
      <c r="R10" s="59"/>
    </row>
    <row r="11" spans="2:19" x14ac:dyDescent="0.2">
      <c r="B11" s="12" t="s">
        <v>39</v>
      </c>
      <c r="C11" s="12" t="s">
        <v>41</v>
      </c>
      <c r="D11" s="12" t="s">
        <v>62</v>
      </c>
      <c r="E11" s="12" t="s">
        <v>43</v>
      </c>
      <c r="F11" s="12" t="str">
        <f t="shared" si="0"/>
        <v>Yes</v>
      </c>
      <c r="G11" s="12">
        <f t="shared" si="1"/>
        <v>1</v>
      </c>
    </row>
    <row r="12" spans="2:19" x14ac:dyDescent="0.2">
      <c r="B12" s="12" t="s">
        <v>39</v>
      </c>
      <c r="C12" s="12" t="s">
        <v>41</v>
      </c>
      <c r="D12" s="12" t="s">
        <v>62</v>
      </c>
      <c r="E12" s="12" t="s">
        <v>42</v>
      </c>
      <c r="F12" s="12" t="str">
        <f t="shared" si="0"/>
        <v>Yes</v>
      </c>
      <c r="G12" s="12">
        <f t="shared" si="1"/>
        <v>1</v>
      </c>
      <c r="M12" s="36" t="s">
        <v>45</v>
      </c>
      <c r="N12" s="36" t="s">
        <v>63</v>
      </c>
    </row>
    <row r="13" spans="2:19" x14ac:dyDescent="0.2">
      <c r="B13" s="12" t="s">
        <v>39</v>
      </c>
      <c r="C13" s="12" t="s">
        <v>41</v>
      </c>
      <c r="D13" s="12" t="s">
        <v>62</v>
      </c>
      <c r="E13" s="12" t="s">
        <v>43</v>
      </c>
      <c r="F13" s="12" t="str">
        <f t="shared" si="0"/>
        <v>Yes</v>
      </c>
      <c r="G13" s="12">
        <f t="shared" si="1"/>
        <v>1</v>
      </c>
      <c r="M13" s="39">
        <v>4</v>
      </c>
      <c r="N13" s="39">
        <v>0</v>
      </c>
    </row>
    <row r="14" spans="2:19" x14ac:dyDescent="0.2">
      <c r="B14" s="12" t="s">
        <v>9</v>
      </c>
      <c r="C14" s="12" t="s">
        <v>41</v>
      </c>
      <c r="D14" s="12" t="s">
        <v>61</v>
      </c>
      <c r="E14" s="12" t="s">
        <v>44</v>
      </c>
      <c r="F14" s="12" t="str">
        <f t="shared" si="0"/>
        <v>Yes</v>
      </c>
      <c r="G14" s="12">
        <f t="shared" si="1"/>
        <v>1</v>
      </c>
      <c r="J14" s="58" t="s">
        <v>2</v>
      </c>
      <c r="K14" s="59"/>
      <c r="Q14" s="58" t="s">
        <v>1</v>
      </c>
      <c r="R14" s="59"/>
    </row>
    <row r="15" spans="2:19" x14ac:dyDescent="0.2">
      <c r="B15" s="12" t="s">
        <v>37</v>
      </c>
      <c r="C15" s="12" t="s">
        <v>41</v>
      </c>
      <c r="D15" s="12" t="s">
        <v>62</v>
      </c>
      <c r="E15" s="12" t="s">
        <v>44</v>
      </c>
      <c r="F15" s="12" t="str">
        <f t="shared" si="0"/>
        <v>Yes</v>
      </c>
      <c r="G15" s="12">
        <f t="shared" si="1"/>
        <v>1</v>
      </c>
    </row>
    <row r="16" spans="2:19" x14ac:dyDescent="0.2">
      <c r="B16" s="12" t="s">
        <v>39</v>
      </c>
      <c r="C16" s="12" t="s">
        <v>40</v>
      </c>
      <c r="D16" s="12" t="s">
        <v>62</v>
      </c>
      <c r="E16" s="12" t="s">
        <v>43</v>
      </c>
      <c r="F16" s="12" t="str">
        <f t="shared" si="0"/>
        <v>Yes</v>
      </c>
      <c r="G16" s="12">
        <f t="shared" si="1"/>
        <v>1</v>
      </c>
      <c r="I16" s="60" t="b">
        <v>1</v>
      </c>
      <c r="J16" s="61"/>
      <c r="K16" s="60" t="b">
        <v>0</v>
      </c>
      <c r="L16" s="61"/>
      <c r="P16" s="60" t="s">
        <v>40</v>
      </c>
      <c r="Q16" s="61"/>
      <c r="R16" s="60" t="s">
        <v>41</v>
      </c>
      <c r="S16" s="61"/>
    </row>
    <row r="17" spans="2:19" x14ac:dyDescent="0.2">
      <c r="B17" s="12" t="s">
        <v>37</v>
      </c>
      <c r="C17" s="12" t="s">
        <v>40</v>
      </c>
      <c r="D17" s="12" t="s">
        <v>61</v>
      </c>
      <c r="E17" s="12" t="s">
        <v>44</v>
      </c>
      <c r="F17" s="12" t="str">
        <f t="shared" si="0"/>
        <v>No</v>
      </c>
      <c r="G17" s="12">
        <f t="shared" si="1"/>
        <v>1</v>
      </c>
    </row>
    <row r="18" spans="2:19" x14ac:dyDescent="0.2">
      <c r="B18" s="12" t="s">
        <v>39</v>
      </c>
      <c r="C18" s="12" t="s">
        <v>40</v>
      </c>
      <c r="D18" s="12" t="s">
        <v>61</v>
      </c>
      <c r="E18" s="12" t="s">
        <v>42</v>
      </c>
      <c r="F18" s="12" t="str">
        <f t="shared" si="0"/>
        <v>Yes</v>
      </c>
      <c r="G18" s="12">
        <f t="shared" si="1"/>
        <v>1</v>
      </c>
      <c r="I18" s="36" t="s">
        <v>45</v>
      </c>
      <c r="J18" s="36" t="s">
        <v>46</v>
      </c>
      <c r="K18" s="36" t="s">
        <v>45</v>
      </c>
      <c r="L18" s="36" t="s">
        <v>46</v>
      </c>
      <c r="P18" s="36" t="s">
        <v>45</v>
      </c>
      <c r="Q18" s="36" t="s">
        <v>46</v>
      </c>
      <c r="R18" s="36" t="s">
        <v>45</v>
      </c>
      <c r="S18" s="36" t="s">
        <v>46</v>
      </c>
    </row>
    <row r="19" spans="2:19" x14ac:dyDescent="0.2">
      <c r="B19" s="12" t="s">
        <v>37</v>
      </c>
      <c r="C19" s="12" t="s">
        <v>40</v>
      </c>
      <c r="D19" s="12" t="s">
        <v>62</v>
      </c>
      <c r="E19" s="12" t="s">
        <v>42</v>
      </c>
      <c r="F19" s="12" t="str">
        <f t="shared" si="0"/>
        <v>Yes</v>
      </c>
      <c r="G19" s="12">
        <f t="shared" si="1"/>
        <v>1</v>
      </c>
      <c r="I19" s="39">
        <v>0</v>
      </c>
      <c r="J19" s="39">
        <v>2</v>
      </c>
      <c r="K19" s="39">
        <v>3</v>
      </c>
      <c r="L19" s="39">
        <v>0</v>
      </c>
      <c r="P19" s="39">
        <v>0</v>
      </c>
      <c r="Q19" s="39">
        <v>3</v>
      </c>
      <c r="R19" s="39">
        <v>2</v>
      </c>
      <c r="S19" s="39">
        <v>0</v>
      </c>
    </row>
    <row r="20" spans="2:19" x14ac:dyDescent="0.2">
      <c r="P20" s="40"/>
      <c r="Q20" s="40"/>
      <c r="R20" s="40"/>
      <c r="S20" s="40"/>
    </row>
  </sheetData>
  <mergeCells count="9">
    <mergeCell ref="J10:K10"/>
    <mergeCell ref="M10:N10"/>
    <mergeCell ref="Q10:R10"/>
    <mergeCell ref="J14:K14"/>
    <mergeCell ref="Q14:R14"/>
    <mergeCell ref="I16:J16"/>
    <mergeCell ref="K16:L16"/>
    <mergeCell ref="P16:Q16"/>
    <mergeCell ref="R16:S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E3B2-BB49-49F6-BADA-733D4FFD0413}">
  <dimension ref="B1:J37"/>
  <sheetViews>
    <sheetView workbookViewId="0">
      <selection activeCell="F41" sqref="F41"/>
    </sheetView>
  </sheetViews>
  <sheetFormatPr defaultColWidth="8.85546875" defaultRowHeight="12" x14ac:dyDescent="0.2"/>
  <cols>
    <col min="1" max="1" width="2" style="11" customWidth="1"/>
    <col min="2" max="2" width="19.140625" style="11" customWidth="1"/>
    <col min="3" max="3" width="12.5703125" style="11" bestFit="1" customWidth="1"/>
    <col min="4" max="4" width="11" style="11" customWidth="1"/>
    <col min="5" max="5" width="12.42578125" style="11" customWidth="1"/>
    <col min="6" max="6" width="13.28515625" style="11" customWidth="1"/>
    <col min="7" max="7" width="12.7109375" style="11" customWidth="1"/>
    <col min="8" max="8" width="17.140625" style="11" customWidth="1"/>
    <col min="9" max="9" width="25.5703125" style="11" customWidth="1"/>
    <col min="10" max="10" width="35.28515625" style="11" customWidth="1"/>
    <col min="11" max="16384" width="8.85546875" style="11"/>
  </cols>
  <sheetData>
    <row r="1" spans="2:7" ht="15.75" x14ac:dyDescent="0.25">
      <c r="B1" s="32" t="s">
        <v>36</v>
      </c>
    </row>
    <row r="4" spans="2:7" x14ac:dyDescent="0.2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40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40"/>
      <c r="C19" s="40"/>
      <c r="D19" s="40"/>
      <c r="E19" s="40"/>
      <c r="F19" s="40"/>
    </row>
    <row r="20" spans="2:10" x14ac:dyDescent="0.2">
      <c r="B20" s="48" t="s">
        <v>54</v>
      </c>
      <c r="C20" s="40"/>
      <c r="D20" s="40"/>
      <c r="E20" s="40"/>
      <c r="F20" s="37">
        <f>COUNTIF(E5:E18,C21)</f>
        <v>5</v>
      </c>
    </row>
    <row r="21" spans="2:10" x14ac:dyDescent="0.2">
      <c r="B21" s="48" t="s">
        <v>3</v>
      </c>
      <c r="C21" s="39" t="s">
        <v>43</v>
      </c>
    </row>
    <row r="22" spans="2:10" x14ac:dyDescent="0.2">
      <c r="E22" s="49"/>
      <c r="F22" s="31" t="s">
        <v>51</v>
      </c>
    </row>
    <row r="23" spans="2:10" x14ac:dyDescent="0.2">
      <c r="B23" s="41" t="s">
        <v>55</v>
      </c>
      <c r="C23" s="39" t="s">
        <v>45</v>
      </c>
      <c r="D23" s="39">
        <f>COUNTIFS($F$5:$F$18,C23,$E$5:$E$18,$C$21)</f>
        <v>3</v>
      </c>
      <c r="E23" s="50"/>
      <c r="F23" s="42">
        <f>-((D23/F20)*LOG((D23/F20),2)+(D24/F20)*LOG((D24/F20),2))</f>
        <v>0.97095059445466858</v>
      </c>
    </row>
    <row r="24" spans="2:10" x14ac:dyDescent="0.2">
      <c r="B24" s="41"/>
      <c r="C24" s="39" t="s">
        <v>46</v>
      </c>
      <c r="D24" s="39">
        <f>COUNTIFS($F$5:$F$18,C24,$E$5:$E$18,$C$21)</f>
        <v>2</v>
      </c>
      <c r="E24" s="50"/>
      <c r="F24" s="43"/>
    </row>
    <row r="25" spans="2:10" x14ac:dyDescent="0.2">
      <c r="B25" s="40"/>
      <c r="C25" s="40"/>
      <c r="D25" s="40"/>
      <c r="E25" s="50"/>
      <c r="F25" s="50"/>
    </row>
    <row r="26" spans="2:10" x14ac:dyDescent="0.2">
      <c r="C26" s="40"/>
    </row>
    <row r="27" spans="2:10" x14ac:dyDescent="0.2">
      <c r="B27" s="30" t="s">
        <v>47</v>
      </c>
      <c r="C27" s="30" t="s">
        <v>48</v>
      </c>
      <c r="D27" s="30" t="s">
        <v>49</v>
      </c>
      <c r="E27" s="30" t="s">
        <v>45</v>
      </c>
      <c r="F27" s="30" t="s">
        <v>46</v>
      </c>
      <c r="G27" s="30" t="s">
        <v>31</v>
      </c>
      <c r="H27" s="30" t="s">
        <v>30</v>
      </c>
      <c r="I27" s="30" t="s">
        <v>33</v>
      </c>
      <c r="J27" s="30" t="s">
        <v>32</v>
      </c>
    </row>
    <row r="28" spans="2:10" x14ac:dyDescent="0.2">
      <c r="B28" s="33">
        <v>1</v>
      </c>
      <c r="C28" s="51" t="s">
        <v>0</v>
      </c>
      <c r="D28" s="52" t="s">
        <v>37</v>
      </c>
      <c r="E28" s="52">
        <f>COUNTIFS(INDEX($B$5:$E$18,0,$B28),$D28,$F$5:$F$18,E$27,$E$5:$E$18,$C$21)</f>
        <v>0</v>
      </c>
      <c r="F28" s="52">
        <f>COUNTIFS(INDEX($B$5:$E$18,0,$B28),$D28,$F$5:$F$18,F$27,$E$5:$E$18,$C$21)</f>
        <v>0</v>
      </c>
      <c r="G28" s="53">
        <f>-IFERROR((E28/SUM(E28:F28)*LOG(E28/SUM(E28:F28),2)+F28/SUM(E28:F28)*LOG(F28/SUM(E28:F28),2)),0)</f>
        <v>0</v>
      </c>
      <c r="H28" s="53" cm="1">
        <f t="array" ref="H28">SUM(E28:F28/$F$20*G28)</f>
        <v>0</v>
      </c>
      <c r="I28" s="54">
        <f>SUMIFS(H28:H37,B28:B37,B28)</f>
        <v>0.9509775004326938</v>
      </c>
      <c r="J28" s="54">
        <f>F23-I28</f>
        <v>1.997309402197478E-2</v>
      </c>
    </row>
    <row r="29" spans="2:10" x14ac:dyDescent="0.2">
      <c r="B29" s="33">
        <v>1</v>
      </c>
      <c r="C29" s="51"/>
      <c r="D29" s="52" t="s">
        <v>39</v>
      </c>
      <c r="E29" s="52">
        <f t="shared" ref="E29:F37" si="0">COUNTIFS(INDEX($B$5:$E$18,0,$B29),$D29,$F$5:$F$18,E$27,$E$5:$E$18,$C$21)</f>
        <v>2</v>
      </c>
      <c r="F29" s="52">
        <f t="shared" si="0"/>
        <v>1</v>
      </c>
      <c r="G29" s="53">
        <f t="shared" ref="G29:G37" si="1">-IFERROR((E29/SUM(E29:F29)*LOG(E29/SUM(E29:F29),2)+F29/SUM(E29:F29)*LOG(F29/SUM(E29:F29),2)),0)</f>
        <v>0.91829583405448956</v>
      </c>
      <c r="H29" s="53" cm="1">
        <f t="array" ref="H29">SUM(E29:F29/$F$20*G29)</f>
        <v>0.55097750043269378</v>
      </c>
      <c r="I29" s="54"/>
      <c r="J29" s="54"/>
    </row>
    <row r="30" spans="2:10" x14ac:dyDescent="0.2">
      <c r="B30" s="33">
        <v>1</v>
      </c>
      <c r="C30" s="51"/>
      <c r="D30" s="52" t="s">
        <v>38</v>
      </c>
      <c r="E30" s="52">
        <f t="shared" si="0"/>
        <v>1</v>
      </c>
      <c r="F30" s="52">
        <f t="shared" si="0"/>
        <v>1</v>
      </c>
      <c r="G30" s="53">
        <f t="shared" si="1"/>
        <v>1</v>
      </c>
      <c r="H30" s="53" cm="1">
        <f t="array" ref="H30">SUM(E30:F30/$F$20*G30)</f>
        <v>0.4</v>
      </c>
      <c r="I30" s="54"/>
      <c r="J30" s="54"/>
    </row>
    <row r="31" spans="2:10" x14ac:dyDescent="0.2">
      <c r="B31" s="34">
        <v>2</v>
      </c>
      <c r="C31" s="51" t="s">
        <v>1</v>
      </c>
      <c r="D31" s="52" t="s">
        <v>40</v>
      </c>
      <c r="E31" s="52">
        <f t="shared" si="0"/>
        <v>1</v>
      </c>
      <c r="F31" s="52">
        <f t="shared" si="0"/>
        <v>1</v>
      </c>
      <c r="G31" s="53">
        <f t="shared" si="1"/>
        <v>1</v>
      </c>
      <c r="H31" s="53" cm="1">
        <f t="array" ref="H31">SUM(E31:F31/$F$20*G31)</f>
        <v>0.4</v>
      </c>
      <c r="I31" s="54">
        <f>SUMIFS(H28:H37,B28:B37,2)</f>
        <v>0.9509775004326938</v>
      </c>
      <c r="J31" s="54">
        <f>F23-I31</f>
        <v>1.997309402197478E-2</v>
      </c>
    </row>
    <row r="32" spans="2:10" x14ac:dyDescent="0.2">
      <c r="B32" s="34">
        <v>2</v>
      </c>
      <c r="C32" s="51"/>
      <c r="D32" s="52" t="s">
        <v>41</v>
      </c>
      <c r="E32" s="52">
        <f t="shared" si="0"/>
        <v>2</v>
      </c>
      <c r="F32" s="52">
        <f t="shared" si="0"/>
        <v>1</v>
      </c>
      <c r="G32" s="53">
        <f t="shared" si="1"/>
        <v>0.91829583405448956</v>
      </c>
      <c r="H32" s="53" cm="1">
        <f t="array" ref="H32">SUM(E32:F32/$F$20*G32)</f>
        <v>0.55097750043269378</v>
      </c>
      <c r="I32" s="54"/>
      <c r="J32" s="54"/>
    </row>
    <row r="33" spans="2:10" x14ac:dyDescent="0.2">
      <c r="B33" s="35">
        <v>3</v>
      </c>
      <c r="C33" s="51" t="s">
        <v>35</v>
      </c>
      <c r="D33" s="52" t="b">
        <v>1</v>
      </c>
      <c r="E33" s="52">
        <f t="shared" si="0"/>
        <v>0</v>
      </c>
      <c r="F33" s="52">
        <f t="shared" si="0"/>
        <v>2</v>
      </c>
      <c r="G33" s="53">
        <f t="shared" si="1"/>
        <v>0</v>
      </c>
      <c r="H33" s="53" cm="1">
        <f t="array" ref="H33">SUM(E33:F33/$F$20*G33)</f>
        <v>0</v>
      </c>
      <c r="I33" s="54">
        <f>SUMIFS(H28:H37,B28:B37,3)</f>
        <v>0</v>
      </c>
      <c r="J33" s="55">
        <f>F23-I33</f>
        <v>0.97095059445466858</v>
      </c>
    </row>
    <row r="34" spans="2:10" x14ac:dyDescent="0.2">
      <c r="B34" s="35">
        <v>3</v>
      </c>
      <c r="C34" s="51"/>
      <c r="D34" s="52" t="b">
        <v>0</v>
      </c>
      <c r="E34" s="52">
        <f t="shared" si="0"/>
        <v>3</v>
      </c>
      <c r="F34" s="52">
        <f t="shared" si="0"/>
        <v>0</v>
      </c>
      <c r="G34" s="53">
        <f t="shared" si="1"/>
        <v>0</v>
      </c>
      <c r="H34" s="53" cm="1">
        <f t="array" ref="H34">SUM(E34:F34/$F$20*G34)</f>
        <v>0</v>
      </c>
      <c r="I34" s="54"/>
      <c r="J34" s="56"/>
    </row>
    <row r="35" spans="2:10" x14ac:dyDescent="0.2">
      <c r="B35" s="36">
        <v>4</v>
      </c>
      <c r="C35" s="51" t="s">
        <v>3</v>
      </c>
      <c r="D35" s="52" t="s">
        <v>42</v>
      </c>
      <c r="E35" s="52">
        <f t="shared" si="0"/>
        <v>0</v>
      </c>
      <c r="F35" s="52">
        <f t="shared" si="0"/>
        <v>0</v>
      </c>
      <c r="G35" s="53">
        <f t="shared" si="1"/>
        <v>0</v>
      </c>
      <c r="H35" s="53" cm="1">
        <f t="array" ref="H35">SUM(E35:F35/$F$20*G35)</f>
        <v>0</v>
      </c>
      <c r="I35" s="54">
        <f>SUMIFS(H28:H37,B28:B37,4)</f>
        <v>0.97095059445466858</v>
      </c>
      <c r="J35" s="54">
        <f>F23-I35</f>
        <v>0</v>
      </c>
    </row>
    <row r="36" spans="2:10" x14ac:dyDescent="0.2">
      <c r="B36" s="36">
        <v>4</v>
      </c>
      <c r="C36" s="51"/>
      <c r="D36" s="52" t="s">
        <v>43</v>
      </c>
      <c r="E36" s="52">
        <f t="shared" si="0"/>
        <v>3</v>
      </c>
      <c r="F36" s="52">
        <f t="shared" si="0"/>
        <v>2</v>
      </c>
      <c r="G36" s="53">
        <f t="shared" si="1"/>
        <v>0.97095059445466858</v>
      </c>
      <c r="H36" s="53" cm="1">
        <f t="array" ref="H36">SUM(E36:F36/$F$20*G36)</f>
        <v>0.97095059445466858</v>
      </c>
      <c r="I36" s="54"/>
      <c r="J36" s="54"/>
    </row>
    <row r="37" spans="2:10" x14ac:dyDescent="0.2">
      <c r="B37" s="36">
        <v>4</v>
      </c>
      <c r="C37" s="51"/>
      <c r="D37" s="52" t="s">
        <v>44</v>
      </c>
      <c r="E37" s="52">
        <f t="shared" si="0"/>
        <v>0</v>
      </c>
      <c r="F37" s="52">
        <f t="shared" si="0"/>
        <v>0</v>
      </c>
      <c r="G37" s="53">
        <f t="shared" si="1"/>
        <v>0</v>
      </c>
      <c r="H37" s="53" cm="1">
        <f t="array" ref="H37">SUM(E37:F37/$F$20*G37)</f>
        <v>0</v>
      </c>
      <c r="I37" s="54"/>
      <c r="J37" s="54"/>
    </row>
  </sheetData>
  <mergeCells count="14">
    <mergeCell ref="C33:C34"/>
    <mergeCell ref="I33:I34"/>
    <mergeCell ref="J33:J34"/>
    <mergeCell ref="C35:C37"/>
    <mergeCell ref="I35:I37"/>
    <mergeCell ref="J35:J37"/>
    <mergeCell ref="B23:B24"/>
    <mergeCell ref="F23:F24"/>
    <mergeCell ref="C28:C30"/>
    <mergeCell ref="I28:I30"/>
    <mergeCell ref="J28:J30"/>
    <mergeCell ref="C31:C32"/>
    <mergeCell ref="I31:I32"/>
    <mergeCell ref="J31:J32"/>
  </mergeCells>
  <dataValidations count="1">
    <dataValidation type="list" allowBlank="1" showInputMessage="1" showErrorMessage="1" sqref="C21" xr:uid="{553AFB79-EB9D-421F-8E48-39B8D2AF78B8}">
      <formula1>"Overcast,Rainy,Sunny,None"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8E27-75A5-47A5-9831-6D9D3AAB5412}">
  <dimension ref="B1:J37"/>
  <sheetViews>
    <sheetView workbookViewId="0">
      <selection activeCell="I15" sqref="I15"/>
    </sheetView>
  </sheetViews>
  <sheetFormatPr defaultColWidth="8.85546875" defaultRowHeight="12" x14ac:dyDescent="0.2"/>
  <cols>
    <col min="1" max="1" width="2" style="11" customWidth="1"/>
    <col min="2" max="2" width="19.140625" style="11" customWidth="1"/>
    <col min="3" max="3" width="12.5703125" style="11" bestFit="1" customWidth="1"/>
    <col min="4" max="4" width="11" style="11" customWidth="1"/>
    <col min="5" max="5" width="12.42578125" style="11" customWidth="1"/>
    <col min="6" max="6" width="13.28515625" style="11" customWidth="1"/>
    <col min="7" max="7" width="12.7109375" style="11" customWidth="1"/>
    <col min="8" max="8" width="17.140625" style="11" customWidth="1"/>
    <col min="9" max="9" width="25.5703125" style="11" customWidth="1"/>
    <col min="10" max="10" width="35.28515625" style="11" customWidth="1"/>
    <col min="11" max="16384" width="8.85546875" style="11"/>
  </cols>
  <sheetData>
    <row r="1" spans="2:7" ht="15.75" x14ac:dyDescent="0.25">
      <c r="B1" s="32" t="s">
        <v>36</v>
      </c>
    </row>
    <row r="4" spans="2:7" x14ac:dyDescent="0.2">
      <c r="B4" s="10" t="s">
        <v>0</v>
      </c>
      <c r="C4" s="10" t="s">
        <v>1</v>
      </c>
      <c r="D4" s="10" t="s">
        <v>35</v>
      </c>
      <c r="E4" s="10" t="s">
        <v>3</v>
      </c>
      <c r="F4" s="10" t="s">
        <v>29</v>
      </c>
    </row>
    <row r="5" spans="2:7" x14ac:dyDescent="0.2">
      <c r="B5" s="12" t="s">
        <v>37</v>
      </c>
      <c r="C5" s="12" t="s">
        <v>40</v>
      </c>
      <c r="D5" s="12" t="b">
        <v>0</v>
      </c>
      <c r="E5" s="12" t="s">
        <v>42</v>
      </c>
      <c r="F5" s="12" t="s">
        <v>45</v>
      </c>
    </row>
    <row r="6" spans="2:7" x14ac:dyDescent="0.2">
      <c r="B6" s="12" t="s">
        <v>38</v>
      </c>
      <c r="C6" s="12" t="s">
        <v>41</v>
      </c>
      <c r="D6" s="12" t="b">
        <v>1</v>
      </c>
      <c r="E6" s="12" t="s">
        <v>42</v>
      </c>
      <c r="F6" s="12" t="s">
        <v>45</v>
      </c>
    </row>
    <row r="7" spans="2:7" x14ac:dyDescent="0.2">
      <c r="B7" s="12" t="s">
        <v>39</v>
      </c>
      <c r="C7" s="12" t="s">
        <v>40</v>
      </c>
      <c r="D7" s="12" t="b">
        <v>1</v>
      </c>
      <c r="E7" s="12" t="s">
        <v>42</v>
      </c>
      <c r="F7" s="12" t="s">
        <v>45</v>
      </c>
    </row>
    <row r="8" spans="2:7" x14ac:dyDescent="0.2">
      <c r="B8" s="12" t="s">
        <v>37</v>
      </c>
      <c r="C8" s="12" t="s">
        <v>41</v>
      </c>
      <c r="D8" s="12" t="b">
        <v>0</v>
      </c>
      <c r="E8" s="12" t="s">
        <v>42</v>
      </c>
      <c r="F8" s="12" t="s">
        <v>45</v>
      </c>
    </row>
    <row r="9" spans="2:7" x14ac:dyDescent="0.2">
      <c r="B9" s="12" t="s">
        <v>39</v>
      </c>
      <c r="C9" s="12" t="s">
        <v>40</v>
      </c>
      <c r="D9" s="12" t="b">
        <v>0</v>
      </c>
      <c r="E9" s="12" t="s">
        <v>43</v>
      </c>
      <c r="F9" s="12" t="s">
        <v>45</v>
      </c>
    </row>
    <row r="10" spans="2:7" x14ac:dyDescent="0.2">
      <c r="B10" s="12" t="s">
        <v>38</v>
      </c>
      <c r="C10" s="12" t="s">
        <v>41</v>
      </c>
      <c r="D10" s="12" t="b">
        <v>0</v>
      </c>
      <c r="E10" s="12" t="s">
        <v>43</v>
      </c>
      <c r="F10" s="12" t="s">
        <v>45</v>
      </c>
    </row>
    <row r="11" spans="2:7" x14ac:dyDescent="0.2">
      <c r="B11" s="12" t="s">
        <v>38</v>
      </c>
      <c r="C11" s="12" t="s">
        <v>41</v>
      </c>
      <c r="D11" s="12" t="b">
        <v>1</v>
      </c>
      <c r="E11" s="12" t="s">
        <v>43</v>
      </c>
      <c r="F11" s="12" t="s">
        <v>46</v>
      </c>
    </row>
    <row r="12" spans="2:7" x14ac:dyDescent="0.2">
      <c r="B12" s="12" t="s">
        <v>39</v>
      </c>
      <c r="C12" s="12" t="s">
        <v>41</v>
      </c>
      <c r="D12" s="12" t="b">
        <v>0</v>
      </c>
      <c r="E12" s="12" t="s">
        <v>43</v>
      </c>
      <c r="F12" s="12" t="s">
        <v>45</v>
      </c>
    </row>
    <row r="13" spans="2:7" x14ac:dyDescent="0.2">
      <c r="B13" s="12" t="s">
        <v>39</v>
      </c>
      <c r="C13" s="12" t="s">
        <v>40</v>
      </c>
      <c r="D13" s="12" t="b">
        <v>1</v>
      </c>
      <c r="E13" s="12" t="s">
        <v>43</v>
      </c>
      <c r="F13" s="12" t="s">
        <v>46</v>
      </c>
    </row>
    <row r="14" spans="2:7" x14ac:dyDescent="0.2">
      <c r="B14" s="12" t="s">
        <v>37</v>
      </c>
      <c r="C14" s="12" t="s">
        <v>40</v>
      </c>
      <c r="D14" s="12" t="b">
        <v>0</v>
      </c>
      <c r="E14" s="12" t="s">
        <v>44</v>
      </c>
      <c r="F14" s="12" t="s">
        <v>46</v>
      </c>
      <c r="G14" s="40"/>
    </row>
    <row r="15" spans="2:7" x14ac:dyDescent="0.2">
      <c r="B15" s="12" t="s">
        <v>37</v>
      </c>
      <c r="C15" s="12" t="s">
        <v>40</v>
      </c>
      <c r="D15" s="12" t="b">
        <v>1</v>
      </c>
      <c r="E15" s="12" t="s">
        <v>44</v>
      </c>
      <c r="F15" s="12" t="s">
        <v>46</v>
      </c>
    </row>
    <row r="16" spans="2:7" x14ac:dyDescent="0.2">
      <c r="B16" s="12" t="s">
        <v>39</v>
      </c>
      <c r="C16" s="12" t="s">
        <v>40</v>
      </c>
      <c r="D16" s="12" t="b">
        <v>0</v>
      </c>
      <c r="E16" s="12" t="s">
        <v>44</v>
      </c>
      <c r="F16" s="12" t="s">
        <v>46</v>
      </c>
    </row>
    <row r="17" spans="2:10" x14ac:dyDescent="0.2">
      <c r="B17" s="12" t="s">
        <v>38</v>
      </c>
      <c r="C17" s="12" t="s">
        <v>41</v>
      </c>
      <c r="D17" s="12" t="b">
        <v>0</v>
      </c>
      <c r="E17" s="12" t="s">
        <v>44</v>
      </c>
      <c r="F17" s="12" t="s">
        <v>45</v>
      </c>
    </row>
    <row r="18" spans="2:10" x14ac:dyDescent="0.2">
      <c r="B18" s="12" t="s">
        <v>39</v>
      </c>
      <c r="C18" s="12" t="s">
        <v>41</v>
      </c>
      <c r="D18" s="12" t="b">
        <v>1</v>
      </c>
      <c r="E18" s="12" t="s">
        <v>44</v>
      </c>
      <c r="F18" s="12" t="s">
        <v>45</v>
      </c>
    </row>
    <row r="19" spans="2:10" x14ac:dyDescent="0.2">
      <c r="B19" s="40"/>
      <c r="C19" s="40"/>
      <c r="D19" s="40"/>
      <c r="E19" s="40"/>
      <c r="F19" s="40"/>
    </row>
    <row r="20" spans="2:10" x14ac:dyDescent="0.2">
      <c r="B20" s="48" t="s">
        <v>56</v>
      </c>
      <c r="C20" s="40"/>
      <c r="D20" s="40"/>
      <c r="E20" s="40"/>
      <c r="F20" s="37">
        <f>COUNTIF(E5:E18,C21)</f>
        <v>5</v>
      </c>
    </row>
    <row r="21" spans="2:10" x14ac:dyDescent="0.2">
      <c r="B21" s="48" t="s">
        <v>3</v>
      </c>
      <c r="C21" s="39" t="s">
        <v>44</v>
      </c>
    </row>
    <row r="22" spans="2:10" x14ac:dyDescent="0.2">
      <c r="E22" s="49"/>
      <c r="F22" s="31" t="s">
        <v>51</v>
      </c>
    </row>
    <row r="23" spans="2:10" x14ac:dyDescent="0.2">
      <c r="B23" s="41" t="s">
        <v>57</v>
      </c>
      <c r="C23" s="39" t="s">
        <v>45</v>
      </c>
      <c r="D23" s="39">
        <f>COUNTIFS($F$5:$F$18,C23,$E$5:$E$18,$C$21)</f>
        <v>2</v>
      </c>
      <c r="E23" s="50"/>
      <c r="F23" s="42">
        <f>-((D23/F20)*LOG((D23/F20),2)+(D24/F20)*LOG((D24/F20),2))</f>
        <v>0.97095059445466858</v>
      </c>
    </row>
    <row r="24" spans="2:10" x14ac:dyDescent="0.2">
      <c r="B24" s="41"/>
      <c r="C24" s="39" t="s">
        <v>46</v>
      </c>
      <c r="D24" s="39">
        <f>COUNTIFS($F$5:$F$18,C24,$E$5:$E$18,$C$21)</f>
        <v>3</v>
      </c>
      <c r="E24" s="50"/>
      <c r="F24" s="43"/>
    </row>
    <row r="25" spans="2:10" x14ac:dyDescent="0.2">
      <c r="B25" s="40"/>
      <c r="C25" s="40"/>
      <c r="D25" s="40"/>
      <c r="E25" s="50"/>
      <c r="F25" s="50"/>
    </row>
    <row r="26" spans="2:10" x14ac:dyDescent="0.2">
      <c r="C26" s="40"/>
    </row>
    <row r="27" spans="2:10" x14ac:dyDescent="0.2">
      <c r="B27" s="30" t="s">
        <v>47</v>
      </c>
      <c r="C27" s="30" t="s">
        <v>48</v>
      </c>
      <c r="D27" s="30" t="s">
        <v>49</v>
      </c>
      <c r="E27" s="30" t="s">
        <v>45</v>
      </c>
      <c r="F27" s="30" t="s">
        <v>46</v>
      </c>
      <c r="G27" s="30" t="s">
        <v>31</v>
      </c>
      <c r="H27" s="30" t="s">
        <v>30</v>
      </c>
      <c r="I27" s="30" t="s">
        <v>33</v>
      </c>
      <c r="J27" s="30" t="s">
        <v>32</v>
      </c>
    </row>
    <row r="28" spans="2:10" x14ac:dyDescent="0.2">
      <c r="B28" s="33">
        <v>1</v>
      </c>
      <c r="C28" s="51" t="s">
        <v>0</v>
      </c>
      <c r="D28" s="52" t="s">
        <v>37</v>
      </c>
      <c r="E28" s="52">
        <f>COUNTIFS(INDEX($B$5:$E$18,0,$B28),$D28,$F$5:$F$18,E$27,$E$5:$E$18,$C$21)</f>
        <v>0</v>
      </c>
      <c r="F28" s="52">
        <f>COUNTIFS(INDEX($B$5:$E$18,0,$B28),$D28,$F$5:$F$18,F$27,$E$5:$E$18,$C$21)</f>
        <v>2</v>
      </c>
      <c r="G28" s="53">
        <f>-IFERROR((E28/SUM(E28:F28)*LOG(E28/SUM(E28:F28),2)+F28/SUM(E28:F28)*LOG(F28/SUM(E28:F28),2)),0)</f>
        <v>0</v>
      </c>
      <c r="H28" s="53" cm="1">
        <f t="array" ref="H28">SUM(E28:F28/$F$20*G28)</f>
        <v>0</v>
      </c>
      <c r="I28" s="54">
        <f>SUMIFS(H28:H37,B28:B37,B28)</f>
        <v>0.4</v>
      </c>
      <c r="J28" s="54">
        <f>F23-I28</f>
        <v>0.57095059445466856</v>
      </c>
    </row>
    <row r="29" spans="2:10" x14ac:dyDescent="0.2">
      <c r="B29" s="33">
        <v>1</v>
      </c>
      <c r="C29" s="51"/>
      <c r="D29" s="52" t="s">
        <v>39</v>
      </c>
      <c r="E29" s="52">
        <f t="shared" ref="E29:F37" si="0">COUNTIFS(INDEX($B$5:$E$18,0,$B29),$D29,$F$5:$F$18,E$27,$E$5:$E$18,$C$21)</f>
        <v>1</v>
      </c>
      <c r="F29" s="52">
        <f t="shared" si="0"/>
        <v>1</v>
      </c>
      <c r="G29" s="53">
        <f t="shared" ref="G29:G37" si="1">-IFERROR((E29/SUM(E29:F29)*LOG(E29/SUM(E29:F29),2)+F29/SUM(E29:F29)*LOG(F29/SUM(E29:F29),2)),0)</f>
        <v>1</v>
      </c>
      <c r="H29" s="53" cm="1">
        <f t="array" ref="H29">SUM(E29:F29/$F$20*G29)</f>
        <v>0.4</v>
      </c>
      <c r="I29" s="54"/>
      <c r="J29" s="54"/>
    </row>
    <row r="30" spans="2:10" x14ac:dyDescent="0.2">
      <c r="B30" s="33">
        <v>1</v>
      </c>
      <c r="C30" s="51"/>
      <c r="D30" s="52" t="s">
        <v>38</v>
      </c>
      <c r="E30" s="52">
        <f t="shared" si="0"/>
        <v>1</v>
      </c>
      <c r="F30" s="52">
        <f t="shared" si="0"/>
        <v>0</v>
      </c>
      <c r="G30" s="53">
        <f t="shared" si="1"/>
        <v>0</v>
      </c>
      <c r="H30" s="53" cm="1">
        <f t="array" ref="H30">SUM(E30:F30/$F$20*G30)</f>
        <v>0</v>
      </c>
      <c r="I30" s="54"/>
      <c r="J30" s="54"/>
    </row>
    <row r="31" spans="2:10" x14ac:dyDescent="0.2">
      <c r="B31" s="34">
        <v>2</v>
      </c>
      <c r="C31" s="51" t="s">
        <v>1</v>
      </c>
      <c r="D31" s="52" t="s">
        <v>40</v>
      </c>
      <c r="E31" s="52">
        <f t="shared" si="0"/>
        <v>0</v>
      </c>
      <c r="F31" s="52">
        <f t="shared" si="0"/>
        <v>3</v>
      </c>
      <c r="G31" s="53">
        <f t="shared" si="1"/>
        <v>0</v>
      </c>
      <c r="H31" s="53" cm="1">
        <f t="array" ref="H31">SUM(E31:F31/$F$20*G31)</f>
        <v>0</v>
      </c>
      <c r="I31" s="54">
        <f>SUMIFS(H28:H37,B28:B37,2)</f>
        <v>0</v>
      </c>
      <c r="J31" s="54">
        <f>F23-I31</f>
        <v>0.97095059445466858</v>
      </c>
    </row>
    <row r="32" spans="2:10" x14ac:dyDescent="0.2">
      <c r="B32" s="34">
        <v>2</v>
      </c>
      <c r="C32" s="51"/>
      <c r="D32" s="52" t="s">
        <v>41</v>
      </c>
      <c r="E32" s="52">
        <f t="shared" si="0"/>
        <v>2</v>
      </c>
      <c r="F32" s="52">
        <f t="shared" si="0"/>
        <v>0</v>
      </c>
      <c r="G32" s="53">
        <f t="shared" si="1"/>
        <v>0</v>
      </c>
      <c r="H32" s="53" cm="1">
        <f t="array" ref="H32">SUM(E32:F32/$F$20*G32)</f>
        <v>0</v>
      </c>
      <c r="I32" s="54"/>
      <c r="J32" s="54"/>
    </row>
    <row r="33" spans="2:10" x14ac:dyDescent="0.2">
      <c r="B33" s="35">
        <v>3</v>
      </c>
      <c r="C33" s="51" t="s">
        <v>35</v>
      </c>
      <c r="D33" s="52" t="b">
        <v>1</v>
      </c>
      <c r="E33" s="52">
        <f t="shared" si="0"/>
        <v>1</v>
      </c>
      <c r="F33" s="52">
        <f t="shared" si="0"/>
        <v>1</v>
      </c>
      <c r="G33" s="53">
        <f t="shared" si="1"/>
        <v>1</v>
      </c>
      <c r="H33" s="53" cm="1">
        <f t="array" ref="H33">SUM(E33:F33/$F$20*G33)</f>
        <v>0.4</v>
      </c>
      <c r="I33" s="54">
        <f>SUMIFS(H28:H37,B28:B37,3)</f>
        <v>0.9509775004326938</v>
      </c>
      <c r="J33" s="55">
        <f>F23-I33</f>
        <v>1.997309402197478E-2</v>
      </c>
    </row>
    <row r="34" spans="2:10" x14ac:dyDescent="0.2">
      <c r="B34" s="35">
        <v>3</v>
      </c>
      <c r="C34" s="51"/>
      <c r="D34" s="52" t="b">
        <v>0</v>
      </c>
      <c r="E34" s="52">
        <f t="shared" si="0"/>
        <v>1</v>
      </c>
      <c r="F34" s="52">
        <f t="shared" si="0"/>
        <v>2</v>
      </c>
      <c r="G34" s="53">
        <f t="shared" si="1"/>
        <v>0.91829583405448956</v>
      </c>
      <c r="H34" s="53" cm="1">
        <f t="array" ref="H34">SUM(E34:F34/$F$20*G34)</f>
        <v>0.55097750043269378</v>
      </c>
      <c r="I34" s="54"/>
      <c r="J34" s="56"/>
    </row>
    <row r="35" spans="2:10" x14ac:dyDescent="0.2">
      <c r="B35" s="36">
        <v>4</v>
      </c>
      <c r="C35" s="51" t="s">
        <v>3</v>
      </c>
      <c r="D35" s="52" t="s">
        <v>42</v>
      </c>
      <c r="E35" s="52">
        <f t="shared" si="0"/>
        <v>0</v>
      </c>
      <c r="F35" s="52">
        <f t="shared" si="0"/>
        <v>0</v>
      </c>
      <c r="G35" s="53">
        <f t="shared" si="1"/>
        <v>0</v>
      </c>
      <c r="H35" s="53" cm="1">
        <f t="array" ref="H35">SUM(E35:F35/$F$20*G35)</f>
        <v>0</v>
      </c>
      <c r="I35" s="54">
        <f>SUMIFS(H28:H37,B28:B37,4)</f>
        <v>0.97095059445466858</v>
      </c>
      <c r="J35" s="54">
        <f>F23-I35</f>
        <v>0</v>
      </c>
    </row>
    <row r="36" spans="2:10" x14ac:dyDescent="0.2">
      <c r="B36" s="36">
        <v>4</v>
      </c>
      <c r="C36" s="51"/>
      <c r="D36" s="52" t="s">
        <v>43</v>
      </c>
      <c r="E36" s="52">
        <f t="shared" si="0"/>
        <v>0</v>
      </c>
      <c r="F36" s="52">
        <f t="shared" si="0"/>
        <v>0</v>
      </c>
      <c r="G36" s="53">
        <f t="shared" si="1"/>
        <v>0</v>
      </c>
      <c r="H36" s="53" cm="1">
        <f t="array" ref="H36">SUM(E36:F36/$F$20*G36)</f>
        <v>0</v>
      </c>
      <c r="I36" s="54"/>
      <c r="J36" s="54"/>
    </row>
    <row r="37" spans="2:10" x14ac:dyDescent="0.2">
      <c r="B37" s="36">
        <v>4</v>
      </c>
      <c r="C37" s="51"/>
      <c r="D37" s="52" t="s">
        <v>44</v>
      </c>
      <c r="E37" s="52">
        <f t="shared" si="0"/>
        <v>2</v>
      </c>
      <c r="F37" s="52">
        <f t="shared" si="0"/>
        <v>3</v>
      </c>
      <c r="G37" s="53">
        <f t="shared" si="1"/>
        <v>0.97095059445466858</v>
      </c>
      <c r="H37" s="53" cm="1">
        <f t="array" ref="H37">SUM(E37:F37/$F$20*G37)</f>
        <v>0.97095059445466858</v>
      </c>
      <c r="I37" s="54"/>
      <c r="J37" s="54"/>
    </row>
  </sheetData>
  <mergeCells count="14">
    <mergeCell ref="C33:C34"/>
    <mergeCell ref="I33:I34"/>
    <mergeCell ref="J33:J34"/>
    <mergeCell ref="C35:C37"/>
    <mergeCell ref="I35:I37"/>
    <mergeCell ref="J35:J37"/>
    <mergeCell ref="B23:B24"/>
    <mergeCell ref="F23:F24"/>
    <mergeCell ref="C28:C30"/>
    <mergeCell ref="I28:I30"/>
    <mergeCell ref="J28:J30"/>
    <mergeCell ref="C31:C32"/>
    <mergeCell ref="I31:I32"/>
    <mergeCell ref="J31:J32"/>
  </mergeCells>
  <dataValidations count="1">
    <dataValidation type="list" allowBlank="1" showInputMessage="1" showErrorMessage="1" sqref="C21" xr:uid="{BE73B026-DBA5-4803-AADD-3F3021640251}">
      <formula1>"Overcast,Rainy,Sunny,None"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730-EE45-42B0-AF42-D375D34F64A9}">
  <dimension ref="B2:M37"/>
  <sheetViews>
    <sheetView workbookViewId="0">
      <selection activeCell="L36" sqref="L36"/>
    </sheetView>
  </sheetViews>
  <sheetFormatPr defaultColWidth="8.85546875" defaultRowHeight="12" x14ac:dyDescent="0.2"/>
  <cols>
    <col min="1" max="1" width="8.85546875" style="11"/>
    <col min="2" max="3" width="12.5703125" style="11" bestFit="1" customWidth="1"/>
    <col min="4" max="4" width="11" style="11" customWidth="1"/>
    <col min="5" max="5" width="12.42578125" style="11" customWidth="1"/>
    <col min="6" max="6" width="13.28515625" style="11" customWidth="1"/>
    <col min="7" max="7" width="12.7109375" style="11" bestFit="1" customWidth="1"/>
    <col min="8" max="9" width="12.7109375" style="11" customWidth="1"/>
    <col min="10" max="10" width="19.28515625" style="11" customWidth="1"/>
    <col min="11" max="11" width="23.5703125" style="11" customWidth="1"/>
    <col min="12" max="12" width="25.5703125" style="11" customWidth="1"/>
    <col min="13" max="13" width="26.7109375" style="11" customWidth="1"/>
    <col min="14" max="16384" width="8.85546875" style="11"/>
  </cols>
  <sheetData>
    <row r="2" spans="2:8" x14ac:dyDescent="0.2">
      <c r="B2" s="10" t="s">
        <v>0</v>
      </c>
      <c r="C2" s="10" t="s">
        <v>1</v>
      </c>
      <c r="D2" s="10" t="s">
        <v>35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6" t="s">
        <v>12</v>
      </c>
      <c r="F18" s="14" t="s">
        <v>16</v>
      </c>
      <c r="G18" s="29" t="s">
        <v>17</v>
      </c>
    </row>
    <row r="19" spans="2:13" x14ac:dyDescent="0.2">
      <c r="C19" s="44" t="s">
        <v>4</v>
      </c>
      <c r="D19" s="11" t="s">
        <v>8</v>
      </c>
      <c r="E19" s="11">
        <f>COUNTIFS($F$3:$F$16,D19,E$3:$E$16, $C$18)</f>
        <v>3</v>
      </c>
      <c r="F19" s="11">
        <f>E19/$C$17*LOG(E19/$C$17, 2)</f>
        <v>-0.44217935649972373</v>
      </c>
      <c r="G19" s="44">
        <f>-SUM(F19:F20)</f>
        <v>0.97095059445466858</v>
      </c>
    </row>
    <row r="20" spans="2:13" x14ac:dyDescent="0.2">
      <c r="C20" s="44"/>
      <c r="D20" s="11" t="s">
        <v>13</v>
      </c>
      <c r="E20" s="11">
        <f>COUNTIFS($F$3:$F$16,D20,E$3:$E$16, $C$18)</f>
        <v>2</v>
      </c>
      <c r="F20" s="11">
        <f>E20/$C$17*LOG(E20/$C$17, 2)</f>
        <v>-0.52877123795494485</v>
      </c>
      <c r="G20" s="44"/>
    </row>
    <row r="21" spans="2:13" x14ac:dyDescent="0.2">
      <c r="C21" s="15"/>
      <c r="G21" s="15"/>
    </row>
    <row r="22" spans="2:13" x14ac:dyDescent="0.2">
      <c r="B22" s="28"/>
      <c r="C22" s="28"/>
      <c r="D22" s="28"/>
      <c r="E22" s="28" t="s">
        <v>8</v>
      </c>
      <c r="F22" s="28" t="s">
        <v>13</v>
      </c>
      <c r="G22" s="11" t="s">
        <v>18</v>
      </c>
      <c r="H22" s="11" t="s">
        <v>19</v>
      </c>
      <c r="I22" s="16" t="s">
        <v>31</v>
      </c>
      <c r="J22" s="16" t="s">
        <v>30</v>
      </c>
      <c r="K22" s="15" t="s">
        <v>30</v>
      </c>
      <c r="L22" s="16" t="s">
        <v>33</v>
      </c>
      <c r="M22" s="16" t="s">
        <v>32</v>
      </c>
    </row>
    <row r="23" spans="2:13" x14ac:dyDescent="0.2">
      <c r="B23" s="28">
        <v>1</v>
      </c>
      <c r="C23" s="41" t="s">
        <v>0</v>
      </c>
      <c r="D23" s="28" t="s">
        <v>5</v>
      </c>
      <c r="E23" s="28">
        <f>COUNTIFS(INDEX($B$3:$F$16,0,$B23),$D23, $F$3:$F$16,E$22,$E$3:$E$16, $C$18)</f>
        <v>0</v>
      </c>
      <c r="F23" s="28">
        <f>COUNTIFS(INDEX($B$3:$F$16,0,$B23),$D23, $F$3:$F$16,F$22,$E$3:$E$16, $C$18)</f>
        <v>0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7" cm="1">
        <f t="array" ref="J23">(SUM(E23:F23/$C$17)*I23)</f>
        <v>0</v>
      </c>
      <c r="K23" s="11">
        <f>-SUM($E23:$F23)/$C$17*(G23+H23)</f>
        <v>0</v>
      </c>
      <c r="L23" s="44">
        <f>SUMIFS(J$23:J$32,$B$23:B$32,B23)</f>
        <v>0.9509775004326938</v>
      </c>
      <c r="M23" s="44">
        <f>G$19-L23</f>
        <v>1.997309402197478E-2</v>
      </c>
    </row>
    <row r="24" spans="2:13" x14ac:dyDescent="0.2">
      <c r="B24" s="28">
        <v>1</v>
      </c>
      <c r="C24" s="41"/>
      <c r="D24" s="28" t="s">
        <v>11</v>
      </c>
      <c r="E24" s="28">
        <f t="shared" ref="E24:F32" si="0">COUNTIFS(INDEX($B$3:$F$16,0,$B24),$D24, $F$3:$F$16,E$22,$E$3:$E$16, $C$18)</f>
        <v>2</v>
      </c>
      <c r="F24" s="28">
        <f t="shared" si="0"/>
        <v>1</v>
      </c>
      <c r="G24" s="11">
        <f t="shared" ref="G24:G29" si="1">IFERROR(E24/SUM($E24:$F24)*LOG(E24/SUM($E24:$F24), 2), 0)</f>
        <v>-0.38997500048077083</v>
      </c>
      <c r="H24" s="11">
        <f t="shared" ref="H24:H28" si="2">IFERROR(F24/SUM($E24:$F24)*LOG(F24/SUM($E24:$F24), 2), 0)</f>
        <v>-0.52832083357371873</v>
      </c>
      <c r="I24" s="11">
        <f t="shared" ref="I24:I32" si="3">-IFERROR((E24/SUM(E24:F24)*LOG(E24/SUM(E24:F24),2)+F24/SUM(E24:F24)*LOG(F24/SUM(E24:F24),2)),0)</f>
        <v>0.91829583405448956</v>
      </c>
      <c r="J24" s="11" cm="1">
        <f t="array" ref="J24">(SUM(E24:F24/$C$17)*I24)</f>
        <v>0.55097750043269378</v>
      </c>
      <c r="K24" s="11">
        <f t="shared" ref="K24:K32" si="4">-SUM($E24:$F24)/$C$17*(G24+H24)</f>
        <v>0.55097750043269367</v>
      </c>
      <c r="L24" s="44"/>
      <c r="M24" s="44"/>
    </row>
    <row r="25" spans="2:13" x14ac:dyDescent="0.2">
      <c r="B25" s="28">
        <v>1</v>
      </c>
      <c r="C25" s="41"/>
      <c r="D25" s="28" t="s">
        <v>9</v>
      </c>
      <c r="E25" s="28">
        <f t="shared" si="0"/>
        <v>1</v>
      </c>
      <c r="F25" s="28">
        <f t="shared" si="0"/>
        <v>1</v>
      </c>
      <c r="G25" s="11">
        <f t="shared" si="1"/>
        <v>-0.5</v>
      </c>
      <c r="H25" s="11">
        <f t="shared" si="2"/>
        <v>-0.5</v>
      </c>
      <c r="I25" s="11">
        <f t="shared" si="3"/>
        <v>1</v>
      </c>
      <c r="J25" s="11" cm="1">
        <f t="array" ref="J25">(SUM(E25:F25/$C$17)*I25)</f>
        <v>0.4</v>
      </c>
      <c r="K25" s="11">
        <f t="shared" si="4"/>
        <v>0.4</v>
      </c>
      <c r="L25" s="44"/>
      <c r="M25" s="44"/>
    </row>
    <row r="26" spans="2:13" x14ac:dyDescent="0.2">
      <c r="B26" s="28">
        <v>2</v>
      </c>
      <c r="C26" s="41" t="s">
        <v>1</v>
      </c>
      <c r="D26" s="28" t="s">
        <v>6</v>
      </c>
      <c r="E26" s="28">
        <f t="shared" si="0"/>
        <v>1</v>
      </c>
      <c r="F26" s="28">
        <f t="shared" si="0"/>
        <v>1</v>
      </c>
      <c r="G26" s="11">
        <f t="shared" si="1"/>
        <v>-0.5</v>
      </c>
      <c r="H26" s="11">
        <f t="shared" si="2"/>
        <v>-0.5</v>
      </c>
      <c r="I26" s="11">
        <f t="shared" si="3"/>
        <v>1</v>
      </c>
      <c r="J26" s="11" cm="1">
        <f t="array" ref="J26">(SUM(E26:F26/$C$17)*I26)</f>
        <v>0.4</v>
      </c>
      <c r="K26" s="11">
        <f t="shared" si="4"/>
        <v>0.4</v>
      </c>
      <c r="L26" s="44">
        <f>SUMIFS(J$23:J$32,$B$23:B$32,B26)</f>
        <v>0.9509775004326938</v>
      </c>
      <c r="M26" s="44">
        <f>G$19-L26</f>
        <v>1.997309402197478E-2</v>
      </c>
    </row>
    <row r="27" spans="2:13" x14ac:dyDescent="0.2">
      <c r="B27" s="28">
        <v>2</v>
      </c>
      <c r="C27" s="41"/>
      <c r="D27" s="28" t="s">
        <v>10</v>
      </c>
      <c r="E27" s="28">
        <f t="shared" si="0"/>
        <v>2</v>
      </c>
      <c r="F27" s="28">
        <f t="shared" si="0"/>
        <v>1</v>
      </c>
      <c r="G27" s="11">
        <f t="shared" si="1"/>
        <v>-0.38997500048077083</v>
      </c>
      <c r="H27" s="11">
        <f t="shared" si="2"/>
        <v>-0.52832083357371873</v>
      </c>
      <c r="I27" s="11">
        <f t="shared" si="3"/>
        <v>0.91829583405448956</v>
      </c>
      <c r="J27" s="11" cm="1">
        <f t="array" ref="J27">(SUM(E27:F27/$C$17)*I27)</f>
        <v>0.55097750043269378</v>
      </c>
      <c r="K27" s="11">
        <f t="shared" si="4"/>
        <v>0.55097750043269367</v>
      </c>
      <c r="L27" s="44"/>
      <c r="M27" s="44"/>
    </row>
    <row r="28" spans="2:13" x14ac:dyDescent="0.2">
      <c r="B28" s="28">
        <v>3</v>
      </c>
      <c r="C28" s="41" t="s">
        <v>35</v>
      </c>
      <c r="D28" s="28" t="b">
        <v>1</v>
      </c>
      <c r="E28" s="28">
        <f t="shared" si="0"/>
        <v>0</v>
      </c>
      <c r="F28" s="28">
        <f t="shared" si="0"/>
        <v>2</v>
      </c>
      <c r="G28" s="11">
        <f t="shared" si="1"/>
        <v>0</v>
      </c>
      <c r="H28" s="11">
        <f t="shared" si="2"/>
        <v>0</v>
      </c>
      <c r="I28" s="11">
        <f t="shared" si="3"/>
        <v>0</v>
      </c>
      <c r="J28" s="11" cm="1">
        <f t="array" ref="J28">(SUM(E28:F28/$C$17)*I28)</f>
        <v>0</v>
      </c>
      <c r="K28" s="11">
        <f t="shared" si="4"/>
        <v>0</v>
      </c>
      <c r="L28" s="44">
        <f>SUMIFS(J$23:J$32,$B$23:B$32,B28)</f>
        <v>0</v>
      </c>
      <c r="M28" s="44">
        <f>G$19-L28</f>
        <v>0.97095059445466858</v>
      </c>
    </row>
    <row r="29" spans="2:13" x14ac:dyDescent="0.2">
      <c r="B29" s="28">
        <v>3</v>
      </c>
      <c r="C29" s="41"/>
      <c r="D29" s="28" t="b">
        <v>0</v>
      </c>
      <c r="E29" s="28">
        <f t="shared" si="0"/>
        <v>3</v>
      </c>
      <c r="F29" s="28">
        <f t="shared" si="0"/>
        <v>0</v>
      </c>
      <c r="G29" s="11">
        <f t="shared" si="1"/>
        <v>0</v>
      </c>
      <c r="H29" s="11">
        <f>IFERROR(F29/SUM($E29:$F29)*LOG(F29/SUM($E29:$F29), 2), 0)</f>
        <v>0</v>
      </c>
      <c r="I29" s="11">
        <f t="shared" si="3"/>
        <v>0</v>
      </c>
      <c r="J29" s="11" cm="1">
        <f t="array" ref="J29">(SUM(E29:F29/$C$17)*I29)</f>
        <v>0</v>
      </c>
      <c r="K29" s="11">
        <f t="shared" si="4"/>
        <v>0</v>
      </c>
      <c r="L29" s="44"/>
      <c r="M29" s="44"/>
    </row>
    <row r="30" spans="2:13" x14ac:dyDescent="0.2">
      <c r="B30" s="28">
        <v>4</v>
      </c>
      <c r="C30" s="41" t="s">
        <v>3</v>
      </c>
      <c r="D30" s="28" t="s">
        <v>7</v>
      </c>
      <c r="E30" s="28">
        <f t="shared" si="0"/>
        <v>0</v>
      </c>
      <c r="F30" s="28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44">
        <f>SUMIFS(J$23:J$32,$B$23:B$32,B30)</f>
        <v>0.97095059445466858</v>
      </c>
      <c r="M30" s="44">
        <f>G$19-L30</f>
        <v>0</v>
      </c>
    </row>
    <row r="31" spans="2:13" x14ac:dyDescent="0.2">
      <c r="B31" s="28">
        <v>4</v>
      </c>
      <c r="C31" s="41"/>
      <c r="D31" s="28" t="s">
        <v>12</v>
      </c>
      <c r="E31" s="28">
        <f t="shared" si="0"/>
        <v>3</v>
      </c>
      <c r="F31" s="28">
        <f t="shared" si="0"/>
        <v>2</v>
      </c>
      <c r="G31" s="11">
        <f>IFERROR(E31/SUM($E31:$F31)*LOG(E31/SUM($E31:$F31), 2), 0)</f>
        <v>-0.44217935649972373</v>
      </c>
      <c r="H31" s="11">
        <f>IFERROR(F31/SUM($E31:$F31)*LOG(F31/SUM($E31:$F31), 2), 0)</f>
        <v>-0.52877123795494485</v>
      </c>
      <c r="I31" s="11">
        <f t="shared" si="3"/>
        <v>0.97095059445466858</v>
      </c>
      <c r="J31" s="11" cm="1">
        <f t="array" ref="J31">(SUM(E31:F31/$C$17)*I31)</f>
        <v>0.97095059445466858</v>
      </c>
      <c r="K31" s="11">
        <f t="shared" si="4"/>
        <v>0.97095059445466858</v>
      </c>
      <c r="L31" s="44"/>
      <c r="M31" s="44"/>
    </row>
    <row r="32" spans="2:13" x14ac:dyDescent="0.2">
      <c r="B32" s="28">
        <v>4</v>
      </c>
      <c r="C32" s="41"/>
      <c r="D32" s="28" t="s">
        <v>14</v>
      </c>
      <c r="E32" s="28">
        <f t="shared" si="0"/>
        <v>0</v>
      </c>
      <c r="F32" s="28">
        <f t="shared" si="0"/>
        <v>0</v>
      </c>
      <c r="G32" s="11">
        <f>IFERROR(E32/SUM($E32:$F32)*LOG(E32/SUM($E32:$F32), 2), 0)</f>
        <v>0</v>
      </c>
      <c r="H32" s="11">
        <f>IFERROR(F32/SUM($E32:$F32)*LOG(F32/SUM($E32:$F32), 2), 0)</f>
        <v>0</v>
      </c>
      <c r="I32" s="11">
        <f t="shared" si="3"/>
        <v>0</v>
      </c>
      <c r="J32" s="11" cm="1">
        <f t="array" ref="J32">(SUM(E32:F32/$C$17)*I32)</f>
        <v>0</v>
      </c>
      <c r="K32" s="11">
        <f t="shared" si="4"/>
        <v>0</v>
      </c>
      <c r="L32" s="44"/>
      <c r="M32" s="44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8:C29"/>
    <mergeCell ref="L28:L29"/>
    <mergeCell ref="M28:M29"/>
    <mergeCell ref="C30:C32"/>
    <mergeCell ref="L30:L32"/>
    <mergeCell ref="M30:M32"/>
    <mergeCell ref="C26:C27"/>
    <mergeCell ref="L26:L27"/>
    <mergeCell ref="M26:M27"/>
    <mergeCell ref="C19:C20"/>
    <mergeCell ref="G19:G20"/>
    <mergeCell ref="C23:C25"/>
    <mergeCell ref="L23:L25"/>
    <mergeCell ref="M23:M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C38C-0377-41A2-B055-433CE63B5EB0}">
  <dimension ref="B2:M37"/>
  <sheetViews>
    <sheetView workbookViewId="0">
      <selection activeCell="L36" sqref="L36"/>
    </sheetView>
  </sheetViews>
  <sheetFormatPr defaultColWidth="8.85546875" defaultRowHeight="12" x14ac:dyDescent="0.2"/>
  <cols>
    <col min="1" max="1" width="2" style="11" customWidth="1"/>
    <col min="2" max="3" width="12.5703125" style="11" bestFit="1" customWidth="1"/>
    <col min="4" max="4" width="11" style="11" customWidth="1"/>
    <col min="5" max="5" width="12.42578125" style="11" customWidth="1"/>
    <col min="6" max="6" width="13.28515625" style="11" customWidth="1"/>
    <col min="7" max="7" width="12.7109375" style="11" bestFit="1" customWidth="1"/>
    <col min="8" max="9" width="12.7109375" style="11" customWidth="1"/>
    <col min="10" max="10" width="19.28515625" style="11" customWidth="1"/>
    <col min="11" max="11" width="23.5703125" style="11" customWidth="1"/>
    <col min="12" max="12" width="25.5703125" style="11" customWidth="1"/>
    <col min="13" max="13" width="26.7109375" style="11" customWidth="1"/>
    <col min="14" max="16384" width="8.85546875" style="11"/>
  </cols>
  <sheetData>
    <row r="2" spans="2:8" x14ac:dyDescent="0.2">
      <c r="B2" s="10" t="s">
        <v>0</v>
      </c>
      <c r="C2" s="10" t="s">
        <v>1</v>
      </c>
      <c r="D2" s="10" t="s">
        <v>2</v>
      </c>
      <c r="E2" s="10" t="s">
        <v>3</v>
      </c>
      <c r="F2" s="10" t="s">
        <v>29</v>
      </c>
    </row>
    <row r="3" spans="2:8" x14ac:dyDescent="0.2">
      <c r="B3" s="12" t="s">
        <v>5</v>
      </c>
      <c r="C3" s="12" t="s">
        <v>6</v>
      </c>
      <c r="D3" s="12" t="b">
        <v>0</v>
      </c>
      <c r="E3" s="12" t="s">
        <v>7</v>
      </c>
      <c r="F3" s="12" t="s">
        <v>8</v>
      </c>
    </row>
    <row r="4" spans="2:8" x14ac:dyDescent="0.2">
      <c r="B4" s="12" t="s">
        <v>9</v>
      </c>
      <c r="C4" s="12" t="s">
        <v>10</v>
      </c>
      <c r="D4" s="12" t="b">
        <v>1</v>
      </c>
      <c r="E4" s="12" t="s">
        <v>7</v>
      </c>
      <c r="F4" s="12" t="s">
        <v>8</v>
      </c>
    </row>
    <row r="5" spans="2:8" x14ac:dyDescent="0.2">
      <c r="B5" s="12" t="s">
        <v>11</v>
      </c>
      <c r="C5" s="12" t="s">
        <v>6</v>
      </c>
      <c r="D5" s="12" t="b">
        <v>1</v>
      </c>
      <c r="E5" s="12" t="s">
        <v>7</v>
      </c>
      <c r="F5" s="12" t="s">
        <v>8</v>
      </c>
    </row>
    <row r="6" spans="2:8" x14ac:dyDescent="0.2">
      <c r="B6" s="12" t="s">
        <v>5</v>
      </c>
      <c r="C6" s="12" t="s">
        <v>10</v>
      </c>
      <c r="D6" s="12" t="b">
        <v>0</v>
      </c>
      <c r="E6" s="12" t="s">
        <v>7</v>
      </c>
      <c r="F6" s="12" t="s">
        <v>8</v>
      </c>
      <c r="H6" s="11">
        <f>COUNTA(F3:F16)</f>
        <v>14</v>
      </c>
    </row>
    <row r="7" spans="2:8" x14ac:dyDescent="0.2">
      <c r="B7" s="12" t="s">
        <v>11</v>
      </c>
      <c r="C7" s="12" t="s">
        <v>6</v>
      </c>
      <c r="D7" s="12" t="b">
        <v>0</v>
      </c>
      <c r="E7" s="12" t="s">
        <v>12</v>
      </c>
      <c r="F7" s="12" t="s">
        <v>8</v>
      </c>
    </row>
    <row r="8" spans="2:8" x14ac:dyDescent="0.2">
      <c r="B8" s="12" t="s">
        <v>9</v>
      </c>
      <c r="C8" s="12" t="s">
        <v>10</v>
      </c>
      <c r="D8" s="12" t="b">
        <v>0</v>
      </c>
      <c r="E8" s="12" t="s">
        <v>12</v>
      </c>
      <c r="F8" s="12" t="s">
        <v>8</v>
      </c>
    </row>
    <row r="9" spans="2:8" x14ac:dyDescent="0.2">
      <c r="B9" s="12" t="s">
        <v>9</v>
      </c>
      <c r="C9" s="12" t="s">
        <v>10</v>
      </c>
      <c r="D9" s="12" t="b">
        <v>1</v>
      </c>
      <c r="E9" s="12" t="s">
        <v>12</v>
      </c>
      <c r="F9" s="12" t="s">
        <v>13</v>
      </c>
    </row>
    <row r="10" spans="2:8" x14ac:dyDescent="0.2">
      <c r="B10" s="12" t="s">
        <v>11</v>
      </c>
      <c r="C10" s="12" t="s">
        <v>10</v>
      </c>
      <c r="D10" s="12" t="b">
        <v>0</v>
      </c>
      <c r="E10" s="12" t="s">
        <v>12</v>
      </c>
      <c r="F10" s="12" t="s">
        <v>8</v>
      </c>
    </row>
    <row r="11" spans="2:8" x14ac:dyDescent="0.2">
      <c r="B11" s="12" t="s">
        <v>11</v>
      </c>
      <c r="C11" s="12" t="s">
        <v>6</v>
      </c>
      <c r="D11" s="12" t="b">
        <v>1</v>
      </c>
      <c r="E11" s="12" t="s">
        <v>12</v>
      </c>
      <c r="F11" s="12" t="s">
        <v>13</v>
      </c>
    </row>
    <row r="12" spans="2:8" x14ac:dyDescent="0.2">
      <c r="B12" s="12" t="s">
        <v>5</v>
      </c>
      <c r="C12" s="12" t="s">
        <v>6</v>
      </c>
      <c r="D12" s="12" t="b">
        <v>0</v>
      </c>
      <c r="E12" s="12" t="s">
        <v>14</v>
      </c>
      <c r="F12" s="12" t="s">
        <v>13</v>
      </c>
    </row>
    <row r="13" spans="2:8" x14ac:dyDescent="0.2">
      <c r="B13" s="12" t="s">
        <v>5</v>
      </c>
      <c r="C13" s="12" t="s">
        <v>6</v>
      </c>
      <c r="D13" s="12" t="b">
        <v>1</v>
      </c>
      <c r="E13" s="12" t="s">
        <v>14</v>
      </c>
      <c r="F13" s="12" t="s">
        <v>13</v>
      </c>
    </row>
    <row r="14" spans="2:8" x14ac:dyDescent="0.2">
      <c r="B14" s="12" t="s">
        <v>11</v>
      </c>
      <c r="C14" s="12" t="s">
        <v>6</v>
      </c>
      <c r="D14" s="12" t="b">
        <v>0</v>
      </c>
      <c r="E14" s="12" t="s">
        <v>14</v>
      </c>
      <c r="F14" s="12" t="s">
        <v>13</v>
      </c>
    </row>
    <row r="15" spans="2:8" x14ac:dyDescent="0.2">
      <c r="B15" s="12" t="s">
        <v>9</v>
      </c>
      <c r="C15" s="12" t="s">
        <v>10</v>
      </c>
      <c r="D15" s="12" t="b">
        <v>0</v>
      </c>
      <c r="E15" s="12" t="s">
        <v>14</v>
      </c>
      <c r="F15" s="12" t="s">
        <v>8</v>
      </c>
    </row>
    <row r="16" spans="2:8" x14ac:dyDescent="0.2">
      <c r="B16" s="12" t="s">
        <v>11</v>
      </c>
      <c r="C16" s="12" t="s">
        <v>10</v>
      </c>
      <c r="D16" s="12" t="b">
        <v>1</v>
      </c>
      <c r="E16" s="12" t="s">
        <v>14</v>
      </c>
      <c r="F16" s="12" t="s">
        <v>8</v>
      </c>
    </row>
    <row r="17" spans="2:13" x14ac:dyDescent="0.2">
      <c r="B17" s="13" t="s">
        <v>15</v>
      </c>
      <c r="C17" s="11">
        <v>5</v>
      </c>
    </row>
    <row r="18" spans="2:13" x14ac:dyDescent="0.2">
      <c r="B18" s="13" t="s">
        <v>34</v>
      </c>
      <c r="C18" s="26" t="s">
        <v>14</v>
      </c>
      <c r="F18" s="14" t="s">
        <v>16</v>
      </c>
      <c r="G18" s="11" t="s">
        <v>17</v>
      </c>
    </row>
    <row r="19" spans="2:13" x14ac:dyDescent="0.2">
      <c r="C19" s="44" t="s">
        <v>4</v>
      </c>
      <c r="D19" s="11" t="s">
        <v>8</v>
      </c>
      <c r="E19" s="11">
        <f>COUNTIFS($F$3:$F$16,D19,E$3:$E$16, $C$18)</f>
        <v>2</v>
      </c>
      <c r="F19" s="11">
        <f>E19/$C$17*LOG(E19/$C$17, 2)</f>
        <v>-0.52877123795494485</v>
      </c>
      <c r="G19" s="44">
        <f>-SUM(F19:F20)</f>
        <v>0.97095059445466858</v>
      </c>
    </row>
    <row r="20" spans="2:13" x14ac:dyDescent="0.2">
      <c r="C20" s="44"/>
      <c r="D20" s="11" t="s">
        <v>13</v>
      </c>
      <c r="E20" s="11">
        <f>COUNTIFS($F$3:$F$16,D20,E$3:$E$16, $C$18)</f>
        <v>3</v>
      </c>
      <c r="F20" s="11">
        <f>E20/$C$17*LOG(E20/$C$17, 2)</f>
        <v>-0.44217935649972373</v>
      </c>
      <c r="G20" s="44"/>
    </row>
    <row r="21" spans="2:13" x14ac:dyDescent="0.2">
      <c r="C21" s="15"/>
      <c r="G21" s="15"/>
    </row>
    <row r="22" spans="2:13" x14ac:dyDescent="0.2">
      <c r="B22" s="28"/>
      <c r="C22" s="28"/>
      <c r="D22" s="28"/>
      <c r="E22" s="28" t="s">
        <v>8</v>
      </c>
      <c r="F22" s="28" t="s">
        <v>13</v>
      </c>
      <c r="G22" s="11" t="s">
        <v>18</v>
      </c>
      <c r="H22" s="11" t="s">
        <v>19</v>
      </c>
      <c r="I22" s="15" t="s">
        <v>31</v>
      </c>
      <c r="J22" s="15" t="s">
        <v>30</v>
      </c>
      <c r="K22" s="15" t="s">
        <v>30</v>
      </c>
      <c r="L22" s="15" t="s">
        <v>33</v>
      </c>
      <c r="M22" s="15" t="s">
        <v>32</v>
      </c>
    </row>
    <row r="23" spans="2:13" x14ac:dyDescent="0.2">
      <c r="B23" s="28">
        <v>1</v>
      </c>
      <c r="C23" s="41" t="s">
        <v>0</v>
      </c>
      <c r="D23" s="28" t="s">
        <v>5</v>
      </c>
      <c r="E23" s="28">
        <f>COUNTIFS(INDEX($B$3:$F$16,0,$B23),$D23, $F$3:$F$16,E$22,$E$3:$E$16, $C$18)</f>
        <v>0</v>
      </c>
      <c r="F23" s="28">
        <f>COUNTIFS(INDEX($B$3:$F$16,0,$B23),$D23, $F$3:$F$16,F$22,$E$3:$E$16, $C$18)</f>
        <v>2</v>
      </c>
      <c r="G23" s="11">
        <f>IFERROR(E23/SUM($E23:$F23)*LOG(E23/SUM($E23:$F23), 2), 0)</f>
        <v>0</v>
      </c>
      <c r="H23" s="11">
        <f>IFERROR(F23/SUM($E23:$F23)*LOG(F23/SUM($E23:$F23), 2),0)</f>
        <v>0</v>
      </c>
      <c r="I23" s="11">
        <f>-IFERROR((E23/SUM(E23:F23)*LOG(E23/SUM(E23:F23),2)+F23/SUM(E23:F23)*LOG(F23/SUM(E23:F23),2)),0)</f>
        <v>0</v>
      </c>
      <c r="J23" s="27" cm="1">
        <f t="array" ref="J23">(SUM(E23:F23/$C$17)*I23)</f>
        <v>0</v>
      </c>
      <c r="K23" s="11">
        <f>-SUM($E23:$F23)/$C$17*(G23+H23)</f>
        <v>0</v>
      </c>
      <c r="L23" s="44">
        <f>SUMIFS(J$23:J$32,$B$23:B$32,B23)</f>
        <v>0.4</v>
      </c>
      <c r="M23" s="44">
        <f>G$19-L23</f>
        <v>0.57095059445466856</v>
      </c>
    </row>
    <row r="24" spans="2:13" x14ac:dyDescent="0.2">
      <c r="B24" s="28">
        <v>1</v>
      </c>
      <c r="C24" s="41"/>
      <c r="D24" s="28" t="s">
        <v>11</v>
      </c>
      <c r="E24" s="28">
        <f t="shared" ref="E24:F32" si="0">COUNTIFS(INDEX($B$3:$F$16,0,$B24),$D24, $F$3:$F$16,E$22,$E$3:$E$16, $C$18)</f>
        <v>1</v>
      </c>
      <c r="F24" s="28">
        <f t="shared" si="0"/>
        <v>1</v>
      </c>
      <c r="G24" s="11">
        <f t="shared" ref="G24:G29" si="1">IFERROR(E24/SUM($E24:$F24)*LOG(E24/SUM($E24:$F24), 2), 0)</f>
        <v>-0.5</v>
      </c>
      <c r="H24" s="11">
        <f t="shared" ref="H24:H28" si="2">IFERROR(F24/SUM($E24:$F24)*LOG(F24/SUM($E24:$F24), 2), 0)</f>
        <v>-0.5</v>
      </c>
      <c r="I24" s="11">
        <f t="shared" ref="I24:I32" si="3">-IFERROR((E24/SUM(E24:F24)*LOG(E24/SUM(E24:F24),2)+F24/SUM(E24:F24)*LOG(F24/SUM(E24:F24),2)),0)</f>
        <v>1</v>
      </c>
      <c r="J24" s="11" cm="1">
        <f t="array" ref="J24">(SUM(E24:F24/$C$17)*I24)</f>
        <v>0.4</v>
      </c>
      <c r="K24" s="11">
        <f t="shared" ref="K24:K32" si="4">-SUM($E24:$F24)/$C$17*(G24+H24)</f>
        <v>0.4</v>
      </c>
      <c r="L24" s="44"/>
      <c r="M24" s="44"/>
    </row>
    <row r="25" spans="2:13" x14ac:dyDescent="0.2">
      <c r="B25" s="28">
        <v>1</v>
      </c>
      <c r="C25" s="41"/>
      <c r="D25" s="28" t="s">
        <v>9</v>
      </c>
      <c r="E25" s="28">
        <f t="shared" si="0"/>
        <v>1</v>
      </c>
      <c r="F25" s="28">
        <f t="shared" si="0"/>
        <v>0</v>
      </c>
      <c r="G25" s="11">
        <f t="shared" si="1"/>
        <v>0</v>
      </c>
      <c r="H25" s="11">
        <f t="shared" si="2"/>
        <v>0</v>
      </c>
      <c r="I25" s="11">
        <f t="shared" si="3"/>
        <v>0</v>
      </c>
      <c r="J25" s="11" cm="1">
        <f t="array" ref="J25">(SUM(E25:F25/$C$17)*I25)</f>
        <v>0</v>
      </c>
      <c r="K25" s="11">
        <f t="shared" si="4"/>
        <v>0</v>
      </c>
      <c r="L25" s="44"/>
      <c r="M25" s="44"/>
    </row>
    <row r="26" spans="2:13" x14ac:dyDescent="0.2">
      <c r="B26" s="28">
        <v>2</v>
      </c>
      <c r="C26" s="41" t="s">
        <v>1</v>
      </c>
      <c r="D26" s="28" t="s">
        <v>6</v>
      </c>
      <c r="E26" s="28">
        <f t="shared" si="0"/>
        <v>0</v>
      </c>
      <c r="F26" s="28">
        <f t="shared" si="0"/>
        <v>3</v>
      </c>
      <c r="G26" s="11">
        <f t="shared" si="1"/>
        <v>0</v>
      </c>
      <c r="H26" s="11">
        <f t="shared" si="2"/>
        <v>0</v>
      </c>
      <c r="I26" s="11">
        <f t="shared" si="3"/>
        <v>0</v>
      </c>
      <c r="J26" s="11" cm="1">
        <f t="array" ref="J26">(SUM(E26:F26/$C$17)*I26)</f>
        <v>0</v>
      </c>
      <c r="K26" s="11">
        <f t="shared" si="4"/>
        <v>0</v>
      </c>
      <c r="L26" s="44">
        <f>SUMIFS(J$23:J$32,$B$23:B$32,B26)</f>
        <v>0</v>
      </c>
      <c r="M26" s="44">
        <f>G$19-L26</f>
        <v>0.97095059445466858</v>
      </c>
    </row>
    <row r="27" spans="2:13" x14ac:dyDescent="0.2">
      <c r="B27" s="28">
        <v>2</v>
      </c>
      <c r="C27" s="41"/>
      <c r="D27" s="28" t="s">
        <v>10</v>
      </c>
      <c r="E27" s="28">
        <f t="shared" si="0"/>
        <v>2</v>
      </c>
      <c r="F27" s="28">
        <f t="shared" si="0"/>
        <v>0</v>
      </c>
      <c r="G27" s="11">
        <f t="shared" si="1"/>
        <v>0</v>
      </c>
      <c r="H27" s="11">
        <f t="shared" si="2"/>
        <v>0</v>
      </c>
      <c r="I27" s="11">
        <f t="shared" si="3"/>
        <v>0</v>
      </c>
      <c r="J27" s="11" cm="1">
        <f t="array" ref="J27">(SUM(E27:F27/$C$17)*I27)</f>
        <v>0</v>
      </c>
      <c r="K27" s="11">
        <f t="shared" si="4"/>
        <v>0</v>
      </c>
      <c r="L27" s="44"/>
      <c r="M27" s="44"/>
    </row>
    <row r="28" spans="2:13" x14ac:dyDescent="0.2">
      <c r="B28" s="28">
        <v>3</v>
      </c>
      <c r="C28" s="41" t="s">
        <v>2</v>
      </c>
      <c r="D28" s="28" t="b">
        <v>1</v>
      </c>
      <c r="E28" s="28">
        <f t="shared" si="0"/>
        <v>1</v>
      </c>
      <c r="F28" s="28">
        <f t="shared" si="0"/>
        <v>1</v>
      </c>
      <c r="G28" s="11">
        <f t="shared" si="1"/>
        <v>-0.5</v>
      </c>
      <c r="H28" s="11">
        <f t="shared" si="2"/>
        <v>-0.5</v>
      </c>
      <c r="I28" s="11">
        <f t="shared" si="3"/>
        <v>1</v>
      </c>
      <c r="J28" s="11" cm="1">
        <f t="array" ref="J28">(SUM(E28:F28/$C$17)*I28)</f>
        <v>0.4</v>
      </c>
      <c r="K28" s="11">
        <f t="shared" si="4"/>
        <v>0.4</v>
      </c>
      <c r="L28" s="44">
        <f>SUMIFS(J$23:J$32,$B$23:B$32,B28)</f>
        <v>0.9509775004326938</v>
      </c>
      <c r="M28" s="44">
        <f>G$19-L28</f>
        <v>1.997309402197478E-2</v>
      </c>
    </row>
    <row r="29" spans="2:13" x14ac:dyDescent="0.2">
      <c r="B29" s="28">
        <v>3</v>
      </c>
      <c r="C29" s="41"/>
      <c r="D29" s="28" t="b">
        <v>0</v>
      </c>
      <c r="E29" s="28">
        <f t="shared" si="0"/>
        <v>1</v>
      </c>
      <c r="F29" s="28">
        <f t="shared" si="0"/>
        <v>2</v>
      </c>
      <c r="G29" s="11">
        <f t="shared" si="1"/>
        <v>-0.52832083357371873</v>
      </c>
      <c r="H29" s="11">
        <f>IFERROR(F29/SUM($E29:$F29)*LOG(F29/SUM($E29:$F29), 2), 0)</f>
        <v>-0.38997500048077083</v>
      </c>
      <c r="I29" s="11">
        <f t="shared" si="3"/>
        <v>0.91829583405448956</v>
      </c>
      <c r="J29" s="11" cm="1">
        <f t="array" ref="J29">(SUM(E29:F29/$C$17)*I29)</f>
        <v>0.55097750043269378</v>
      </c>
      <c r="K29" s="11">
        <f t="shared" si="4"/>
        <v>0.55097750043269367</v>
      </c>
      <c r="L29" s="44"/>
      <c r="M29" s="44"/>
    </row>
    <row r="30" spans="2:13" x14ac:dyDescent="0.2">
      <c r="B30" s="28">
        <v>4</v>
      </c>
      <c r="C30" s="41" t="s">
        <v>3</v>
      </c>
      <c r="D30" s="28" t="s">
        <v>7</v>
      </c>
      <c r="E30" s="28">
        <f t="shared" si="0"/>
        <v>0</v>
      </c>
      <c r="F30" s="28">
        <f t="shared" si="0"/>
        <v>0</v>
      </c>
      <c r="G30" s="11">
        <f>IFERROR(E30/SUM($E30:$F30)*LOG(E30/SUM($E30:$F30), 2), 0)</f>
        <v>0</v>
      </c>
      <c r="H30" s="11">
        <f>IFERROR(F30/SUM($E30:$F30)*LOG(F30/SUM($E30:$F30), 2), 0)</f>
        <v>0</v>
      </c>
      <c r="I30" s="11">
        <f t="shared" si="3"/>
        <v>0</v>
      </c>
      <c r="J30" s="11" cm="1">
        <f t="array" ref="J30">(SUM(E30:F30/$C$17)*I30)</f>
        <v>0</v>
      </c>
      <c r="K30" s="11">
        <f t="shared" si="4"/>
        <v>0</v>
      </c>
      <c r="L30" s="44">
        <f>SUMIFS(J$23:J$32,$B$23:B$32,B30)</f>
        <v>0.97095059445466858</v>
      </c>
      <c r="M30" s="44">
        <f>G$19-L30</f>
        <v>0</v>
      </c>
    </row>
    <row r="31" spans="2:13" x14ac:dyDescent="0.2">
      <c r="B31" s="28">
        <v>4</v>
      </c>
      <c r="C31" s="41"/>
      <c r="D31" s="28" t="s">
        <v>12</v>
      </c>
      <c r="E31" s="28">
        <f t="shared" si="0"/>
        <v>0</v>
      </c>
      <c r="F31" s="28">
        <f t="shared" si="0"/>
        <v>0</v>
      </c>
      <c r="G31" s="11">
        <f>IFERROR(E31/SUM($E31:$F31)*LOG(E31/SUM($E31:$F31), 2), 0)</f>
        <v>0</v>
      </c>
      <c r="H31" s="11">
        <f>IFERROR(F31/SUM($E31:$F31)*LOG(F31/SUM($E31:$F31), 2), 0)</f>
        <v>0</v>
      </c>
      <c r="I31" s="11">
        <f t="shared" si="3"/>
        <v>0</v>
      </c>
      <c r="J31" s="11" cm="1">
        <f t="array" ref="J31">(SUM(E31:F31/$C$17)*I31)</f>
        <v>0</v>
      </c>
      <c r="K31" s="11">
        <f t="shared" si="4"/>
        <v>0</v>
      </c>
      <c r="L31" s="44"/>
      <c r="M31" s="44"/>
    </row>
    <row r="32" spans="2:13" x14ac:dyDescent="0.2">
      <c r="B32" s="28">
        <v>4</v>
      </c>
      <c r="C32" s="41"/>
      <c r="D32" s="28" t="s">
        <v>14</v>
      </c>
      <c r="E32" s="28">
        <f t="shared" si="0"/>
        <v>2</v>
      </c>
      <c r="F32" s="28">
        <f t="shared" si="0"/>
        <v>3</v>
      </c>
      <c r="G32" s="11">
        <f>IFERROR(E32/SUM($E32:$F32)*LOG(E32/SUM($E32:$F32), 2), 0)</f>
        <v>-0.52877123795494485</v>
      </c>
      <c r="H32" s="11">
        <f>IFERROR(F32/SUM($E32:$F32)*LOG(F32/SUM($E32:$F32), 2), 0)</f>
        <v>-0.44217935649972373</v>
      </c>
      <c r="I32" s="11">
        <f t="shared" si="3"/>
        <v>0.97095059445466858</v>
      </c>
      <c r="J32" s="11" cm="1">
        <f t="array" ref="J32">(SUM(E32:F32/$C$17)*I32)</f>
        <v>0.97095059445466858</v>
      </c>
      <c r="K32" s="11">
        <f t="shared" si="4"/>
        <v>0.97095059445466858</v>
      </c>
      <c r="L32" s="44"/>
      <c r="M32" s="44"/>
    </row>
    <row r="35" spans="5:9" x14ac:dyDescent="0.2">
      <c r="G35" s="11" t="s">
        <v>3</v>
      </c>
    </row>
    <row r="37" spans="5:9" x14ac:dyDescent="0.2">
      <c r="E37" s="11" t="s">
        <v>22</v>
      </c>
      <c r="G37" s="11" t="s">
        <v>23</v>
      </c>
      <c r="I37" s="11" t="s">
        <v>24</v>
      </c>
    </row>
  </sheetData>
  <mergeCells count="14">
    <mergeCell ref="C28:C29"/>
    <mergeCell ref="L28:L29"/>
    <mergeCell ref="M28:M29"/>
    <mergeCell ref="C30:C32"/>
    <mergeCell ref="L30:L32"/>
    <mergeCell ref="M30:M32"/>
    <mergeCell ref="C26:C27"/>
    <mergeCell ref="L26:L27"/>
    <mergeCell ref="M26:M27"/>
    <mergeCell ref="C19:C20"/>
    <mergeCell ref="G19:G20"/>
    <mergeCell ref="C23:C25"/>
    <mergeCell ref="L23:L25"/>
    <mergeCell ref="M23:M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2:K39"/>
  <sheetViews>
    <sheetView workbookViewId="0">
      <selection activeCell="L36" sqref="L36"/>
    </sheetView>
  </sheetViews>
  <sheetFormatPr defaultColWidth="8.85546875" defaultRowHeight="12" x14ac:dyDescent="0.2"/>
  <cols>
    <col min="1" max="1" width="2" style="17" customWidth="1"/>
    <col min="2" max="3" width="12.5703125" style="17" bestFit="1" customWidth="1"/>
    <col min="4" max="4" width="11" style="17" customWidth="1"/>
    <col min="5" max="5" width="12.42578125" style="17" customWidth="1"/>
    <col min="6" max="6" width="12.28515625" style="17" bestFit="1" customWidth="1"/>
    <col min="7" max="7" width="12.7109375" style="17" bestFit="1" customWidth="1"/>
    <col min="8" max="8" width="8.85546875" style="17"/>
    <col min="9" max="9" width="12" style="17" bestFit="1" customWidth="1"/>
    <col min="10" max="16384" width="8.85546875" style="17"/>
  </cols>
  <sheetData>
    <row r="2" spans="2:7" x14ac:dyDescent="0.2"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9" t="s">
        <v>12</v>
      </c>
    </row>
    <row r="3" spans="2:7" x14ac:dyDescent="0.2">
      <c r="B3" s="20" t="s">
        <v>5</v>
      </c>
      <c r="C3" s="20" t="s">
        <v>6</v>
      </c>
      <c r="D3" s="20" t="b">
        <v>0</v>
      </c>
      <c r="E3" s="20" t="s">
        <v>7</v>
      </c>
      <c r="F3" s="20" t="s">
        <v>8</v>
      </c>
    </row>
    <row r="4" spans="2:7" x14ac:dyDescent="0.2">
      <c r="B4" s="20" t="s">
        <v>9</v>
      </c>
      <c r="C4" s="20" t="s">
        <v>10</v>
      </c>
      <c r="D4" s="20" t="b">
        <v>1</v>
      </c>
      <c r="E4" s="20" t="s">
        <v>7</v>
      </c>
      <c r="F4" s="20" t="s">
        <v>8</v>
      </c>
    </row>
    <row r="5" spans="2:7" x14ac:dyDescent="0.2">
      <c r="B5" s="20" t="s">
        <v>11</v>
      </c>
      <c r="C5" s="20" t="s">
        <v>6</v>
      </c>
      <c r="D5" s="20" t="b">
        <v>1</v>
      </c>
      <c r="E5" s="20" t="s">
        <v>7</v>
      </c>
      <c r="F5" s="20" t="s">
        <v>8</v>
      </c>
    </row>
    <row r="6" spans="2:7" x14ac:dyDescent="0.2">
      <c r="B6" s="20" t="s">
        <v>5</v>
      </c>
      <c r="C6" s="20" t="s">
        <v>10</v>
      </c>
      <c r="D6" s="20" t="b">
        <v>0</v>
      </c>
      <c r="E6" s="20" t="s">
        <v>7</v>
      </c>
      <c r="F6" s="20" t="s">
        <v>8</v>
      </c>
    </row>
    <row r="7" spans="2:7" x14ac:dyDescent="0.2">
      <c r="B7" s="20" t="s">
        <v>11</v>
      </c>
      <c r="C7" s="20" t="s">
        <v>6</v>
      </c>
      <c r="D7" s="20" t="b">
        <v>0</v>
      </c>
      <c r="E7" s="20" t="s">
        <v>12</v>
      </c>
      <c r="F7" s="20" t="s">
        <v>8</v>
      </c>
    </row>
    <row r="8" spans="2:7" x14ac:dyDescent="0.2">
      <c r="B8" s="20" t="s">
        <v>9</v>
      </c>
      <c r="C8" s="20" t="s">
        <v>10</v>
      </c>
      <c r="D8" s="20" t="b">
        <v>0</v>
      </c>
      <c r="E8" s="20" t="s">
        <v>12</v>
      </c>
      <c r="F8" s="20" t="s">
        <v>8</v>
      </c>
    </row>
    <row r="9" spans="2:7" x14ac:dyDescent="0.2">
      <c r="B9" s="20" t="s">
        <v>9</v>
      </c>
      <c r="C9" s="20" t="s">
        <v>10</v>
      </c>
      <c r="D9" s="20" t="b">
        <v>1</v>
      </c>
      <c r="E9" s="20" t="s">
        <v>12</v>
      </c>
      <c r="F9" s="20" t="s">
        <v>13</v>
      </c>
    </row>
    <row r="10" spans="2:7" x14ac:dyDescent="0.2">
      <c r="B10" s="20" t="s">
        <v>11</v>
      </c>
      <c r="C10" s="20" t="s">
        <v>10</v>
      </c>
      <c r="D10" s="20" t="b">
        <v>0</v>
      </c>
      <c r="E10" s="20" t="s">
        <v>12</v>
      </c>
      <c r="F10" s="20" t="s">
        <v>8</v>
      </c>
    </row>
    <row r="11" spans="2:7" x14ac:dyDescent="0.2">
      <c r="B11" s="20" t="s">
        <v>11</v>
      </c>
      <c r="C11" s="20" t="s">
        <v>6</v>
      </c>
      <c r="D11" s="20" t="b">
        <v>1</v>
      </c>
      <c r="E11" s="20" t="s">
        <v>12</v>
      </c>
      <c r="F11" s="20" t="s">
        <v>13</v>
      </c>
    </row>
    <row r="12" spans="2:7" x14ac:dyDescent="0.2">
      <c r="B12" s="20" t="s">
        <v>5</v>
      </c>
      <c r="C12" s="20" t="s">
        <v>6</v>
      </c>
      <c r="D12" s="20" t="b">
        <v>0</v>
      </c>
      <c r="E12" s="20" t="s">
        <v>14</v>
      </c>
      <c r="F12" s="20" t="s">
        <v>13</v>
      </c>
    </row>
    <row r="13" spans="2:7" x14ac:dyDescent="0.2">
      <c r="B13" s="20" t="s">
        <v>5</v>
      </c>
      <c r="C13" s="20" t="s">
        <v>6</v>
      </c>
      <c r="D13" s="20" t="b">
        <v>1</v>
      </c>
      <c r="E13" s="20" t="s">
        <v>14</v>
      </c>
      <c r="F13" s="20" t="s">
        <v>13</v>
      </c>
    </row>
    <row r="14" spans="2:7" x14ac:dyDescent="0.2">
      <c r="B14" s="20" t="s">
        <v>11</v>
      </c>
      <c r="C14" s="20" t="s">
        <v>6</v>
      </c>
      <c r="D14" s="20" t="b">
        <v>0</v>
      </c>
      <c r="E14" s="20" t="s">
        <v>14</v>
      </c>
      <c r="F14" s="20" t="s">
        <v>13</v>
      </c>
    </row>
    <row r="15" spans="2:7" x14ac:dyDescent="0.2">
      <c r="B15" s="20" t="s">
        <v>9</v>
      </c>
      <c r="C15" s="20" t="s">
        <v>10</v>
      </c>
      <c r="D15" s="20" t="b">
        <v>0</v>
      </c>
      <c r="E15" s="20" t="s">
        <v>14</v>
      </c>
      <c r="F15" s="20" t="s">
        <v>8</v>
      </c>
    </row>
    <row r="16" spans="2:7" x14ac:dyDescent="0.2">
      <c r="B16" s="20" t="s">
        <v>11</v>
      </c>
      <c r="C16" s="20" t="s">
        <v>10</v>
      </c>
      <c r="D16" s="20" t="b">
        <v>1</v>
      </c>
      <c r="E16" s="20" t="s">
        <v>14</v>
      </c>
      <c r="F16" s="20" t="s">
        <v>8</v>
      </c>
    </row>
    <row r="17" spans="2:11" x14ac:dyDescent="0.2">
      <c r="B17" s="21" t="s">
        <v>15</v>
      </c>
      <c r="C17" s="17">
        <f>COUNTIFS($E$3:$E$16, "rainy")</f>
        <v>5</v>
      </c>
    </row>
    <row r="18" spans="2:11" x14ac:dyDescent="0.2">
      <c r="F18" s="22" t="s">
        <v>16</v>
      </c>
      <c r="G18" s="17" t="s">
        <v>17</v>
      </c>
    </row>
    <row r="19" spans="2:11" x14ac:dyDescent="0.2">
      <c r="C19" s="45" t="s">
        <v>4</v>
      </c>
      <c r="D19" s="17" t="s">
        <v>8</v>
      </c>
      <c r="E19" s="17">
        <f>COUNTIFS($F$3:$F$16,D19, $E$3:$E$16, $G$2)</f>
        <v>3</v>
      </c>
      <c r="F19" s="17">
        <f>E19/$C$17*LOG(E19/$C$17, 2)</f>
        <v>-0.44217935649972373</v>
      </c>
      <c r="G19" s="46">
        <f>-SUM(F19:F20)</f>
        <v>0.97095059445466858</v>
      </c>
    </row>
    <row r="20" spans="2:11" x14ac:dyDescent="0.2">
      <c r="C20" s="45"/>
      <c r="D20" s="17" t="s">
        <v>13</v>
      </c>
      <c r="E20" s="17">
        <f>COUNTIFS($F$3:$F$16,D20, $E$3:$E$16, $G$2)</f>
        <v>2</v>
      </c>
      <c r="F20" s="17">
        <f>E20/$C$17*LOG(E20/$C$17, 2)</f>
        <v>-0.52877123795494485</v>
      </c>
      <c r="G20" s="46"/>
    </row>
    <row r="21" spans="2:11" x14ac:dyDescent="0.2">
      <c r="C21" s="23"/>
      <c r="G21" s="23"/>
    </row>
    <row r="22" spans="2:11" x14ac:dyDescent="0.2">
      <c r="E22" s="17" t="s">
        <v>8</v>
      </c>
      <c r="F22" s="17" t="s">
        <v>13</v>
      </c>
      <c r="G22" s="17" t="s">
        <v>18</v>
      </c>
      <c r="H22" s="17" t="s">
        <v>19</v>
      </c>
      <c r="I22" s="17" t="s">
        <v>20</v>
      </c>
      <c r="J22" s="17" t="s">
        <v>17</v>
      </c>
      <c r="K22" s="17" t="s">
        <v>21</v>
      </c>
    </row>
    <row r="23" spans="2:11" x14ac:dyDescent="0.2">
      <c r="B23" s="17">
        <v>1</v>
      </c>
      <c r="C23" s="45" t="s">
        <v>0</v>
      </c>
      <c r="D23" s="17" t="s">
        <v>5</v>
      </c>
      <c r="E23" s="17">
        <f>COUNTIFS(INDEX($B$3:$F$16,0,$B23),$D23, $F$3:$F$16,E$22, $E$3:$E$16, $G$2)</f>
        <v>0</v>
      </c>
      <c r="F23" s="17">
        <f>COUNTIFS(INDEX($B$3:$F$16,0,$B23),$D23, $F$3:$F$16,F$22, $E$3:$E$16, $G$2)</f>
        <v>0</v>
      </c>
      <c r="G23" s="17">
        <f>IFERROR(E23/SUM($E23:$F23)*LOG(E23/SUM($E23:$F23), 2), 0)</f>
        <v>0</v>
      </c>
      <c r="H23" s="17">
        <f>IFERROR(F23/SUM($E23:$F23)*LOG(F23/SUM($E23:$F23), 2), 0)</f>
        <v>0</v>
      </c>
      <c r="I23" s="17">
        <f>-SUM($E23:$F23)/$C$17*(G23+H23)</f>
        <v>0</v>
      </c>
      <c r="J23" s="45">
        <f>SUMIFS(I$23:I$32,$B$23:B$32,B23)</f>
        <v>0.95097750043269369</v>
      </c>
      <c r="K23" s="45">
        <f>G$19-J23</f>
        <v>1.9973094021974891E-2</v>
      </c>
    </row>
    <row r="24" spans="2:11" x14ac:dyDescent="0.2">
      <c r="B24" s="17">
        <v>1</v>
      </c>
      <c r="C24" s="45"/>
      <c r="D24" s="17" t="s">
        <v>11</v>
      </c>
      <c r="E24" s="17">
        <f t="shared" ref="E24:F32" si="0">COUNTIFS(INDEX($B$3:$F$16,0,$B24),$D24, $F$3:$F$16,E$22, $E$3:$E$16, $G$2)</f>
        <v>2</v>
      </c>
      <c r="F24" s="17">
        <f t="shared" si="0"/>
        <v>1</v>
      </c>
      <c r="G24" s="17">
        <f t="shared" ref="G24:G32" si="1">IFERROR(E24/SUM($E24:$F24)*LOG(E24/SUM($E24:$F24), 2), 0)</f>
        <v>-0.38997500048077083</v>
      </c>
      <c r="H24" s="17">
        <f t="shared" ref="H24:H32" si="2">IFERROR(F24/SUM($E24:$F24)*LOG(F24/SUM($E24:$F24), 2), 0)</f>
        <v>-0.52832083357371873</v>
      </c>
      <c r="I24" s="17">
        <f t="shared" ref="I24:I32" si="3">-SUM($E24:$F24)/$C$17*(G24+H24)</f>
        <v>0.55097750043269367</v>
      </c>
      <c r="J24" s="45"/>
      <c r="K24" s="45"/>
    </row>
    <row r="25" spans="2:11" x14ac:dyDescent="0.2">
      <c r="B25" s="17">
        <v>1</v>
      </c>
      <c r="C25" s="45"/>
      <c r="D25" s="17" t="s">
        <v>9</v>
      </c>
      <c r="E25" s="17">
        <f t="shared" si="0"/>
        <v>1</v>
      </c>
      <c r="F25" s="17">
        <f t="shared" si="0"/>
        <v>1</v>
      </c>
      <c r="G25" s="17">
        <f t="shared" si="1"/>
        <v>-0.5</v>
      </c>
      <c r="H25" s="17">
        <f t="shared" si="2"/>
        <v>-0.5</v>
      </c>
      <c r="I25" s="17">
        <f t="shared" si="3"/>
        <v>0.4</v>
      </c>
      <c r="J25" s="45"/>
      <c r="K25" s="45"/>
    </row>
    <row r="26" spans="2:11" x14ac:dyDescent="0.2">
      <c r="B26" s="17">
        <v>2</v>
      </c>
      <c r="C26" s="45" t="s">
        <v>1</v>
      </c>
      <c r="D26" s="17" t="s">
        <v>6</v>
      </c>
      <c r="E26" s="17">
        <f t="shared" si="0"/>
        <v>1</v>
      </c>
      <c r="F26" s="17">
        <f t="shared" si="0"/>
        <v>1</v>
      </c>
      <c r="G26" s="17">
        <f t="shared" si="1"/>
        <v>-0.5</v>
      </c>
      <c r="H26" s="17">
        <f t="shared" si="2"/>
        <v>-0.5</v>
      </c>
      <c r="I26" s="17">
        <f t="shared" si="3"/>
        <v>0.4</v>
      </c>
      <c r="J26" s="45">
        <f>SUMIFS(I$23:I$32,$B$23:B$32,B26)</f>
        <v>0.95097750043269369</v>
      </c>
      <c r="K26" s="45">
        <f>G$19-J26</f>
        <v>1.9973094021974891E-2</v>
      </c>
    </row>
    <row r="27" spans="2:11" x14ac:dyDescent="0.2">
      <c r="B27" s="17">
        <v>2</v>
      </c>
      <c r="C27" s="45"/>
      <c r="D27" s="17" t="s">
        <v>10</v>
      </c>
      <c r="E27" s="17">
        <f t="shared" si="0"/>
        <v>2</v>
      </c>
      <c r="F27" s="17">
        <f t="shared" si="0"/>
        <v>1</v>
      </c>
      <c r="G27" s="17">
        <f t="shared" si="1"/>
        <v>-0.38997500048077083</v>
      </c>
      <c r="H27" s="17">
        <f t="shared" si="2"/>
        <v>-0.52832083357371873</v>
      </c>
      <c r="I27" s="17">
        <f t="shared" si="3"/>
        <v>0.55097750043269367</v>
      </c>
      <c r="J27" s="45"/>
      <c r="K27" s="45"/>
    </row>
    <row r="28" spans="2:11" x14ac:dyDescent="0.2">
      <c r="B28" s="17">
        <v>3</v>
      </c>
      <c r="C28" s="45" t="s">
        <v>2</v>
      </c>
      <c r="D28" s="17" t="b">
        <v>1</v>
      </c>
      <c r="E28" s="17">
        <f t="shared" si="0"/>
        <v>0</v>
      </c>
      <c r="F28" s="17">
        <f t="shared" si="0"/>
        <v>2</v>
      </c>
      <c r="G28" s="17">
        <f t="shared" si="1"/>
        <v>0</v>
      </c>
      <c r="H28" s="17">
        <f t="shared" si="2"/>
        <v>0</v>
      </c>
      <c r="I28" s="17">
        <f t="shared" si="3"/>
        <v>0</v>
      </c>
      <c r="J28" s="45">
        <f>SUMIFS(I$23:I$32,$B$23:B$32,B28)</f>
        <v>0</v>
      </c>
      <c r="K28" s="45">
        <f>G$19-J28</f>
        <v>0.97095059445466858</v>
      </c>
    </row>
    <row r="29" spans="2:11" x14ac:dyDescent="0.2">
      <c r="B29" s="17">
        <v>3</v>
      </c>
      <c r="C29" s="45"/>
      <c r="D29" s="17" t="b">
        <v>0</v>
      </c>
      <c r="E29" s="17">
        <f t="shared" si="0"/>
        <v>3</v>
      </c>
      <c r="F29" s="17">
        <f t="shared" si="0"/>
        <v>0</v>
      </c>
      <c r="G29" s="17">
        <f t="shared" si="1"/>
        <v>0</v>
      </c>
      <c r="H29" s="17">
        <f t="shared" si="2"/>
        <v>0</v>
      </c>
      <c r="I29" s="17">
        <f t="shared" si="3"/>
        <v>0</v>
      </c>
      <c r="J29" s="45"/>
      <c r="K29" s="45"/>
    </row>
    <row r="30" spans="2:11" x14ac:dyDescent="0.2">
      <c r="B30" s="17">
        <v>4</v>
      </c>
      <c r="C30" s="45" t="s">
        <v>3</v>
      </c>
      <c r="D30" s="17" t="s">
        <v>7</v>
      </c>
      <c r="E30" s="17">
        <f t="shared" si="0"/>
        <v>0</v>
      </c>
      <c r="F30" s="17">
        <f t="shared" si="0"/>
        <v>0</v>
      </c>
      <c r="G30" s="17">
        <f t="shared" si="1"/>
        <v>0</v>
      </c>
      <c r="H30" s="17">
        <f t="shared" si="2"/>
        <v>0</v>
      </c>
      <c r="I30" s="17">
        <f t="shared" si="3"/>
        <v>0</v>
      </c>
      <c r="J30" s="45">
        <f>SUMIFS(I$23:I$32,$B$23:B$32,B30)</f>
        <v>0.97095059445466858</v>
      </c>
      <c r="K30" s="45">
        <f>G$19-J30</f>
        <v>0</v>
      </c>
    </row>
    <row r="31" spans="2:11" x14ac:dyDescent="0.2">
      <c r="B31" s="17">
        <v>4</v>
      </c>
      <c r="C31" s="45"/>
      <c r="D31" s="17" t="s">
        <v>12</v>
      </c>
      <c r="E31" s="17">
        <f t="shared" si="0"/>
        <v>3</v>
      </c>
      <c r="F31" s="17">
        <f t="shared" si="0"/>
        <v>2</v>
      </c>
      <c r="G31" s="17">
        <f t="shared" si="1"/>
        <v>-0.44217935649972373</v>
      </c>
      <c r="H31" s="17">
        <f t="shared" si="2"/>
        <v>-0.52877123795494485</v>
      </c>
      <c r="I31" s="17">
        <f t="shared" si="3"/>
        <v>0.97095059445466858</v>
      </c>
      <c r="J31" s="45"/>
      <c r="K31" s="45"/>
    </row>
    <row r="32" spans="2:11" x14ac:dyDescent="0.2">
      <c r="B32" s="17">
        <v>4</v>
      </c>
      <c r="C32" s="45"/>
      <c r="D32" s="17" t="s">
        <v>14</v>
      </c>
      <c r="E32" s="17">
        <f t="shared" si="0"/>
        <v>0</v>
      </c>
      <c r="F32" s="17">
        <f t="shared" si="0"/>
        <v>0</v>
      </c>
      <c r="G32" s="17">
        <f t="shared" si="1"/>
        <v>0</v>
      </c>
      <c r="H32" s="17">
        <f t="shared" si="2"/>
        <v>0</v>
      </c>
      <c r="I32" s="17">
        <f t="shared" si="3"/>
        <v>0</v>
      </c>
      <c r="J32" s="45"/>
      <c r="K32" s="45"/>
    </row>
    <row r="35" spans="4:9" x14ac:dyDescent="0.2">
      <c r="G35" s="24" t="s">
        <v>3</v>
      </c>
    </row>
    <row r="37" spans="4:9" x14ac:dyDescent="0.2">
      <c r="E37" s="24" t="s">
        <v>22</v>
      </c>
      <c r="G37" s="24" t="s">
        <v>23</v>
      </c>
      <c r="I37" s="24" t="s">
        <v>24</v>
      </c>
    </row>
    <row r="39" spans="4:9" x14ac:dyDescent="0.2">
      <c r="D39" s="25" t="s">
        <v>25</v>
      </c>
      <c r="E39" s="25" t="s">
        <v>26</v>
      </c>
    </row>
  </sheetData>
  <autoFilter ref="B2:F2" xr:uid="{00000000-0001-0000-0100-000000000000}"/>
  <mergeCells count="14">
    <mergeCell ref="C28:C29"/>
    <mergeCell ref="J28:J29"/>
    <mergeCell ref="K28:K29"/>
    <mergeCell ref="C30:C32"/>
    <mergeCell ref="J30:J32"/>
    <mergeCell ref="K30:K32"/>
    <mergeCell ref="C26:C27"/>
    <mergeCell ref="J26:J27"/>
    <mergeCell ref="K26:K27"/>
    <mergeCell ref="C19:C20"/>
    <mergeCell ref="G19:G20"/>
    <mergeCell ref="C23:C25"/>
    <mergeCell ref="J23:J25"/>
    <mergeCell ref="K23:K2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7" workbookViewId="0">
      <selection activeCell="L36" sqref="L36"/>
    </sheetView>
  </sheetViews>
  <sheetFormatPr defaultRowHeight="15" x14ac:dyDescent="0.25"/>
  <cols>
    <col min="1" max="2" width="12.5703125" bestFit="1" customWidth="1"/>
    <col min="3" max="3" width="12.28515625" bestFit="1" customWidth="1"/>
    <col min="4" max="4" width="12.42578125" customWidth="1"/>
    <col min="5" max="5" width="12.28515625" bestFit="1" customWidth="1"/>
    <col min="6" max="6" width="12.7109375" bestFit="1" customWidth="1"/>
    <col min="8" max="8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14</v>
      </c>
    </row>
    <row r="2" spans="1:10" x14ac:dyDescent="0.25">
      <c r="A2" s="2" t="s">
        <v>5</v>
      </c>
      <c r="B2" s="2" t="s">
        <v>6</v>
      </c>
      <c r="C2" s="2" t="b">
        <v>0</v>
      </c>
      <c r="D2" s="2" t="s">
        <v>7</v>
      </c>
      <c r="E2" s="2" t="s">
        <v>8</v>
      </c>
    </row>
    <row r="3" spans="1:10" x14ac:dyDescent="0.25">
      <c r="A3" s="2" t="s">
        <v>9</v>
      </c>
      <c r="B3" s="2" t="s">
        <v>10</v>
      </c>
      <c r="C3" s="2" t="b">
        <v>1</v>
      </c>
      <c r="D3" s="2" t="s">
        <v>7</v>
      </c>
      <c r="E3" s="2" t="s">
        <v>8</v>
      </c>
    </row>
    <row r="4" spans="1:10" x14ac:dyDescent="0.25">
      <c r="A4" s="2" t="s">
        <v>11</v>
      </c>
      <c r="B4" s="2" t="s">
        <v>6</v>
      </c>
      <c r="C4" s="2" t="b">
        <v>1</v>
      </c>
      <c r="D4" s="2" t="s">
        <v>7</v>
      </c>
      <c r="E4" s="2" t="s">
        <v>8</v>
      </c>
    </row>
    <row r="5" spans="1:10" x14ac:dyDescent="0.25">
      <c r="A5" s="2" t="s">
        <v>5</v>
      </c>
      <c r="B5" s="2" t="s">
        <v>10</v>
      </c>
      <c r="C5" s="2" t="b">
        <v>0</v>
      </c>
      <c r="D5" s="2" t="s">
        <v>7</v>
      </c>
      <c r="E5" s="2" t="s">
        <v>8</v>
      </c>
    </row>
    <row r="6" spans="1:10" x14ac:dyDescent="0.25">
      <c r="A6" s="2" t="s">
        <v>11</v>
      </c>
      <c r="B6" s="2" t="s">
        <v>6</v>
      </c>
      <c r="C6" s="2" t="b">
        <v>0</v>
      </c>
      <c r="D6" s="2" t="s">
        <v>12</v>
      </c>
      <c r="E6" s="2" t="s">
        <v>8</v>
      </c>
    </row>
    <row r="7" spans="1:10" x14ac:dyDescent="0.25">
      <c r="A7" s="2" t="s">
        <v>9</v>
      </c>
      <c r="B7" s="2" t="s">
        <v>10</v>
      </c>
      <c r="C7" s="2" t="b">
        <v>0</v>
      </c>
      <c r="D7" s="2" t="s">
        <v>12</v>
      </c>
      <c r="E7" s="2" t="s">
        <v>8</v>
      </c>
    </row>
    <row r="8" spans="1:10" x14ac:dyDescent="0.25">
      <c r="A8" s="2" t="s">
        <v>9</v>
      </c>
      <c r="B8" s="2" t="s">
        <v>10</v>
      </c>
      <c r="C8" s="2" t="b">
        <v>1</v>
      </c>
      <c r="D8" s="2" t="s">
        <v>12</v>
      </c>
      <c r="E8" s="2" t="s">
        <v>13</v>
      </c>
    </row>
    <row r="9" spans="1:10" x14ac:dyDescent="0.25">
      <c r="A9" s="2" t="s">
        <v>11</v>
      </c>
      <c r="B9" s="2" t="s">
        <v>10</v>
      </c>
      <c r="C9" s="2" t="b">
        <v>0</v>
      </c>
      <c r="D9" s="2" t="s">
        <v>12</v>
      </c>
      <c r="E9" s="2" t="s">
        <v>8</v>
      </c>
    </row>
    <row r="10" spans="1:10" x14ac:dyDescent="0.25">
      <c r="A10" s="2" t="s">
        <v>11</v>
      </c>
      <c r="B10" s="2" t="s">
        <v>6</v>
      </c>
      <c r="C10" s="2" t="b">
        <v>1</v>
      </c>
      <c r="D10" s="2" t="s">
        <v>12</v>
      </c>
      <c r="E10" s="2" t="s">
        <v>13</v>
      </c>
    </row>
    <row r="11" spans="1:10" x14ac:dyDescent="0.25">
      <c r="A11" s="2" t="s">
        <v>5</v>
      </c>
      <c r="B11" s="2" t="s">
        <v>6</v>
      </c>
      <c r="C11" s="2" t="b">
        <v>0</v>
      </c>
      <c r="D11" s="2" t="s">
        <v>14</v>
      </c>
      <c r="E11" s="2" t="s">
        <v>13</v>
      </c>
    </row>
    <row r="12" spans="1:10" x14ac:dyDescent="0.25">
      <c r="A12" s="2" t="s">
        <v>5</v>
      </c>
      <c r="B12" s="2" t="s">
        <v>6</v>
      </c>
      <c r="C12" s="2" t="b">
        <v>1</v>
      </c>
      <c r="D12" s="2" t="s">
        <v>14</v>
      </c>
      <c r="E12" s="2" t="s">
        <v>13</v>
      </c>
    </row>
    <row r="13" spans="1:10" x14ac:dyDescent="0.25">
      <c r="A13" s="2" t="s">
        <v>11</v>
      </c>
      <c r="B13" s="2" t="s">
        <v>6</v>
      </c>
      <c r="C13" s="2" t="b">
        <v>0</v>
      </c>
      <c r="D13" s="2" t="s">
        <v>14</v>
      </c>
      <c r="E13" s="2" t="s">
        <v>13</v>
      </c>
    </row>
    <row r="14" spans="1:10" x14ac:dyDescent="0.25">
      <c r="A14" s="2" t="s">
        <v>9</v>
      </c>
      <c r="B14" s="2" t="s">
        <v>10</v>
      </c>
      <c r="C14" s="2" t="b">
        <v>0</v>
      </c>
      <c r="D14" s="2" t="s">
        <v>14</v>
      </c>
      <c r="E14" s="2" t="s">
        <v>8</v>
      </c>
    </row>
    <row r="15" spans="1:10" x14ac:dyDescent="0.25">
      <c r="A15" s="2" t="s">
        <v>11</v>
      </c>
      <c r="B15" s="2" t="s">
        <v>10</v>
      </c>
      <c r="C15" s="2" t="b">
        <v>1</v>
      </c>
      <c r="D15" s="2" t="s">
        <v>14</v>
      </c>
      <c r="E15" s="2" t="s">
        <v>8</v>
      </c>
    </row>
    <row r="16" spans="1:10" ht="15.75" x14ac:dyDescent="0.25">
      <c r="A16" s="9" t="s">
        <v>15</v>
      </c>
      <c r="B16" s="6">
        <f>COUNTIFS($D$2:$D$15, $F$1)</f>
        <v>5</v>
      </c>
      <c r="C16" s="6"/>
      <c r="D16" s="6"/>
      <c r="E16" s="6"/>
      <c r="F16" s="6"/>
      <c r="G16" s="6"/>
      <c r="H16" s="6"/>
      <c r="I16" s="6"/>
      <c r="J16" s="6"/>
    </row>
    <row r="17" spans="1:10" ht="15.75" x14ac:dyDescent="0.25">
      <c r="A17" s="6"/>
      <c r="B17" s="6"/>
      <c r="C17" s="6"/>
      <c r="D17" s="6"/>
      <c r="E17" s="7" t="s">
        <v>16</v>
      </c>
      <c r="F17" s="6" t="s">
        <v>17</v>
      </c>
      <c r="G17" s="6"/>
      <c r="H17" s="6"/>
      <c r="I17" s="6"/>
      <c r="J17" s="6"/>
    </row>
    <row r="18" spans="1:10" ht="15.75" x14ac:dyDescent="0.25">
      <c r="A18" s="6"/>
      <c r="B18" s="47" t="s">
        <v>4</v>
      </c>
      <c r="C18" s="6" t="s">
        <v>8</v>
      </c>
      <c r="D18" s="6">
        <f>COUNTIFS($E$2:$E$15,C18, $D$2:$D$15, $F$1)</f>
        <v>2</v>
      </c>
      <c r="E18" s="6">
        <f>D18/$B$16*LOG(D18/$B$16, 2)</f>
        <v>-0.52877123795494485</v>
      </c>
      <c r="F18" s="47">
        <f>-SUM(E18:E19)</f>
        <v>0.97095059445466858</v>
      </c>
      <c r="G18" s="6"/>
      <c r="H18" s="6"/>
      <c r="I18" s="6"/>
      <c r="J18" s="6"/>
    </row>
    <row r="19" spans="1:10" ht="15.75" x14ac:dyDescent="0.25">
      <c r="A19" s="6"/>
      <c r="B19" s="47"/>
      <c r="C19" s="6" t="s">
        <v>13</v>
      </c>
      <c r="D19" s="6">
        <f>COUNTIFS($E$2:$E$15,C19, $D$2:$D$15, $F$1)</f>
        <v>3</v>
      </c>
      <c r="E19" s="6">
        <f>D19/$B$16*LOG(D19/$B$16, 2)</f>
        <v>-0.44217935649972373</v>
      </c>
      <c r="F19" s="47"/>
      <c r="G19" s="6"/>
      <c r="H19" s="6"/>
      <c r="I19" s="6"/>
      <c r="J19" s="6"/>
    </row>
    <row r="20" spans="1:10" ht="15.75" x14ac:dyDescent="0.25">
      <c r="A20" s="6"/>
      <c r="B20" s="8"/>
      <c r="C20" s="6"/>
      <c r="D20" s="6"/>
      <c r="E20" s="6"/>
      <c r="F20" s="8"/>
      <c r="G20" s="6"/>
      <c r="H20" s="6"/>
      <c r="I20" s="6"/>
      <c r="J20" s="6"/>
    </row>
    <row r="21" spans="1:10" ht="15.75" x14ac:dyDescent="0.25">
      <c r="A21" s="6">
        <v>1</v>
      </c>
      <c r="B21" s="6"/>
      <c r="C21" s="6"/>
      <c r="D21" s="6" t="s">
        <v>8</v>
      </c>
      <c r="E21" s="6" t="s">
        <v>13</v>
      </c>
      <c r="F21" s="6" t="s">
        <v>18</v>
      </c>
      <c r="G21" s="6" t="s">
        <v>19</v>
      </c>
      <c r="H21" s="6" t="s">
        <v>20</v>
      </c>
      <c r="I21" s="6" t="s">
        <v>17</v>
      </c>
      <c r="J21" s="6" t="s">
        <v>21</v>
      </c>
    </row>
    <row r="22" spans="1:10" ht="15.75" x14ac:dyDescent="0.25">
      <c r="A22" s="6">
        <v>1</v>
      </c>
      <c r="B22" s="47" t="s">
        <v>0</v>
      </c>
      <c r="C22" s="6" t="s">
        <v>5</v>
      </c>
      <c r="D22" s="6">
        <f>COUNTIFS(INDEX($A$2:$E$15,0,$A22),$C22, $E$2:$E$15,D$21, $D$2:$D$15, $F$1)</f>
        <v>0</v>
      </c>
      <c r="E22" s="6">
        <f>COUNTIFS(INDEX($A$2:$E$15,0,$A22),$C22, $E$2:$E$15,E$21, $D$2:$D$15, $F$1)</f>
        <v>2</v>
      </c>
      <c r="F22" s="6">
        <f>IFERROR(D22/SUM($D22:$E22)*LOG(D22/SUM($D22:$E22), 2), 0)</f>
        <v>0</v>
      </c>
      <c r="G22" s="6">
        <f>IFERROR(E22/SUM($D22:$E22)*LOG(E22/SUM($D22:$E22), 2), 0)</f>
        <v>0</v>
      </c>
      <c r="H22" s="6">
        <f>-SUM($D22:$E22)/$B$16*(F22+G22)</f>
        <v>0</v>
      </c>
      <c r="I22" s="47">
        <f>SUMIFS(H$22:H$31,$A$22:A$31,A22)</f>
        <v>0.4</v>
      </c>
      <c r="J22" s="47">
        <f>F$18-I22</f>
        <v>0.57095059445466856</v>
      </c>
    </row>
    <row r="23" spans="1:10" ht="15.75" x14ac:dyDescent="0.25">
      <c r="A23" s="6">
        <v>1</v>
      </c>
      <c r="B23" s="47"/>
      <c r="C23" s="6" t="s">
        <v>11</v>
      </c>
      <c r="D23" s="6">
        <f t="shared" ref="D23:E31" si="0">COUNTIFS(INDEX($A$2:$E$15,0,$A23),$C23, $E$2:$E$15,D$21, $D$2:$D$15, $F$1)</f>
        <v>1</v>
      </c>
      <c r="E23" s="6">
        <f t="shared" si="0"/>
        <v>1</v>
      </c>
      <c r="F23" s="6">
        <f t="shared" ref="F23:F31" si="1">IFERROR(D23/SUM($D23:$E23)*LOG(D23/SUM($D23:$E23), 2), 0)</f>
        <v>-0.5</v>
      </c>
      <c r="G23" s="6">
        <f t="shared" ref="G23:G31" si="2">IFERROR(E23/SUM($D23:$E23)*LOG(E23/SUM($D23:$E23), 2), 0)</f>
        <v>-0.5</v>
      </c>
      <c r="H23" s="6">
        <f t="shared" ref="H23:H31" si="3">-SUM($D23:$E23)/$B$16*(F23+G23)</f>
        <v>0.4</v>
      </c>
      <c r="I23" s="47"/>
      <c r="J23" s="47"/>
    </row>
    <row r="24" spans="1:10" ht="15.75" x14ac:dyDescent="0.25">
      <c r="A24" s="6">
        <v>1</v>
      </c>
      <c r="B24" s="47"/>
      <c r="C24" s="6" t="s">
        <v>9</v>
      </c>
      <c r="D24" s="6">
        <f t="shared" si="0"/>
        <v>1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6">
        <f t="shared" si="3"/>
        <v>0</v>
      </c>
      <c r="I24" s="47"/>
      <c r="J24" s="47"/>
    </row>
    <row r="25" spans="1:10" ht="15.75" x14ac:dyDescent="0.25">
      <c r="A25" s="6">
        <v>2</v>
      </c>
      <c r="B25" s="47" t="s">
        <v>1</v>
      </c>
      <c r="C25" s="6" t="s">
        <v>6</v>
      </c>
      <c r="D25" s="6">
        <f t="shared" si="0"/>
        <v>0</v>
      </c>
      <c r="E25" s="6">
        <f t="shared" si="0"/>
        <v>3</v>
      </c>
      <c r="F25" s="6">
        <f t="shared" si="1"/>
        <v>0</v>
      </c>
      <c r="G25" s="6">
        <f t="shared" si="2"/>
        <v>0</v>
      </c>
      <c r="H25" s="6">
        <f t="shared" si="3"/>
        <v>0</v>
      </c>
      <c r="I25" s="47">
        <f>SUMIFS(H$22:H$31,$A$22:A$31,A25)</f>
        <v>0</v>
      </c>
      <c r="J25" s="47">
        <f>F$18-I25</f>
        <v>0.97095059445466858</v>
      </c>
    </row>
    <row r="26" spans="1:10" ht="15.75" x14ac:dyDescent="0.25">
      <c r="A26" s="6">
        <v>2</v>
      </c>
      <c r="B26" s="47"/>
      <c r="C26" s="6" t="s">
        <v>10</v>
      </c>
      <c r="D26" s="6">
        <f t="shared" si="0"/>
        <v>2</v>
      </c>
      <c r="E26" s="6">
        <f t="shared" si="0"/>
        <v>0</v>
      </c>
      <c r="F26" s="6">
        <f t="shared" si="1"/>
        <v>0</v>
      </c>
      <c r="G26" s="6">
        <f t="shared" si="2"/>
        <v>0</v>
      </c>
      <c r="H26" s="6">
        <f t="shared" si="3"/>
        <v>0</v>
      </c>
      <c r="I26" s="47"/>
      <c r="J26" s="47"/>
    </row>
    <row r="27" spans="1:10" ht="15.75" x14ac:dyDescent="0.25">
      <c r="A27" s="6">
        <v>3</v>
      </c>
      <c r="B27" s="47" t="s">
        <v>2</v>
      </c>
      <c r="C27" s="6" t="b">
        <v>1</v>
      </c>
      <c r="D27" s="6">
        <f t="shared" si="0"/>
        <v>1</v>
      </c>
      <c r="E27" s="6">
        <f t="shared" si="0"/>
        <v>1</v>
      </c>
      <c r="F27" s="6">
        <f t="shared" si="1"/>
        <v>-0.5</v>
      </c>
      <c r="G27" s="6">
        <f t="shared" si="2"/>
        <v>-0.5</v>
      </c>
      <c r="H27" s="6">
        <f t="shared" si="3"/>
        <v>0.4</v>
      </c>
      <c r="I27" s="47">
        <f>SUMIFS(H$22:H$31,$A$22:A$31,A27)</f>
        <v>0.95097750043269369</v>
      </c>
      <c r="J27" s="47">
        <f>F$18-I27</f>
        <v>1.9973094021974891E-2</v>
      </c>
    </row>
    <row r="28" spans="1:10" ht="15.75" x14ac:dyDescent="0.25">
      <c r="A28" s="6">
        <v>3</v>
      </c>
      <c r="B28" s="47"/>
      <c r="C28" s="6" t="b">
        <v>0</v>
      </c>
      <c r="D28" s="6">
        <f t="shared" si="0"/>
        <v>1</v>
      </c>
      <c r="E28" s="6">
        <f t="shared" si="0"/>
        <v>2</v>
      </c>
      <c r="F28" s="6">
        <f t="shared" si="1"/>
        <v>-0.52832083357371873</v>
      </c>
      <c r="G28" s="6">
        <f t="shared" si="2"/>
        <v>-0.38997500048077083</v>
      </c>
      <c r="H28" s="6">
        <f t="shared" si="3"/>
        <v>0.55097750043269367</v>
      </c>
      <c r="I28" s="47"/>
      <c r="J28" s="47"/>
    </row>
    <row r="29" spans="1:10" ht="15.75" x14ac:dyDescent="0.25">
      <c r="A29" s="6">
        <v>4</v>
      </c>
      <c r="B29" s="47" t="s">
        <v>3</v>
      </c>
      <c r="C29" s="6" t="s">
        <v>7</v>
      </c>
      <c r="D29" s="6">
        <f t="shared" si="0"/>
        <v>0</v>
      </c>
      <c r="E29" s="6">
        <f t="shared" si="0"/>
        <v>0</v>
      </c>
      <c r="F29" s="6">
        <f t="shared" si="1"/>
        <v>0</v>
      </c>
      <c r="G29" s="6">
        <f t="shared" si="2"/>
        <v>0</v>
      </c>
      <c r="H29" s="6">
        <f t="shared" si="3"/>
        <v>0</v>
      </c>
      <c r="I29" s="47">
        <f>SUMIFS(H$22:H$31,$A$22:A$31,A29)</f>
        <v>0.97095059445466858</v>
      </c>
      <c r="J29" s="47">
        <f>F$18-I29</f>
        <v>0</v>
      </c>
    </row>
    <row r="30" spans="1:10" ht="15.75" x14ac:dyDescent="0.25">
      <c r="A30" s="6">
        <v>4</v>
      </c>
      <c r="B30" s="47"/>
      <c r="C30" s="6" t="s">
        <v>12</v>
      </c>
      <c r="D30" s="6">
        <f t="shared" si="0"/>
        <v>0</v>
      </c>
      <c r="E30" s="6">
        <f t="shared" si="0"/>
        <v>0</v>
      </c>
      <c r="F30" s="6">
        <f t="shared" si="1"/>
        <v>0</v>
      </c>
      <c r="G30" s="6">
        <f t="shared" si="2"/>
        <v>0</v>
      </c>
      <c r="H30" s="6">
        <f t="shared" si="3"/>
        <v>0</v>
      </c>
      <c r="I30" s="47"/>
      <c r="J30" s="47"/>
    </row>
    <row r="31" spans="1:10" ht="15.75" x14ac:dyDescent="0.25">
      <c r="A31" s="6">
        <v>4</v>
      </c>
      <c r="B31" s="47"/>
      <c r="C31" s="6" t="s">
        <v>14</v>
      </c>
      <c r="D31" s="6">
        <f t="shared" si="0"/>
        <v>2</v>
      </c>
      <c r="E31" s="6">
        <f t="shared" si="0"/>
        <v>3</v>
      </c>
      <c r="F31" s="6">
        <f t="shared" si="1"/>
        <v>-0.52877123795494485</v>
      </c>
      <c r="G31" s="6">
        <f t="shared" si="2"/>
        <v>-0.44217935649972373</v>
      </c>
      <c r="H31" s="6">
        <f t="shared" si="3"/>
        <v>0.97095059445466858</v>
      </c>
      <c r="I31" s="47"/>
      <c r="J31" s="47"/>
    </row>
    <row r="34" spans="3:9" x14ac:dyDescent="0.25">
      <c r="F34" s="3" t="s">
        <v>3</v>
      </c>
    </row>
    <row r="36" spans="3:9" x14ac:dyDescent="0.25">
      <c r="D36" s="3" t="s">
        <v>22</v>
      </c>
      <c r="F36" s="3" t="s">
        <v>23</v>
      </c>
      <c r="H36" s="3" t="s">
        <v>24</v>
      </c>
    </row>
    <row r="38" spans="3:9" x14ac:dyDescent="0.25">
      <c r="C38" s="5" t="s">
        <v>25</v>
      </c>
      <c r="D38" s="5" t="s">
        <v>26</v>
      </c>
      <c r="H38" s="5" t="s">
        <v>27</v>
      </c>
      <c r="I38" s="5" t="s">
        <v>28</v>
      </c>
    </row>
  </sheetData>
  <mergeCells count="14">
    <mergeCell ref="B27:B28"/>
    <mergeCell ref="I27:I28"/>
    <mergeCell ref="J27:J28"/>
    <mergeCell ref="B29:B31"/>
    <mergeCell ref="I29:I31"/>
    <mergeCell ref="J29:J31"/>
    <mergeCell ref="B25:B26"/>
    <mergeCell ref="I25:I26"/>
    <mergeCell ref="J25:J26"/>
    <mergeCell ref="B18:B19"/>
    <mergeCell ref="F18:F19"/>
    <mergeCell ref="B22:B24"/>
    <mergeCell ref="I22:I24"/>
    <mergeCell ref="J22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 1</vt:lpstr>
      <vt:lpstr>Prediction</vt:lpstr>
      <vt:lpstr>Rainy</vt:lpstr>
      <vt:lpstr>Sunny</vt:lpstr>
      <vt:lpstr>level-2-rainy</vt:lpstr>
      <vt:lpstr>level-1 sunny </vt:lpstr>
      <vt:lpstr>level-2-rainy1</vt:lpstr>
      <vt:lpstr>level-2-sunny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2024-11-08T15:53:39Z</dcterms:modified>
</cp:coreProperties>
</file>