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a1\Desktop\Fast Futures\Capstone project briefs and datasets\Capstone project briefs and datasets\Optimising EVolution\"/>
    </mc:Choice>
  </mc:AlternateContent>
  <xr:revisionPtr revIDLastSave="0" documentId="13_ncr:1_{76011D4C-8D59-4D38-8858-712A19692C43}" xr6:coauthVersionLast="47" xr6:coauthVersionMax="47" xr10:uidLastSave="{00000000-0000-0000-0000-000000000000}"/>
  <bookViews>
    <workbookView xWindow="22932" yWindow="-108" windowWidth="23256" windowHeight="12456" firstSheet="1" activeTab="4" xr2:uid="{00000000-000D-0000-FFFF-FFFF00000000}"/>
  </bookViews>
  <sheets>
    <sheet name="Demand Data" sheetId="2" r:id="rId1"/>
    <sheet name="Roads by Region" sheetId="1" r:id="rId2"/>
    <sheet name="Holiday destinations data" sheetId="3" r:id="rId3"/>
    <sheet name="Motorway traffic data" sheetId="4" r:id="rId4"/>
    <sheet name="Motorway and Holiday Roads" sheetId="11" r:id="rId5"/>
    <sheet name="Charging costs and sales" sheetId="5" r:id="rId6"/>
    <sheet name="Fixed costs" sheetId="6" r:id="rId7"/>
    <sheet name="Additional income streams" sheetId="7" r:id="rId8"/>
    <sheet name="Sheet1" sheetId="8" r:id="rId9"/>
  </sheets>
  <definedNames>
    <definedName name="_xlnm._FilterDatabase" localSheetId="5" hidden="1">'Charging costs and sales'!$A$1:$C$111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B112" i="5"/>
  <c r="D11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2" i="5"/>
  <c r="C112" i="5"/>
  <c r="E13" i="11"/>
  <c r="F13" i="11" s="1"/>
  <c r="E8" i="11"/>
  <c r="F8" i="11" s="1"/>
  <c r="E10" i="11"/>
  <c r="F10" i="11" s="1"/>
  <c r="E12" i="11"/>
  <c r="F12" i="11" s="1"/>
  <c r="E5" i="11"/>
  <c r="F5" i="11" s="1"/>
  <c r="E3" i="11"/>
  <c r="F3" i="11" s="1"/>
  <c r="E11" i="11"/>
  <c r="F11" i="11" s="1"/>
  <c r="E2" i="11"/>
  <c r="F2" i="11" s="1"/>
  <c r="E7" i="11"/>
  <c r="F7" i="11" s="1"/>
  <c r="E9" i="11"/>
  <c r="F9" i="11" s="1"/>
  <c r="E4" i="11"/>
  <c r="F4" i="11" s="1"/>
  <c r="E6" i="11"/>
  <c r="F6" i="11" s="1"/>
  <c r="C4" i="8"/>
  <c r="C9" i="8"/>
  <c r="C10" i="8" s="1"/>
  <c r="C11" i="8" s="1"/>
  <c r="C12" i="8"/>
  <c r="F12" i="8" s="1"/>
  <c r="F4" i="8"/>
  <c r="F2" i="8"/>
  <c r="E2" i="8"/>
  <c r="D2" i="8"/>
  <c r="E9" i="8"/>
  <c r="E10" i="8" s="1"/>
  <c r="E11" i="8" s="1"/>
  <c r="D11" i="8"/>
  <c r="D9" i="8"/>
  <c r="D10" i="8" s="1"/>
  <c r="D4" i="8"/>
  <c r="E4" i="8" s="1"/>
  <c r="F9" i="8"/>
  <c r="F10" i="8" s="1"/>
  <c r="F11" i="8" s="1"/>
  <c r="F4" i="2"/>
  <c r="F5" i="2"/>
  <c r="F6" i="2"/>
  <c r="F7" i="2"/>
  <c r="F8" i="2"/>
  <c r="F3" i="2"/>
  <c r="C4" i="2"/>
  <c r="C5" i="2"/>
  <c r="C6" i="2"/>
  <c r="C7" i="2"/>
  <c r="C8" i="2"/>
  <c r="C3" i="2"/>
  <c r="C9" i="2" s="1"/>
  <c r="C5" i="5"/>
  <c r="C92" i="5"/>
  <c r="C78" i="5"/>
  <c r="C110" i="5"/>
  <c r="C50" i="5"/>
  <c r="C111" i="5"/>
  <c r="C4" i="5"/>
  <c r="C56" i="5"/>
  <c r="C49" i="5"/>
  <c r="C42" i="5"/>
  <c r="C16" i="5"/>
  <c r="C21" i="5"/>
  <c r="C58" i="5"/>
  <c r="C109" i="5"/>
  <c r="C45" i="5"/>
  <c r="C8" i="5"/>
  <c r="C74" i="5"/>
  <c r="C71" i="5"/>
  <c r="C67" i="5"/>
  <c r="C39" i="5"/>
  <c r="C90" i="5"/>
  <c r="C54" i="5"/>
  <c r="C89" i="5"/>
  <c r="C100" i="5"/>
  <c r="C99" i="5"/>
  <c r="C73" i="5"/>
  <c r="C80" i="5"/>
  <c r="C108" i="5"/>
  <c r="C95" i="5"/>
  <c r="C14" i="5"/>
  <c r="C41" i="5"/>
  <c r="C40" i="5"/>
  <c r="C18" i="5"/>
  <c r="C17" i="5"/>
  <c r="C15" i="5"/>
  <c r="C29" i="5"/>
  <c r="C98" i="5"/>
  <c r="C70" i="5"/>
  <c r="C32" i="5"/>
  <c r="C77" i="5"/>
  <c r="C61" i="5"/>
  <c r="C76" i="5"/>
  <c r="C31" i="5"/>
  <c r="C13" i="5"/>
  <c r="C19" i="5"/>
  <c r="C3" i="5"/>
  <c r="C38" i="5"/>
  <c r="C97" i="5"/>
  <c r="C10" i="5"/>
  <c r="C103" i="5"/>
  <c r="C69" i="5"/>
  <c r="C63" i="5"/>
  <c r="C44" i="5"/>
  <c r="C7" i="5"/>
  <c r="C84" i="5"/>
  <c r="C72" i="5"/>
  <c r="C66" i="5"/>
  <c r="C91" i="5"/>
  <c r="C48" i="5"/>
  <c r="C28" i="5"/>
  <c r="C12" i="5"/>
  <c r="C106" i="5"/>
  <c r="C53" i="5"/>
  <c r="C88" i="5"/>
  <c r="C36" i="5"/>
  <c r="C46" i="5"/>
  <c r="C35" i="5"/>
  <c r="C55" i="5"/>
  <c r="C24" i="5"/>
  <c r="C65" i="5"/>
  <c r="C86" i="5"/>
  <c r="C37" i="5"/>
  <c r="C75" i="5"/>
  <c r="C30" i="5"/>
  <c r="C87" i="5"/>
  <c r="C94" i="5"/>
  <c r="C57" i="5"/>
  <c r="C64" i="5"/>
  <c r="C2" i="5"/>
  <c r="C83" i="5"/>
  <c r="C82" i="5"/>
  <c r="C43" i="5"/>
  <c r="C27" i="5"/>
  <c r="C52" i="5"/>
  <c r="C59" i="5"/>
  <c r="C6" i="5"/>
  <c r="C105" i="5"/>
  <c r="C47" i="5"/>
  <c r="C79" i="5"/>
  <c r="C11" i="5"/>
  <c r="C68" i="5"/>
  <c r="C26" i="5"/>
  <c r="C102" i="5"/>
  <c r="C107" i="5"/>
  <c r="C51" i="5"/>
  <c r="C96" i="5"/>
  <c r="C85" i="5"/>
  <c r="C20" i="5"/>
  <c r="C34" i="5"/>
  <c r="C9" i="5"/>
  <c r="C81" i="5"/>
  <c r="C33" i="5"/>
  <c r="C25" i="5"/>
  <c r="C104" i="5"/>
  <c r="C62" i="5"/>
  <c r="C101" i="5"/>
  <c r="C23" i="5"/>
  <c r="C93" i="5"/>
  <c r="C60" i="5"/>
  <c r="C22" i="5"/>
  <c r="C13" i="8" l="1"/>
  <c r="C14" i="8" s="1"/>
  <c r="C15" i="8" s="1"/>
  <c r="C16" i="8" s="1"/>
  <c r="D12" i="8"/>
  <c r="E12" i="8" s="1"/>
  <c r="F13" i="8"/>
  <c r="F14" i="8" s="1"/>
  <c r="F15" i="8" s="1"/>
  <c r="D13" i="8"/>
  <c r="D14" i="8" s="1"/>
  <c r="D15" i="8" s="1"/>
  <c r="D16" i="8" s="1"/>
  <c r="F16" i="8"/>
  <c r="E13" i="8"/>
  <c r="F9" i="2"/>
  <c r="F10" i="2" s="1"/>
  <c r="F11" i="2" s="1"/>
  <c r="C10" i="2"/>
  <c r="C11" i="2" s="1"/>
  <c r="B9" i="2"/>
  <c r="B10" i="2" s="1"/>
  <c r="B11" i="2" s="1"/>
  <c r="E9" i="2"/>
  <c r="E10" i="2" s="1"/>
  <c r="E11" i="2" s="1"/>
  <c r="E14" i="8" l="1"/>
  <c r="E15" i="8" s="1"/>
  <c r="E16" i="8" s="1"/>
</calcChain>
</file>

<file path=xl/sharedStrings.xml><?xml version="1.0" encoding="utf-8"?>
<sst xmlns="http://schemas.openxmlformats.org/spreadsheetml/2006/main" count="277" uniqueCount="87">
  <si>
    <t>Year</t>
  </si>
  <si>
    <t>Number of Electric Vehicles</t>
  </si>
  <si>
    <t>Number of EV Charging Stations</t>
  </si>
  <si>
    <t>Road</t>
  </si>
  <si>
    <t>Region</t>
  </si>
  <si>
    <t>A1(M)</t>
  </si>
  <si>
    <t>North East</t>
  </si>
  <si>
    <t>M6</t>
  </si>
  <si>
    <t>North West</t>
  </si>
  <si>
    <t>M1</t>
  </si>
  <si>
    <t>M40</t>
  </si>
  <si>
    <t>West Midlands</t>
  </si>
  <si>
    <t>M25</t>
  </si>
  <si>
    <t>East of England</t>
  </si>
  <si>
    <t>M20</t>
  </si>
  <si>
    <t>South East</t>
  </si>
  <si>
    <t>M5</t>
  </si>
  <si>
    <t>South West</t>
  </si>
  <si>
    <t>A40</t>
  </si>
  <si>
    <t>A30</t>
  </si>
  <si>
    <t>A591</t>
  </si>
  <si>
    <t>A23</t>
  </si>
  <si>
    <t>A64</t>
  </si>
  <si>
    <t>Yorkshire and The Humber</t>
  </si>
  <si>
    <t>Location</t>
  </si>
  <si>
    <t xml:space="preserve">Number of tourists each year </t>
  </si>
  <si>
    <t>Main Road</t>
  </si>
  <si>
    <t>Number of Vehicles Each Day</t>
  </si>
  <si>
    <t>London</t>
  </si>
  <si>
    <t>The Lake District</t>
  </si>
  <si>
    <t>Brighton</t>
  </si>
  <si>
    <t>York</t>
  </si>
  <si>
    <t>Cornwall</t>
  </si>
  <si>
    <t>Major Roads</t>
  </si>
  <si>
    <t>Month</t>
  </si>
  <si>
    <t>Average Number of Vehicles each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</si>
  <si>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</si>
  <si>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</si>
  <si>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</si>
  <si>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</si>
  <si>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</si>
  <si>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</si>
  <si>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</si>
  <si>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</si>
  <si>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</si>
  <si>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</si>
  <si>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</si>
  <si>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</si>
  <si>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 ID</t>
  </si>
  <si>
    <t>Sale Price</t>
  </si>
  <si>
    <t>Cost</t>
  </si>
  <si>
    <t>Description</t>
  </si>
  <si>
    <t>Building cost</t>
  </si>
  <si>
    <t>EV Charger per unit</t>
  </si>
  <si>
    <t>Store</t>
  </si>
  <si>
    <t>Expected Annual Profit</t>
  </si>
  <si>
    <t>Coffee Shop</t>
  </si>
  <si>
    <t>Shop</t>
  </si>
  <si>
    <t>Car Wash</t>
  </si>
  <si>
    <t>Tyre pump</t>
  </si>
  <si>
    <t>East Midlands, Yorkshire and the Humber</t>
  </si>
  <si>
    <t>Growth Rate</t>
  </si>
  <si>
    <t>Growth Rate (Stations)</t>
  </si>
  <si>
    <t>Average Profit</t>
  </si>
  <si>
    <t>Investment Cost</t>
  </si>
  <si>
    <t>Open 12 hours a day</t>
  </si>
  <si>
    <t>Charge for 1 hour per Car</t>
  </si>
  <si>
    <t>Max capacity to charge per Day per Forecourt</t>
  </si>
  <si>
    <t>Maximum Revenue per Year from Charging Business</t>
  </si>
  <si>
    <t>Maximum Revenue per Day per Forecourt</t>
  </si>
  <si>
    <t>Revenue from other Businesses</t>
  </si>
  <si>
    <t>Each Charger can Charge these No of cars a Day (Max)</t>
  </si>
  <si>
    <t>We lack utilisation data.</t>
  </si>
  <si>
    <t>Total Max Revenue per Annum (All Businesses)</t>
  </si>
  <si>
    <t>Monthly Max revenue all Businesses</t>
  </si>
  <si>
    <t>Months to Break even (Best Case)</t>
  </si>
  <si>
    <t>Years to Break Even  (Best Case)</t>
  </si>
  <si>
    <t>Loss of 35% of income</t>
  </si>
  <si>
    <t>Cost of Chargers @7500 each</t>
  </si>
  <si>
    <t>Number of Chargers</t>
  </si>
  <si>
    <t>Average Number of Vehicles Each Day</t>
  </si>
  <si>
    <t>EV %</t>
  </si>
  <si>
    <t>EV Traffic Per Day</t>
  </si>
  <si>
    <t>Road Type</t>
  </si>
  <si>
    <t>Holiday Road</t>
  </si>
  <si>
    <t>Motorway</t>
  </si>
  <si>
    <t>EV Traffic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</si>
</sst>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[$£-809]* #,##0_-;\-[$£-809]* #,##0_-;_-[$£-809]* &quot;-&quot;??_-;_-@_-"/>
    <numFmt numFmtId="166" formatCode="_-* #,##0.0_-;\-* #,##0.0_-;_-* &quot;-&quot;??_-;_-@_-"/>
    <numFmt numFmtId="167" formatCode="_-* #,##0_-;\-* #,##0_-;_-* &quot;-&quot;??_-;_-@_-"/>
    <numFmt numFmtId="168" formatCode="&quot;£&quot;#,##0"/>
    <numFmt numFmtId="169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4"/>
      <color theme="2" tint="-0.249977111117893"/>
      <name val="Calibri"/>
      <family val="2"/>
      <scheme val="minor"/>
    </font>
    <font>
      <b/>
      <sz val="14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2" fillId="2" borderId="0" xfId="0" applyFont="1" applyFill="1" applyAlignment="1">
      <alignment horizontal="center" vertical="center" wrapText="1"/>
    </xf>
    <xf numFmtId="44" fontId="0" fillId="0" borderId="0" xfId="1" applyFont="1"/>
    <xf numFmtId="44" fontId="2" fillId="2" borderId="0" xfId="1" applyFont="1" applyFill="1" applyAlignment="1">
      <alignment horizontal="center" vertical="center"/>
    </xf>
    <xf numFmtId="164" fontId="0" fillId="0" borderId="0" xfId="1" applyNumberFormat="1" applyFont="1"/>
    <xf numFmtId="165" fontId="0" fillId="0" borderId="0" xfId="1" applyNumberFormat="1" applyFont="1"/>
    <xf numFmtId="167" fontId="0" fillId="0" borderId="1" xfId="2" applyNumberFormat="1" applyFont="1" applyBorder="1"/>
    <xf numFmtId="167" fontId="0" fillId="0" borderId="0" xfId="2" applyNumberFormat="1" applyFont="1"/>
    <xf numFmtId="10" fontId="0" fillId="0" borderId="1" xfId="0" applyNumberFormat="1" applyBorder="1"/>
    <xf numFmtId="1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67" fontId="2" fillId="2" borderId="1" xfId="2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3" fillId="0" borderId="0" xfId="0" applyNumberFormat="1" applyFont="1"/>
    <xf numFmtId="0" fontId="4" fillId="0" borderId="0" xfId="0" applyFont="1"/>
    <xf numFmtId="167" fontId="4" fillId="0" borderId="0" xfId="2" applyNumberFormat="1" applyFont="1"/>
    <xf numFmtId="0" fontId="5" fillId="0" borderId="0" xfId="0" applyFont="1"/>
    <xf numFmtId="0" fontId="6" fillId="0" borderId="0" xfId="0" applyFont="1"/>
    <xf numFmtId="166" fontId="4" fillId="0" borderId="0" xfId="2" applyNumberFormat="1" applyFont="1"/>
    <xf numFmtId="0" fontId="7" fillId="0" borderId="0" xfId="0" applyFont="1"/>
    <xf numFmtId="164" fontId="4" fillId="0" borderId="0" xfId="2" applyNumberFormat="1" applyFont="1"/>
    <xf numFmtId="168" fontId="4" fillId="0" borderId="0" xfId="2" applyNumberFormat="1" applyFont="1" applyAlignment="1">
      <alignment horizontal="right"/>
    </xf>
    <xf numFmtId="168" fontId="5" fillId="0" borderId="0" xfId="2" applyNumberFormat="1" applyFont="1" applyAlignment="1">
      <alignment horizontal="right"/>
    </xf>
    <xf numFmtId="168" fontId="6" fillId="0" borderId="0" xfId="2" applyNumberFormat="1" applyFont="1" applyAlignment="1">
      <alignment horizontal="right"/>
    </xf>
    <xf numFmtId="0" fontId="3" fillId="0" borderId="0" xfId="0" applyFont="1" applyAlignment="1">
      <alignment horizontal="center"/>
    </xf>
    <xf numFmtId="167" fontId="3" fillId="0" borderId="0" xfId="2" applyNumberFormat="1" applyFont="1" applyAlignment="1">
      <alignment horizontal="center"/>
    </xf>
    <xf numFmtId="0" fontId="8" fillId="0" borderId="0" xfId="0" applyFont="1"/>
    <xf numFmtId="167" fontId="9" fillId="0" borderId="0" xfId="2" applyNumberFormat="1" applyFont="1" applyAlignment="1">
      <alignment horizontal="center"/>
    </xf>
    <xf numFmtId="164" fontId="10" fillId="0" borderId="0" xfId="2" applyNumberFormat="1" applyFont="1"/>
    <xf numFmtId="167" fontId="10" fillId="0" borderId="0" xfId="2" applyNumberFormat="1" applyFont="1"/>
    <xf numFmtId="168" fontId="10" fillId="0" borderId="0" xfId="2" applyNumberFormat="1" applyFont="1" applyAlignment="1">
      <alignment horizontal="right"/>
    </xf>
    <xf numFmtId="168" fontId="11" fillId="0" borderId="0" xfId="2" applyNumberFormat="1" applyFont="1" applyAlignment="1">
      <alignment horizontal="right"/>
    </xf>
    <xf numFmtId="166" fontId="10" fillId="0" borderId="0" xfId="2" applyNumberFormat="1" applyFont="1"/>
    <xf numFmtId="167" fontId="0" fillId="0" borderId="0" xfId="2" applyNumberFormat="1" applyFont="1" applyAlignment="1">
      <alignment horizontal="left"/>
    </xf>
    <xf numFmtId="169" fontId="0" fillId="0" borderId="0" xfId="0" applyNumberFormat="1"/>
    <xf numFmtId="1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44" fontId="0" fillId="0" borderId="0" xfId="0" applyNumberFormat="1"/>
    <xf numFmtId="0" fontId="3" fillId="0" borderId="0" xfId="0" applyFont="1"/>
    <xf numFmtId="44" fontId="3" fillId="0" borderId="0" xfId="0" applyNumberFormat="1" applyFont="1"/>
    <xf numFmtId="2" fontId="3" fillId="0" borderId="0" xfId="0" applyNumberFormat="1" applyFont="1"/>
  </cellXfs>
  <cellStyles count="3">
    <cellStyle name="Comma" xfId="2" builtinId="3"/>
    <cellStyle name="Currency" xfId="1" builtinId="4"/>
    <cellStyle name="Normal" xfId="0" builtinId="0"/>
  </cellStyles>
  <dxfs count="7">
    <dxf>
      <numFmt numFmtId="0" formatCode="General"/>
    </dxf>
    <dxf>
      <numFmt numFmtId="1" formatCode="0"/>
    </dxf>
    <dxf>
      <numFmt numFmtId="169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44D02-E89B-4CE4-A87F-62F1E1F55CB7}" name="Table1" displayName="Table1" ref="A1:C85" totalsRowShown="0">
  <autoFilter ref="A1:C85" xr:uid="{A3144D02-E89B-4CE4-A87F-62F1E1F55CB7}"/>
  <tableColumns count="3">
    <tableColumn id="1" xr3:uid="{5F9495D7-33BD-4690-99AF-0519CDC4D363}" name="Major Roads"/>
    <tableColumn id="2" xr3:uid="{6097BF84-4105-4780-90DB-219BBBCEBB74}" name="Month"/>
    <tableColumn id="3" xr3:uid="{B076ABA8-0FAB-4F6A-80E0-4527CD6C70DD}" name="Average Number of Vehicles each da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9E0AF-359B-41E7-8F6E-9B72C7687899}" name="Table2" displayName="Table2" ref="A1:F13" totalsRowShown="0" headerRowDxfId="6">
  <autoFilter ref="A1:F13" xr:uid="{9359E0AF-359B-41E7-8F6E-9B72C7687899}"/>
  <sortState xmlns:xlrd2="http://schemas.microsoft.com/office/spreadsheetml/2017/richdata2" ref="A2:F13">
    <sortCondition descending="1" ref="F1:F13"/>
  </sortState>
  <tableColumns count="6">
    <tableColumn id="5" xr3:uid="{C9D89D60-37DB-464A-A01E-57D75ABF7DF8}" name="Road Type" dataDxfId="5" dataCellStyle="Comma"/>
    <tableColumn id="1" xr3:uid="{476D328E-2C35-49C8-AFEC-BBE64169C8E5}" name="Road" dataDxfId="4" dataCellStyle="Comma"/>
    <tableColumn id="2" xr3:uid="{64CB7047-942A-4EE8-8A5E-5BDAA8601082}" name="Average Number of Vehicles Each Day" dataDxfId="3" dataCellStyle="Comma"/>
    <tableColumn id="3" xr3:uid="{72CCA66D-1DE0-4EBF-8CE3-48887D0F9B79}" name="EV %" dataDxfId="2"/>
    <tableColumn id="4" xr3:uid="{FE8662D0-0EAC-471B-9B4F-0D68CB7FEF5D}" name="EV Traffic Per Day" dataDxfId="1">
      <calculatedColumnFormula>D2*C2</calculatedColumnFormula>
    </tableColumn>
    <tableColumn id="6" xr3:uid="{4E3EF5E2-A0F4-4B4D-B560-407CDD89CE88}" name="EV Traffic Per Year" dataDxfId="0">
      <calculatedColumnFormula>365*Table2[[#This Row],[EV Traffic Per Day]]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5035-7734-41AF-B152-6045187C652E}">
  <dimension ref="A1:F11"/>
  <sheetViews>
    <sheetView workbookViewId="0">
      <selection activeCell="D8" sqref="D8"/>
    </sheetView>
  </sheetViews>
  <sheetFormatPr defaultRowHeight="15" x14ac:dyDescent="0.25"/>
  <cols>
    <col min="1" max="1" width="9.5703125" bestFit="1" customWidth="1"/>
    <col min="2" max="2" width="13.42578125" style="9" customWidth="1"/>
    <col min="3" max="4" width="11.85546875" style="11" customWidth="1"/>
    <col min="5" max="5" width="13.42578125" customWidth="1"/>
    <col min="6" max="6" width="9.5703125" style="11" customWidth="1"/>
  </cols>
  <sheetData>
    <row r="1" spans="1:6" s="15" customFormat="1" ht="46.9" customHeight="1" x14ac:dyDescent="0.25">
      <c r="A1" s="12" t="s">
        <v>0</v>
      </c>
      <c r="B1" s="13" t="s">
        <v>1</v>
      </c>
      <c r="C1" s="14" t="s">
        <v>61</v>
      </c>
      <c r="D1" s="14"/>
      <c r="E1" s="12" t="s">
        <v>2</v>
      </c>
      <c r="F1" s="14" t="s">
        <v>62</v>
      </c>
    </row>
    <row r="2" spans="1:6" x14ac:dyDescent="0.25">
      <c r="A2" s="2">
        <v>2016</v>
      </c>
      <c r="B2" s="8">
        <v>30000</v>
      </c>
      <c r="C2" s="10"/>
      <c r="D2" s="10"/>
      <c r="E2" s="8">
        <v>7000</v>
      </c>
    </row>
    <row r="3" spans="1:6" x14ac:dyDescent="0.25">
      <c r="A3" s="2">
        <v>2017</v>
      </c>
      <c r="B3" s="8">
        <v>45000</v>
      </c>
      <c r="C3" s="10">
        <f>(B3-B2)/B2</f>
        <v>0.5</v>
      </c>
      <c r="D3" s="10"/>
      <c r="E3" s="8">
        <v>8000</v>
      </c>
      <c r="F3" s="10">
        <f>(E3-E2)/E2</f>
        <v>0.14285714285714285</v>
      </c>
    </row>
    <row r="4" spans="1:6" x14ac:dyDescent="0.25">
      <c r="A4" s="2">
        <v>2018</v>
      </c>
      <c r="B4" s="8">
        <v>60000</v>
      </c>
      <c r="C4" s="10">
        <f t="shared" ref="C4:C8" si="0">(B4-B3)/B3</f>
        <v>0.33333333333333331</v>
      </c>
      <c r="D4" s="10"/>
      <c r="E4" s="8">
        <v>11000</v>
      </c>
      <c r="F4" s="10">
        <f t="shared" ref="F4:F8" si="1">(E4-E3)/E3</f>
        <v>0.375</v>
      </c>
    </row>
    <row r="5" spans="1:6" x14ac:dyDescent="0.25">
      <c r="A5" s="2">
        <v>2019</v>
      </c>
      <c r="B5" s="8">
        <v>100000</v>
      </c>
      <c r="C5" s="10">
        <f t="shared" si="0"/>
        <v>0.66666666666666663</v>
      </c>
      <c r="D5" s="10"/>
      <c r="E5" s="8">
        <v>17000</v>
      </c>
      <c r="F5" s="10">
        <f t="shared" si="1"/>
        <v>0.54545454545454541</v>
      </c>
    </row>
    <row r="6" spans="1:6" x14ac:dyDescent="0.25">
      <c r="A6" s="2">
        <v>2020</v>
      </c>
      <c r="B6" s="8">
        <v>200000</v>
      </c>
      <c r="C6" s="10">
        <f t="shared" si="0"/>
        <v>1</v>
      </c>
      <c r="D6" s="10"/>
      <c r="E6" s="8">
        <v>21000</v>
      </c>
      <c r="F6" s="10">
        <f t="shared" si="1"/>
        <v>0.23529411764705882</v>
      </c>
    </row>
    <row r="7" spans="1:6" x14ac:dyDescent="0.25">
      <c r="A7" s="2">
        <v>2021</v>
      </c>
      <c r="B7" s="8">
        <v>400000</v>
      </c>
      <c r="C7" s="10">
        <f t="shared" si="0"/>
        <v>1</v>
      </c>
      <c r="D7" s="10">
        <f>AVERAGE(C3:C8)</f>
        <v>0.6875</v>
      </c>
      <c r="E7" s="8">
        <v>28000</v>
      </c>
      <c r="F7" s="10">
        <f t="shared" si="1"/>
        <v>0.33333333333333331</v>
      </c>
    </row>
    <row r="8" spans="1:6" x14ac:dyDescent="0.25">
      <c r="A8" s="2">
        <v>2022</v>
      </c>
      <c r="B8" s="8">
        <v>650000</v>
      </c>
      <c r="C8" s="10">
        <f t="shared" si="0"/>
        <v>0.625</v>
      </c>
      <c r="D8" s="10"/>
      <c r="E8" s="8">
        <v>37000</v>
      </c>
      <c r="F8" s="10">
        <f t="shared" si="1"/>
        <v>0.32142857142857145</v>
      </c>
    </row>
    <row r="9" spans="1:6" x14ac:dyDescent="0.25">
      <c r="A9" s="2">
        <v>2023</v>
      </c>
      <c r="B9" s="8">
        <f>B8*$C$9+B8</f>
        <v>1096875</v>
      </c>
      <c r="C9" s="10">
        <f>AVERAGE(C3:C8)</f>
        <v>0.6875</v>
      </c>
      <c r="D9" s="10"/>
      <c r="E9" s="8">
        <f>E8*$C$9+E8</f>
        <v>62437.5</v>
      </c>
      <c r="F9" s="10">
        <f>AVERAGE(F3:F8)</f>
        <v>0.32556128512010862</v>
      </c>
    </row>
    <row r="10" spans="1:6" x14ac:dyDescent="0.25">
      <c r="A10" s="2">
        <v>2024</v>
      </c>
      <c r="B10" s="8">
        <f t="shared" ref="B10:E11" si="2">B9*$C$9+B9</f>
        <v>1850976.5625</v>
      </c>
      <c r="C10" s="10">
        <f>C9</f>
        <v>0.6875</v>
      </c>
      <c r="D10" s="10"/>
      <c r="E10" s="8">
        <f t="shared" si="2"/>
        <v>105363.28125</v>
      </c>
      <c r="F10" s="10">
        <f>F9</f>
        <v>0.32556128512010862</v>
      </c>
    </row>
    <row r="11" spans="1:6" x14ac:dyDescent="0.25">
      <c r="A11" s="2">
        <v>2025</v>
      </c>
      <c r="B11" s="8">
        <f t="shared" si="2"/>
        <v>3123522.94921875</v>
      </c>
      <c r="C11" s="10">
        <f t="shared" ref="C11:F11" si="3">C10</f>
        <v>0.6875</v>
      </c>
      <c r="D11" s="10"/>
      <c r="E11" s="8">
        <f t="shared" si="2"/>
        <v>177800.537109375</v>
      </c>
      <c r="F11" s="10">
        <f t="shared" si="3"/>
        <v>0.32556128512010862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RowHeight="15" x14ac:dyDescent="0.25"/>
  <cols>
    <col min="1" max="1" width="7.5703125" customWidth="1"/>
    <col min="2" max="2" width="34.7109375" bestFit="1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60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18</v>
      </c>
      <c r="B9" t="s">
        <v>17</v>
      </c>
    </row>
    <row r="10" spans="1:2" x14ac:dyDescent="0.25">
      <c r="A10" t="s">
        <v>19</v>
      </c>
      <c r="B10" t="s">
        <v>17</v>
      </c>
    </row>
    <row r="11" spans="1:2" x14ac:dyDescent="0.25">
      <c r="A11" t="s">
        <v>20</v>
      </c>
      <c r="B11" t="s">
        <v>8</v>
      </c>
    </row>
    <row r="12" spans="1:2" x14ac:dyDescent="0.25">
      <c r="A12" t="s">
        <v>21</v>
      </c>
      <c r="B12" t="s">
        <v>15</v>
      </c>
    </row>
    <row r="13" spans="1:2" x14ac:dyDescent="0.25">
      <c r="A13" t="s">
        <v>22</v>
      </c>
      <c r="B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4F01-EE77-432E-B536-4CBD9B3FC0DD}">
  <dimension ref="A1:D6"/>
  <sheetViews>
    <sheetView workbookViewId="0">
      <selection activeCell="G35" sqref="G35"/>
    </sheetView>
  </sheetViews>
  <sheetFormatPr defaultRowHeight="15" x14ac:dyDescent="0.25"/>
  <cols>
    <col min="1" max="1" width="14.5703125" bestFit="1" customWidth="1"/>
    <col min="2" max="2" width="16.7109375" customWidth="1"/>
    <col min="3" max="3" width="12.140625" customWidth="1"/>
    <col min="4" max="4" width="15.5703125" customWidth="1"/>
  </cols>
  <sheetData>
    <row r="1" spans="1:4" ht="46.15" customHeight="1" x14ac:dyDescent="0.25">
      <c r="A1" s="1" t="s">
        <v>24</v>
      </c>
      <c r="B1" s="3" t="s">
        <v>25</v>
      </c>
      <c r="C1" s="1" t="s">
        <v>26</v>
      </c>
      <c r="D1" s="3" t="s">
        <v>27</v>
      </c>
    </row>
    <row r="2" spans="1:4" x14ac:dyDescent="0.25">
      <c r="A2" t="s">
        <v>28</v>
      </c>
      <c r="B2">
        <v>20000000</v>
      </c>
      <c r="C2" t="s">
        <v>18</v>
      </c>
      <c r="D2">
        <v>83000</v>
      </c>
    </row>
    <row r="3" spans="1:4" x14ac:dyDescent="0.25">
      <c r="A3" t="s">
        <v>29</v>
      </c>
      <c r="B3">
        <v>19000000</v>
      </c>
      <c r="C3" t="s">
        <v>20</v>
      </c>
      <c r="D3">
        <v>19000</v>
      </c>
    </row>
    <row r="4" spans="1:4" x14ac:dyDescent="0.25">
      <c r="A4" t="s">
        <v>30</v>
      </c>
      <c r="B4">
        <v>11000000</v>
      </c>
      <c r="C4" t="s">
        <v>21</v>
      </c>
      <c r="D4">
        <v>62000</v>
      </c>
    </row>
    <row r="5" spans="1:4" x14ac:dyDescent="0.25">
      <c r="A5" t="s">
        <v>31</v>
      </c>
      <c r="B5">
        <v>7000000</v>
      </c>
      <c r="C5" t="s">
        <v>22</v>
      </c>
      <c r="D5">
        <v>50000</v>
      </c>
    </row>
    <row r="6" spans="1:4" x14ac:dyDescent="0.25">
      <c r="A6" t="s">
        <v>32</v>
      </c>
      <c r="B6">
        <v>5200000</v>
      </c>
      <c r="C6" t="s">
        <v>19</v>
      </c>
      <c r="D6">
        <v>36000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69A2-07D2-4ABE-A96C-752637426DEA}">
  <dimension ref="A1:C85"/>
  <sheetViews>
    <sheetView workbookViewId="0">
      <selection activeCell="G11" sqref="G11"/>
    </sheetView>
  </sheetViews>
  <sheetFormatPr defaultRowHeight="15" x14ac:dyDescent="0.25"/>
  <cols>
    <col min="1" max="1" width="18.5703125" customWidth="1"/>
    <col min="2" max="2" width="18.42578125" customWidth="1"/>
    <col min="3" max="3" width="34.7109375" customWidth="1"/>
  </cols>
  <sheetData>
    <row r="1" spans="1:3" ht="54.6" customHeight="1" x14ac:dyDescent="0.25">
      <c r="A1" s="1" t="s">
        <v>33</v>
      </c>
      <c r="B1" s="1" t="s">
        <v>34</v>
      </c>
      <c r="C1" s="3" t="s">
        <v>35</v>
      </c>
    </row>
    <row r="2" spans="1:3" x14ac:dyDescent="0.25">
      <c r="A2" t="s">
        <v>12</v>
      </c>
      <c r="B2" t="s">
        <v>36</v>
      </c>
      <c r="C2">
        <v>156000</v>
      </c>
    </row>
    <row r="3" spans="1:3" x14ac:dyDescent="0.25">
      <c r="A3" t="s">
        <v>12</v>
      </c>
      <c r="B3" t="s">
        <v>37</v>
      </c>
      <c r="C3">
        <v>159000</v>
      </c>
    </row>
    <row r="4" spans="1:3" x14ac:dyDescent="0.25">
      <c r="A4" t="s">
        <v>12</v>
      </c>
      <c r="B4" t="s">
        <v>38</v>
      </c>
      <c r="C4">
        <v>159000</v>
      </c>
    </row>
    <row r="5" spans="1:3" x14ac:dyDescent="0.25">
      <c r="A5" t="s">
        <v>12</v>
      </c>
      <c r="B5" t="s">
        <v>39</v>
      </c>
      <c r="C5">
        <v>162000</v>
      </c>
    </row>
    <row r="6" spans="1:3" x14ac:dyDescent="0.25">
      <c r="A6" t="s">
        <v>12</v>
      </c>
      <c r="B6" t="s">
        <v>40</v>
      </c>
      <c r="C6">
        <v>150000</v>
      </c>
    </row>
    <row r="7" spans="1:3" x14ac:dyDescent="0.25">
      <c r="A7" t="s">
        <v>12</v>
      </c>
      <c r="B7" t="s">
        <v>41</v>
      </c>
      <c r="C7">
        <v>165000</v>
      </c>
    </row>
    <row r="8" spans="1:3" x14ac:dyDescent="0.25">
      <c r="A8" t="s">
        <v>12</v>
      </c>
      <c r="B8" t="s">
        <v>42</v>
      </c>
      <c r="C8">
        <v>171000</v>
      </c>
    </row>
    <row r="9" spans="1:3" x14ac:dyDescent="0.25">
      <c r="A9" t="s">
        <v>12</v>
      </c>
      <c r="B9" t="s">
        <v>43</v>
      </c>
      <c r="C9">
        <v>180000</v>
      </c>
    </row>
    <row r="10" spans="1:3" x14ac:dyDescent="0.25">
      <c r="A10" t="s">
        <v>12</v>
      </c>
      <c r="B10" t="s">
        <v>44</v>
      </c>
      <c r="C10">
        <v>141000</v>
      </c>
    </row>
    <row r="11" spans="1:3" x14ac:dyDescent="0.25">
      <c r="A11" t="s">
        <v>12</v>
      </c>
      <c r="B11" t="s">
        <v>45</v>
      </c>
      <c r="C11">
        <v>135000</v>
      </c>
    </row>
    <row r="12" spans="1:3" x14ac:dyDescent="0.25">
      <c r="A12" t="s">
        <v>12</v>
      </c>
      <c r="B12" t="s">
        <v>46</v>
      </c>
      <c r="C12">
        <v>129000</v>
      </c>
    </row>
    <row r="13" spans="1:3" x14ac:dyDescent="0.25">
      <c r="A13" t="s">
        <v>12</v>
      </c>
      <c r="B13" t="s">
        <v>47</v>
      </c>
      <c r="C13">
        <v>153000</v>
      </c>
    </row>
    <row r="14" spans="1:3" x14ac:dyDescent="0.25">
      <c r="A14" t="s">
        <v>9</v>
      </c>
      <c r="B14" t="s">
        <v>36</v>
      </c>
      <c r="C14">
        <v>150000</v>
      </c>
    </row>
    <row r="15" spans="1:3" x14ac:dyDescent="0.25">
      <c r="A15" t="s">
        <v>9</v>
      </c>
      <c r="B15" t="s">
        <v>37</v>
      </c>
      <c r="C15">
        <v>156000</v>
      </c>
    </row>
    <row r="16" spans="1:3" x14ac:dyDescent="0.25">
      <c r="A16" t="s">
        <v>9</v>
      </c>
      <c r="B16" t="s">
        <v>38</v>
      </c>
      <c r="C16">
        <v>159000</v>
      </c>
    </row>
    <row r="17" spans="1:3" x14ac:dyDescent="0.25">
      <c r="A17" t="s">
        <v>9</v>
      </c>
      <c r="B17" t="s">
        <v>39</v>
      </c>
      <c r="C17">
        <v>162000</v>
      </c>
    </row>
    <row r="18" spans="1:3" x14ac:dyDescent="0.25">
      <c r="A18" t="s">
        <v>9</v>
      </c>
      <c r="B18" t="s">
        <v>40</v>
      </c>
      <c r="C18">
        <v>120000</v>
      </c>
    </row>
    <row r="19" spans="1:3" x14ac:dyDescent="0.25">
      <c r="A19" t="s">
        <v>9</v>
      </c>
      <c r="B19" t="s">
        <v>41</v>
      </c>
      <c r="C19">
        <v>144000</v>
      </c>
    </row>
    <row r="20" spans="1:3" x14ac:dyDescent="0.25">
      <c r="A20" t="s">
        <v>9</v>
      </c>
      <c r="B20" t="s">
        <v>42</v>
      </c>
      <c r="C20">
        <v>165000</v>
      </c>
    </row>
    <row r="21" spans="1:3" x14ac:dyDescent="0.25">
      <c r="A21" t="s">
        <v>9</v>
      </c>
      <c r="B21" t="s">
        <v>43</v>
      </c>
      <c r="C21">
        <v>180000</v>
      </c>
    </row>
    <row r="22" spans="1:3" x14ac:dyDescent="0.25">
      <c r="A22" t="s">
        <v>9</v>
      </c>
      <c r="B22" t="s">
        <v>44</v>
      </c>
      <c r="C22">
        <v>156000</v>
      </c>
    </row>
    <row r="23" spans="1:3" x14ac:dyDescent="0.25">
      <c r="A23" t="s">
        <v>9</v>
      </c>
      <c r="B23" t="s">
        <v>45</v>
      </c>
      <c r="C23">
        <v>120000</v>
      </c>
    </row>
    <row r="24" spans="1:3" x14ac:dyDescent="0.25">
      <c r="A24" t="s">
        <v>9</v>
      </c>
      <c r="B24" t="s">
        <v>46</v>
      </c>
      <c r="C24">
        <v>105000</v>
      </c>
    </row>
    <row r="25" spans="1:3" x14ac:dyDescent="0.25">
      <c r="A25" t="s">
        <v>9</v>
      </c>
      <c r="B25" t="s">
        <v>47</v>
      </c>
      <c r="C25">
        <v>120000</v>
      </c>
    </row>
    <row r="26" spans="1:3" x14ac:dyDescent="0.25">
      <c r="A26" t="s">
        <v>7</v>
      </c>
      <c r="B26" t="s">
        <v>36</v>
      </c>
      <c r="C26">
        <v>108000</v>
      </c>
    </row>
    <row r="27" spans="1:3" x14ac:dyDescent="0.25">
      <c r="A27" t="s">
        <v>7</v>
      </c>
      <c r="B27" t="s">
        <v>37</v>
      </c>
      <c r="C27">
        <v>114000</v>
      </c>
    </row>
    <row r="28" spans="1:3" x14ac:dyDescent="0.25">
      <c r="A28" t="s">
        <v>7</v>
      </c>
      <c r="B28" t="s">
        <v>38</v>
      </c>
      <c r="C28">
        <v>114000</v>
      </c>
    </row>
    <row r="29" spans="1:3" x14ac:dyDescent="0.25">
      <c r="A29" t="s">
        <v>7</v>
      </c>
      <c r="B29" t="s">
        <v>39</v>
      </c>
      <c r="C29">
        <v>120000</v>
      </c>
    </row>
    <row r="30" spans="1:3" x14ac:dyDescent="0.25">
      <c r="A30" t="s">
        <v>7</v>
      </c>
      <c r="B30" t="s">
        <v>40</v>
      </c>
      <c r="C30">
        <v>105000</v>
      </c>
    </row>
    <row r="31" spans="1:3" x14ac:dyDescent="0.25">
      <c r="A31" t="s">
        <v>7</v>
      </c>
      <c r="B31" t="s">
        <v>41</v>
      </c>
      <c r="C31">
        <v>114000</v>
      </c>
    </row>
    <row r="32" spans="1:3" x14ac:dyDescent="0.25">
      <c r="A32" t="s">
        <v>7</v>
      </c>
      <c r="B32" t="s">
        <v>42</v>
      </c>
      <c r="C32">
        <v>129000</v>
      </c>
    </row>
    <row r="33" spans="1:3" x14ac:dyDescent="0.25">
      <c r="A33" t="s">
        <v>7</v>
      </c>
      <c r="B33" t="s">
        <v>43</v>
      </c>
      <c r="C33">
        <v>150000</v>
      </c>
    </row>
    <row r="34" spans="1:3" x14ac:dyDescent="0.25">
      <c r="A34" t="s">
        <v>7</v>
      </c>
      <c r="B34" t="s">
        <v>44</v>
      </c>
      <c r="C34">
        <v>135000</v>
      </c>
    </row>
    <row r="35" spans="1:3" x14ac:dyDescent="0.25">
      <c r="A35" t="s">
        <v>7</v>
      </c>
      <c r="B35" t="s">
        <v>45</v>
      </c>
      <c r="C35">
        <v>105000</v>
      </c>
    </row>
    <row r="36" spans="1:3" x14ac:dyDescent="0.25">
      <c r="A36" t="s">
        <v>7</v>
      </c>
      <c r="B36" t="s">
        <v>46</v>
      </c>
      <c r="C36">
        <v>105000</v>
      </c>
    </row>
    <row r="37" spans="1:3" x14ac:dyDescent="0.25">
      <c r="A37" t="s">
        <v>7</v>
      </c>
      <c r="B37" t="s">
        <v>47</v>
      </c>
      <c r="C37">
        <v>135000</v>
      </c>
    </row>
    <row r="38" spans="1:3" x14ac:dyDescent="0.25">
      <c r="A38" t="s">
        <v>5</v>
      </c>
      <c r="B38" t="s">
        <v>36</v>
      </c>
      <c r="C38">
        <v>96000</v>
      </c>
    </row>
    <row r="39" spans="1:3" x14ac:dyDescent="0.25">
      <c r="A39" t="s">
        <v>5</v>
      </c>
      <c r="B39" t="s">
        <v>37</v>
      </c>
      <c r="C39">
        <v>111000</v>
      </c>
    </row>
    <row r="40" spans="1:3" x14ac:dyDescent="0.25">
      <c r="A40" t="s">
        <v>5</v>
      </c>
      <c r="B40" t="s">
        <v>38</v>
      </c>
      <c r="C40">
        <v>114000</v>
      </c>
    </row>
    <row r="41" spans="1:3" x14ac:dyDescent="0.25">
      <c r="A41" t="s">
        <v>5</v>
      </c>
      <c r="B41" t="s">
        <v>39</v>
      </c>
      <c r="C41">
        <v>120000</v>
      </c>
    </row>
    <row r="42" spans="1:3" x14ac:dyDescent="0.25">
      <c r="A42" t="s">
        <v>5</v>
      </c>
      <c r="B42" t="s">
        <v>40</v>
      </c>
      <c r="C42">
        <v>84000</v>
      </c>
    </row>
    <row r="43" spans="1:3" x14ac:dyDescent="0.25">
      <c r="A43" t="s">
        <v>5</v>
      </c>
      <c r="B43" t="s">
        <v>41</v>
      </c>
      <c r="C43">
        <v>120000</v>
      </c>
    </row>
    <row r="44" spans="1:3" x14ac:dyDescent="0.25">
      <c r="A44" t="s">
        <v>5</v>
      </c>
      <c r="B44" t="s">
        <v>42</v>
      </c>
      <c r="C44">
        <v>135000</v>
      </c>
    </row>
    <row r="45" spans="1:3" x14ac:dyDescent="0.25">
      <c r="A45" t="s">
        <v>5</v>
      </c>
      <c r="B45" t="s">
        <v>43</v>
      </c>
      <c r="C45">
        <v>150000</v>
      </c>
    </row>
    <row r="46" spans="1:3" x14ac:dyDescent="0.25">
      <c r="A46" t="s">
        <v>5</v>
      </c>
      <c r="B46" t="s">
        <v>44</v>
      </c>
      <c r="C46">
        <v>135000</v>
      </c>
    </row>
    <row r="47" spans="1:3" x14ac:dyDescent="0.25">
      <c r="A47" t="s">
        <v>5</v>
      </c>
      <c r="B47" t="s">
        <v>45</v>
      </c>
      <c r="C47">
        <v>90000</v>
      </c>
    </row>
    <row r="48" spans="1:3" x14ac:dyDescent="0.25">
      <c r="A48" t="s">
        <v>5</v>
      </c>
      <c r="B48" t="s">
        <v>46</v>
      </c>
      <c r="C48">
        <v>75000</v>
      </c>
    </row>
    <row r="49" spans="1:3" x14ac:dyDescent="0.25">
      <c r="A49" t="s">
        <v>5</v>
      </c>
      <c r="B49" t="s">
        <v>47</v>
      </c>
      <c r="C49">
        <v>105000</v>
      </c>
    </row>
    <row r="50" spans="1:3" x14ac:dyDescent="0.25">
      <c r="A50" t="s">
        <v>10</v>
      </c>
      <c r="B50" t="s">
        <v>36</v>
      </c>
      <c r="C50">
        <v>84000</v>
      </c>
    </row>
    <row r="51" spans="1:3" x14ac:dyDescent="0.25">
      <c r="A51" t="s">
        <v>10</v>
      </c>
      <c r="B51" t="s">
        <v>37</v>
      </c>
      <c r="C51">
        <v>87000</v>
      </c>
    </row>
    <row r="52" spans="1:3" x14ac:dyDescent="0.25">
      <c r="A52" t="s">
        <v>10</v>
      </c>
      <c r="B52" t="s">
        <v>38</v>
      </c>
      <c r="C52">
        <v>90000</v>
      </c>
    </row>
    <row r="53" spans="1:3" x14ac:dyDescent="0.25">
      <c r="A53" t="s">
        <v>10</v>
      </c>
      <c r="B53" t="s">
        <v>39</v>
      </c>
      <c r="C53">
        <v>87000</v>
      </c>
    </row>
    <row r="54" spans="1:3" x14ac:dyDescent="0.25">
      <c r="A54" t="s">
        <v>10</v>
      </c>
      <c r="B54" t="s">
        <v>40</v>
      </c>
      <c r="C54">
        <v>87000</v>
      </c>
    </row>
    <row r="55" spans="1:3" x14ac:dyDescent="0.25">
      <c r="A55" t="s">
        <v>10</v>
      </c>
      <c r="B55" t="s">
        <v>41</v>
      </c>
      <c r="C55">
        <v>99000</v>
      </c>
    </row>
    <row r="56" spans="1:3" x14ac:dyDescent="0.25">
      <c r="A56" t="s">
        <v>10</v>
      </c>
      <c r="B56" t="s">
        <v>42</v>
      </c>
      <c r="C56">
        <v>99000</v>
      </c>
    </row>
    <row r="57" spans="1:3" x14ac:dyDescent="0.25">
      <c r="A57" t="s">
        <v>10</v>
      </c>
      <c r="B57" t="s">
        <v>43</v>
      </c>
      <c r="C57">
        <v>102000</v>
      </c>
    </row>
    <row r="58" spans="1:3" x14ac:dyDescent="0.25">
      <c r="A58" t="s">
        <v>10</v>
      </c>
      <c r="B58" t="s">
        <v>44</v>
      </c>
      <c r="C58">
        <v>96000</v>
      </c>
    </row>
    <row r="59" spans="1:3" x14ac:dyDescent="0.25">
      <c r="A59" t="s">
        <v>10</v>
      </c>
      <c r="B59" t="s">
        <v>45</v>
      </c>
      <c r="C59">
        <v>90000</v>
      </c>
    </row>
    <row r="60" spans="1:3" x14ac:dyDescent="0.25">
      <c r="A60" t="s">
        <v>10</v>
      </c>
      <c r="B60" t="s">
        <v>46</v>
      </c>
      <c r="C60">
        <v>81000</v>
      </c>
    </row>
    <row r="61" spans="1:3" x14ac:dyDescent="0.25">
      <c r="A61" t="s">
        <v>10</v>
      </c>
      <c r="B61" t="s">
        <v>47</v>
      </c>
      <c r="C61">
        <v>90000</v>
      </c>
    </row>
    <row r="62" spans="1:3" x14ac:dyDescent="0.25">
      <c r="A62" t="s">
        <v>16</v>
      </c>
      <c r="B62" t="s">
        <v>36</v>
      </c>
      <c r="C62">
        <v>75000</v>
      </c>
    </row>
    <row r="63" spans="1:3" x14ac:dyDescent="0.25">
      <c r="A63" t="s">
        <v>16</v>
      </c>
      <c r="B63" t="s">
        <v>37</v>
      </c>
      <c r="C63">
        <v>75000</v>
      </c>
    </row>
    <row r="64" spans="1:3" x14ac:dyDescent="0.25">
      <c r="A64" t="s">
        <v>16</v>
      </c>
      <c r="B64" t="s">
        <v>38</v>
      </c>
      <c r="C64">
        <v>78000</v>
      </c>
    </row>
    <row r="65" spans="1:3" x14ac:dyDescent="0.25">
      <c r="A65" t="s">
        <v>16</v>
      </c>
      <c r="B65" t="s">
        <v>39</v>
      </c>
      <c r="C65">
        <v>45000</v>
      </c>
    </row>
    <row r="66" spans="1:3" x14ac:dyDescent="0.25">
      <c r="A66" t="s">
        <v>16</v>
      </c>
      <c r="B66" t="s">
        <v>40</v>
      </c>
      <c r="C66">
        <v>42000</v>
      </c>
    </row>
    <row r="67" spans="1:3" x14ac:dyDescent="0.25">
      <c r="A67" t="s">
        <v>16</v>
      </c>
      <c r="B67" t="s">
        <v>41</v>
      </c>
      <c r="C67">
        <v>78000</v>
      </c>
    </row>
    <row r="68" spans="1:3" x14ac:dyDescent="0.25">
      <c r="A68" t="s">
        <v>16</v>
      </c>
      <c r="B68" t="s">
        <v>42</v>
      </c>
      <c r="C68">
        <v>96000</v>
      </c>
    </row>
    <row r="69" spans="1:3" x14ac:dyDescent="0.25">
      <c r="A69" t="s">
        <v>16</v>
      </c>
      <c r="B69" t="s">
        <v>43</v>
      </c>
      <c r="C69">
        <v>114000</v>
      </c>
    </row>
    <row r="70" spans="1:3" x14ac:dyDescent="0.25">
      <c r="A70" t="s">
        <v>16</v>
      </c>
      <c r="B70" t="s">
        <v>44</v>
      </c>
      <c r="C70">
        <v>90000</v>
      </c>
    </row>
    <row r="71" spans="1:3" x14ac:dyDescent="0.25">
      <c r="A71" t="s">
        <v>16</v>
      </c>
      <c r="B71" t="s">
        <v>45</v>
      </c>
      <c r="C71">
        <v>60000</v>
      </c>
    </row>
    <row r="72" spans="1:3" x14ac:dyDescent="0.25">
      <c r="A72" t="s">
        <v>16</v>
      </c>
      <c r="B72" t="s">
        <v>46</v>
      </c>
      <c r="C72">
        <v>45000</v>
      </c>
    </row>
    <row r="73" spans="1:3" x14ac:dyDescent="0.25">
      <c r="A73" t="s">
        <v>16</v>
      </c>
      <c r="B73" t="s">
        <v>47</v>
      </c>
      <c r="C73">
        <v>69000</v>
      </c>
    </row>
    <row r="74" spans="1:3" x14ac:dyDescent="0.25">
      <c r="A74" t="s">
        <v>14</v>
      </c>
      <c r="B74" t="s">
        <v>36</v>
      </c>
      <c r="C74">
        <v>51000</v>
      </c>
    </row>
    <row r="75" spans="1:3" x14ac:dyDescent="0.25">
      <c r="A75" t="s">
        <v>14</v>
      </c>
      <c r="B75" t="s">
        <v>37</v>
      </c>
      <c r="C75">
        <v>57000</v>
      </c>
    </row>
    <row r="76" spans="1:3" x14ac:dyDescent="0.25">
      <c r="A76" t="s">
        <v>14</v>
      </c>
      <c r="B76" t="s">
        <v>38</v>
      </c>
      <c r="C76">
        <v>60000</v>
      </c>
    </row>
    <row r="77" spans="1:3" x14ac:dyDescent="0.25">
      <c r="A77" t="s">
        <v>14</v>
      </c>
      <c r="B77" t="s">
        <v>39</v>
      </c>
      <c r="C77">
        <v>57000</v>
      </c>
    </row>
    <row r="78" spans="1:3" x14ac:dyDescent="0.25">
      <c r="A78" t="s">
        <v>14</v>
      </c>
      <c r="B78" t="s">
        <v>40</v>
      </c>
      <c r="C78">
        <v>54000</v>
      </c>
    </row>
    <row r="79" spans="1:3" x14ac:dyDescent="0.25">
      <c r="A79" t="s">
        <v>14</v>
      </c>
      <c r="B79" t="s">
        <v>41</v>
      </c>
      <c r="C79">
        <v>57000</v>
      </c>
    </row>
    <row r="80" spans="1:3" x14ac:dyDescent="0.25">
      <c r="A80" t="s">
        <v>14</v>
      </c>
      <c r="B80" t="s">
        <v>42</v>
      </c>
      <c r="C80">
        <v>60000</v>
      </c>
    </row>
    <row r="81" spans="1:3" x14ac:dyDescent="0.25">
      <c r="A81" t="s">
        <v>14</v>
      </c>
      <c r="B81" t="s">
        <v>43</v>
      </c>
      <c r="C81">
        <v>66000</v>
      </c>
    </row>
    <row r="82" spans="1:3" x14ac:dyDescent="0.25">
      <c r="A82" t="s">
        <v>14</v>
      </c>
      <c r="B82" t="s">
        <v>44</v>
      </c>
      <c r="C82">
        <v>63000</v>
      </c>
    </row>
    <row r="83" spans="1:3" x14ac:dyDescent="0.25">
      <c r="A83" t="s">
        <v>14</v>
      </c>
      <c r="B83" t="s">
        <v>45</v>
      </c>
      <c r="C83">
        <v>57000</v>
      </c>
    </row>
    <row r="84" spans="1:3" x14ac:dyDescent="0.25">
      <c r="A84" t="s">
        <v>14</v>
      </c>
      <c r="B84" t="s">
        <v>46</v>
      </c>
      <c r="C84">
        <v>54000</v>
      </c>
    </row>
    <row r="85" spans="1:3" x14ac:dyDescent="0.25">
      <c r="A85" t="s">
        <v>14</v>
      </c>
      <c r="B85" t="s">
        <v>47</v>
      </c>
      <c r="C85">
        <v>60000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9A59-16F9-4014-9E31-DA14C8247347}">
  <dimension ref="A1:F13"/>
  <sheetViews>
    <sheetView tabSelected="1" zoomScale="120" zoomScaleNormal="120" workbookViewId="0">
      <selection activeCell="G5" sqref="G5"/>
    </sheetView>
  </sheetViews>
  <sheetFormatPr defaultRowHeight="15" x14ac:dyDescent="0.25"/>
  <cols>
    <col min="1" max="1" width="13.7109375" customWidth="1"/>
    <col min="2" max="2" width="9.7109375" bestFit="1" customWidth="1"/>
    <col min="3" max="3" width="14.140625" customWidth="1"/>
    <col min="4" max="4" width="9.5703125" style="39" bestFit="1" customWidth="1"/>
    <col min="5" max="5" width="10.85546875" customWidth="1"/>
    <col min="6" max="6" width="12" customWidth="1"/>
    <col min="9" max="9" width="16.28515625" customWidth="1"/>
    <col min="10" max="10" width="10.28515625" customWidth="1"/>
    <col min="11" max="11" width="24.85546875" bestFit="1" customWidth="1"/>
    <col min="12" max="12" width="22.5703125" bestFit="1" customWidth="1"/>
    <col min="13" max="13" width="14.85546875" bestFit="1" customWidth="1"/>
  </cols>
  <sheetData>
    <row r="1" spans="1:6" ht="60" x14ac:dyDescent="0.25">
      <c r="A1" s="3" t="s">
        <v>83</v>
      </c>
      <c r="B1" s="1" t="s">
        <v>3</v>
      </c>
      <c r="C1" s="3" t="s">
        <v>80</v>
      </c>
      <c r="D1" s="3" t="s">
        <v>81</v>
      </c>
      <c r="E1" s="38" t="s">
        <v>82</v>
      </c>
      <c r="F1" s="3" t="s">
        <v>86</v>
      </c>
    </row>
    <row r="2" spans="1:6" x14ac:dyDescent="0.25">
      <c r="A2" s="36" t="s">
        <v>85</v>
      </c>
      <c r="B2" s="36" t="s">
        <v>12</v>
      </c>
      <c r="C2" s="9">
        <v>155000</v>
      </c>
      <c r="D2" s="37">
        <v>8.0000000000000007E-5</v>
      </c>
      <c r="E2" s="39">
        <f>D2*C2</f>
        <v>12.4</v>
      </c>
      <c r="F2">
        <f>365*Table2[[#This Row],[EV Traffic Per Day]]</f>
        <v>4526</v>
      </c>
    </row>
    <row r="3" spans="1:6" x14ac:dyDescent="0.25">
      <c r="A3" s="36" t="s">
        <v>85</v>
      </c>
      <c r="B3" s="36" t="s">
        <v>9</v>
      </c>
      <c r="C3" s="9">
        <v>144750</v>
      </c>
      <c r="D3" s="37">
        <v>8.0000000000000007E-5</v>
      </c>
      <c r="E3" s="39">
        <f>D3*C3</f>
        <v>11.58</v>
      </c>
      <c r="F3">
        <f>365*Table2[[#This Row],[EV Traffic Per Day]]</f>
        <v>4226.7</v>
      </c>
    </row>
    <row r="4" spans="1:6" x14ac:dyDescent="0.25">
      <c r="A4" s="36" t="s">
        <v>85</v>
      </c>
      <c r="B4" s="36" t="s">
        <v>7</v>
      </c>
      <c r="C4" s="9">
        <v>119500</v>
      </c>
      <c r="D4" s="37">
        <v>8.0000000000000007E-5</v>
      </c>
      <c r="E4" s="39">
        <f>D4*C4</f>
        <v>9.56</v>
      </c>
      <c r="F4">
        <f>365*Table2[[#This Row],[EV Traffic Per Day]]</f>
        <v>3489.4</v>
      </c>
    </row>
    <row r="5" spans="1:6" x14ac:dyDescent="0.25">
      <c r="A5" s="36" t="s">
        <v>85</v>
      </c>
      <c r="B5" s="36" t="s">
        <v>5</v>
      </c>
      <c r="C5" s="9">
        <v>111250</v>
      </c>
      <c r="D5" s="37">
        <v>8.0000000000000007E-5</v>
      </c>
      <c r="E5" s="39">
        <f>D5*C5</f>
        <v>8.9</v>
      </c>
      <c r="F5">
        <f>365*Table2[[#This Row],[EV Traffic Per Day]]</f>
        <v>3248.5</v>
      </c>
    </row>
    <row r="6" spans="1:6" x14ac:dyDescent="0.25">
      <c r="A6" s="36" t="s">
        <v>84</v>
      </c>
      <c r="B6" s="9" t="s">
        <v>18</v>
      </c>
      <c r="C6" s="9">
        <v>83000</v>
      </c>
      <c r="D6" s="11">
        <v>1E-4</v>
      </c>
      <c r="E6" s="39">
        <f>D6*C6</f>
        <v>8.3000000000000007</v>
      </c>
      <c r="F6">
        <f>365*Table2[[#This Row],[EV Traffic Per Day]]</f>
        <v>3029.5000000000005</v>
      </c>
    </row>
    <row r="7" spans="1:6" x14ac:dyDescent="0.25">
      <c r="A7" s="36" t="s">
        <v>85</v>
      </c>
      <c r="B7" s="36" t="s">
        <v>10</v>
      </c>
      <c r="C7" s="9">
        <v>91000</v>
      </c>
      <c r="D7" s="37">
        <v>8.0000000000000007E-5</v>
      </c>
      <c r="E7" s="39">
        <f>D7*C7</f>
        <v>7.28</v>
      </c>
      <c r="F7">
        <f>365*Table2[[#This Row],[EV Traffic Per Day]]</f>
        <v>2657.2000000000003</v>
      </c>
    </row>
    <row r="8" spans="1:6" x14ac:dyDescent="0.25">
      <c r="A8" s="36" t="s">
        <v>84</v>
      </c>
      <c r="B8" s="9" t="s">
        <v>21</v>
      </c>
      <c r="C8" s="9">
        <v>62000</v>
      </c>
      <c r="D8" s="11">
        <v>1E-4</v>
      </c>
      <c r="E8" s="39">
        <f>D8*C8</f>
        <v>6.2</v>
      </c>
      <c r="F8">
        <f>365*Table2[[#This Row],[EV Traffic Per Day]]</f>
        <v>2263</v>
      </c>
    </row>
    <row r="9" spans="1:6" x14ac:dyDescent="0.25">
      <c r="A9" s="36" t="s">
        <v>85</v>
      </c>
      <c r="B9" s="36" t="s">
        <v>16</v>
      </c>
      <c r="C9" s="9">
        <v>72250</v>
      </c>
      <c r="D9" s="37">
        <v>8.0000000000000007E-5</v>
      </c>
      <c r="E9" s="39">
        <f>D9*C9</f>
        <v>5.78</v>
      </c>
      <c r="F9">
        <f>365*Table2[[#This Row],[EV Traffic Per Day]]</f>
        <v>2109.7000000000003</v>
      </c>
    </row>
    <row r="10" spans="1:6" x14ac:dyDescent="0.25">
      <c r="A10" s="36" t="s">
        <v>84</v>
      </c>
      <c r="B10" s="9" t="s">
        <v>22</v>
      </c>
      <c r="C10" s="9">
        <v>50000</v>
      </c>
      <c r="D10" s="11">
        <v>1E-4</v>
      </c>
      <c r="E10" s="39">
        <f>D10*C10</f>
        <v>5</v>
      </c>
      <c r="F10">
        <f>365*Table2[[#This Row],[EV Traffic Per Day]]</f>
        <v>1825</v>
      </c>
    </row>
    <row r="11" spans="1:6" x14ac:dyDescent="0.25">
      <c r="A11" s="36" t="s">
        <v>85</v>
      </c>
      <c r="B11" s="36" t="s">
        <v>14</v>
      </c>
      <c r="C11" s="9">
        <v>58000</v>
      </c>
      <c r="D11" s="37">
        <v>8.0000000000000007E-5</v>
      </c>
      <c r="E11" s="39">
        <f>D11*C11</f>
        <v>4.6400000000000006</v>
      </c>
      <c r="F11">
        <f>365*Table2[[#This Row],[EV Traffic Per Day]]</f>
        <v>1693.6000000000001</v>
      </c>
    </row>
    <row r="12" spans="1:6" x14ac:dyDescent="0.25">
      <c r="A12" s="36" t="s">
        <v>84</v>
      </c>
      <c r="B12" s="9" t="s">
        <v>19</v>
      </c>
      <c r="C12" s="9">
        <v>36000</v>
      </c>
      <c r="D12" s="11">
        <v>1E-4</v>
      </c>
      <c r="E12" s="39">
        <f>D12*C12</f>
        <v>3.6</v>
      </c>
      <c r="F12">
        <f>365*Table2[[#This Row],[EV Traffic Per Day]]</f>
        <v>1314</v>
      </c>
    </row>
    <row r="13" spans="1:6" x14ac:dyDescent="0.25">
      <c r="A13" s="36" t="s">
        <v>84</v>
      </c>
      <c r="B13" s="9" t="s">
        <v>20</v>
      </c>
      <c r="C13" s="9">
        <v>19000</v>
      </c>
      <c r="D13" s="11">
        <v>1E-4</v>
      </c>
      <c r="E13" s="39">
        <f>D13*C13</f>
        <v>1.9000000000000001</v>
      </c>
      <c r="F13">
        <f>365*Table2[[#This Row],[EV Traffic Per Day]]</f>
        <v>693.5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57F-934B-47EA-904D-9CC87959A61E}">
  <dimension ref="A1:E112"/>
  <sheetViews>
    <sheetView topLeftCell="A43" workbookViewId="0">
      <selection activeCell="D1" sqref="D1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0.7109375" bestFit="1" customWidth="1"/>
  </cols>
  <sheetData>
    <row r="1" spans="1:4" x14ac:dyDescent="0.25">
      <c r="A1" s="1" t="s">
        <v>48</v>
      </c>
      <c r="B1" s="1" t="s">
        <v>49</v>
      </c>
      <c r="C1" s="1" t="s">
        <v>50</v>
      </c>
    </row>
    <row r="2" spans="1:4" x14ac:dyDescent="0.25">
      <c r="A2">
        <v>32</v>
      </c>
      <c r="B2" s="4">
        <v>13</v>
      </c>
      <c r="C2" s="4">
        <f t="shared" ref="C2:C33" si="0">B2*0.924</f>
        <v>12.012</v>
      </c>
      <c r="D2" s="40">
        <f>B2-C2</f>
        <v>0.98799999999999955</v>
      </c>
    </row>
    <row r="3" spans="1:4" x14ac:dyDescent="0.25">
      <c r="A3">
        <v>65</v>
      </c>
      <c r="B3" s="4">
        <v>13</v>
      </c>
      <c r="C3" s="4">
        <f t="shared" si="0"/>
        <v>12.012</v>
      </c>
      <c r="D3" s="40">
        <f t="shared" ref="D3:D66" si="1">B3-C3</f>
        <v>0.98799999999999955</v>
      </c>
    </row>
    <row r="4" spans="1:4" x14ac:dyDescent="0.25">
      <c r="A4">
        <v>104</v>
      </c>
      <c r="B4" s="4">
        <v>13</v>
      </c>
      <c r="C4" s="4">
        <f t="shared" si="0"/>
        <v>12.012</v>
      </c>
      <c r="D4" s="40">
        <f t="shared" si="1"/>
        <v>0.98799999999999955</v>
      </c>
    </row>
    <row r="5" spans="1:4" x14ac:dyDescent="0.25">
      <c r="A5">
        <v>110</v>
      </c>
      <c r="B5" s="4">
        <v>13</v>
      </c>
      <c r="C5" s="4">
        <f t="shared" si="0"/>
        <v>12.012</v>
      </c>
      <c r="D5" s="40">
        <f t="shared" si="1"/>
        <v>0.98799999999999955</v>
      </c>
    </row>
    <row r="6" spans="1:4" x14ac:dyDescent="0.25">
      <c r="A6">
        <v>25</v>
      </c>
      <c r="B6" s="4">
        <v>14</v>
      </c>
      <c r="C6" s="4">
        <f t="shared" si="0"/>
        <v>12.936</v>
      </c>
      <c r="D6" s="40">
        <f t="shared" si="1"/>
        <v>1.0640000000000001</v>
      </c>
    </row>
    <row r="7" spans="1:4" x14ac:dyDescent="0.25">
      <c r="A7">
        <v>57</v>
      </c>
      <c r="B7" s="4">
        <v>14</v>
      </c>
      <c r="C7" s="4">
        <f t="shared" si="0"/>
        <v>12.936</v>
      </c>
      <c r="D7" s="40">
        <f t="shared" si="1"/>
        <v>1.0640000000000001</v>
      </c>
    </row>
    <row r="8" spans="1:4" x14ac:dyDescent="0.25">
      <c r="A8">
        <v>95</v>
      </c>
      <c r="B8" s="4">
        <v>14</v>
      </c>
      <c r="C8" s="4">
        <f t="shared" si="0"/>
        <v>12.936</v>
      </c>
      <c r="D8" s="40">
        <f t="shared" si="1"/>
        <v>1.0640000000000001</v>
      </c>
    </row>
    <row r="9" spans="1:4" x14ac:dyDescent="0.25">
      <c r="A9">
        <v>11</v>
      </c>
      <c r="B9" s="4">
        <v>15</v>
      </c>
      <c r="C9" s="4">
        <f t="shared" si="0"/>
        <v>13.860000000000001</v>
      </c>
      <c r="D9" s="40">
        <f t="shared" si="1"/>
        <v>1.1399999999999988</v>
      </c>
    </row>
    <row r="10" spans="1:4" x14ac:dyDescent="0.25">
      <c r="A10">
        <v>62</v>
      </c>
      <c r="B10" s="4">
        <v>15</v>
      </c>
      <c r="C10" s="4">
        <f t="shared" si="0"/>
        <v>13.860000000000001</v>
      </c>
      <c r="D10" s="40">
        <f t="shared" si="1"/>
        <v>1.1399999999999988</v>
      </c>
    </row>
    <row r="11" spans="1:4" x14ac:dyDescent="0.25">
      <c r="A11">
        <v>21</v>
      </c>
      <c r="B11" s="4">
        <v>16</v>
      </c>
      <c r="C11" s="4">
        <f t="shared" si="0"/>
        <v>14.784000000000001</v>
      </c>
      <c r="D11" s="40">
        <f t="shared" si="1"/>
        <v>1.2159999999999993</v>
      </c>
    </row>
    <row r="12" spans="1:4" x14ac:dyDescent="0.25">
      <c r="A12">
        <v>50</v>
      </c>
      <c r="B12" s="4">
        <v>16</v>
      </c>
      <c r="C12" s="4">
        <f t="shared" si="0"/>
        <v>14.784000000000001</v>
      </c>
      <c r="D12" s="40">
        <f t="shared" si="1"/>
        <v>1.2159999999999993</v>
      </c>
    </row>
    <row r="13" spans="1:4" x14ac:dyDescent="0.25">
      <c r="A13">
        <v>67</v>
      </c>
      <c r="B13" s="4">
        <v>16</v>
      </c>
      <c r="C13" s="4">
        <f t="shared" si="0"/>
        <v>14.784000000000001</v>
      </c>
      <c r="D13" s="40">
        <f t="shared" si="1"/>
        <v>1.2159999999999993</v>
      </c>
    </row>
    <row r="14" spans="1:4" x14ac:dyDescent="0.25">
      <c r="A14">
        <v>81</v>
      </c>
      <c r="B14" s="4">
        <v>16</v>
      </c>
      <c r="C14" s="4">
        <f t="shared" si="0"/>
        <v>14.784000000000001</v>
      </c>
      <c r="D14" s="40">
        <f t="shared" si="1"/>
        <v>1.2159999999999993</v>
      </c>
    </row>
    <row r="15" spans="1:4" x14ac:dyDescent="0.25">
      <c r="A15">
        <v>76</v>
      </c>
      <c r="B15" s="4">
        <v>17</v>
      </c>
      <c r="C15" s="4">
        <f t="shared" si="0"/>
        <v>15.708</v>
      </c>
      <c r="D15" s="40">
        <f t="shared" si="1"/>
        <v>1.2919999999999998</v>
      </c>
    </row>
    <row r="16" spans="1:4" x14ac:dyDescent="0.25">
      <c r="A16">
        <v>100</v>
      </c>
      <c r="B16" s="4">
        <v>17</v>
      </c>
      <c r="C16" s="4">
        <f t="shared" si="0"/>
        <v>15.708</v>
      </c>
      <c r="D16" s="40">
        <f t="shared" si="1"/>
        <v>1.2919999999999998</v>
      </c>
    </row>
    <row r="17" spans="1:4" x14ac:dyDescent="0.25">
      <c r="A17">
        <v>77</v>
      </c>
      <c r="B17" s="4">
        <v>18</v>
      </c>
      <c r="C17" s="4">
        <f t="shared" si="0"/>
        <v>16.632000000000001</v>
      </c>
      <c r="D17" s="40">
        <f t="shared" si="1"/>
        <v>1.3679999999999986</v>
      </c>
    </row>
    <row r="18" spans="1:4" x14ac:dyDescent="0.25">
      <c r="A18">
        <v>78</v>
      </c>
      <c r="B18" s="4">
        <v>18</v>
      </c>
      <c r="C18" s="4">
        <f t="shared" si="0"/>
        <v>16.632000000000001</v>
      </c>
      <c r="D18" s="40">
        <f t="shared" si="1"/>
        <v>1.3679999999999986</v>
      </c>
    </row>
    <row r="19" spans="1:4" x14ac:dyDescent="0.25">
      <c r="A19">
        <v>66</v>
      </c>
      <c r="B19" s="4">
        <v>19</v>
      </c>
      <c r="C19" s="4">
        <f t="shared" si="0"/>
        <v>17.556000000000001</v>
      </c>
      <c r="D19" s="40">
        <f t="shared" si="1"/>
        <v>1.4439999999999991</v>
      </c>
    </row>
    <row r="20" spans="1:4" x14ac:dyDescent="0.25">
      <c r="A20">
        <v>13</v>
      </c>
      <c r="B20" s="4">
        <v>20</v>
      </c>
      <c r="C20" s="4">
        <f t="shared" si="0"/>
        <v>18.48</v>
      </c>
      <c r="D20" s="40">
        <f t="shared" si="1"/>
        <v>1.5199999999999996</v>
      </c>
    </row>
    <row r="21" spans="1:4" x14ac:dyDescent="0.25">
      <c r="A21">
        <v>99</v>
      </c>
      <c r="B21" s="4">
        <v>20</v>
      </c>
      <c r="C21" s="4">
        <f t="shared" si="0"/>
        <v>18.48</v>
      </c>
      <c r="D21" s="40">
        <f t="shared" si="1"/>
        <v>1.5199999999999996</v>
      </c>
    </row>
    <row r="22" spans="1:4" x14ac:dyDescent="0.25">
      <c r="A22">
        <v>1</v>
      </c>
      <c r="B22" s="4">
        <v>21</v>
      </c>
      <c r="C22" s="4">
        <f t="shared" si="0"/>
        <v>19.404</v>
      </c>
      <c r="D22" s="40">
        <f t="shared" si="1"/>
        <v>1.5960000000000001</v>
      </c>
    </row>
    <row r="23" spans="1:4" x14ac:dyDescent="0.25">
      <c r="A23">
        <v>4</v>
      </c>
      <c r="B23" s="4">
        <v>22</v>
      </c>
      <c r="C23" s="4">
        <f t="shared" si="0"/>
        <v>20.327999999999999</v>
      </c>
      <c r="D23" s="40">
        <f t="shared" si="1"/>
        <v>1.6720000000000006</v>
      </c>
    </row>
    <row r="24" spans="1:4" x14ac:dyDescent="0.25">
      <c r="A24">
        <v>42</v>
      </c>
      <c r="B24" s="4">
        <v>22</v>
      </c>
      <c r="C24" s="4">
        <f t="shared" si="0"/>
        <v>20.327999999999999</v>
      </c>
      <c r="D24" s="40">
        <f t="shared" si="1"/>
        <v>1.6720000000000006</v>
      </c>
    </row>
    <row r="25" spans="1:4" x14ac:dyDescent="0.25">
      <c r="A25">
        <v>8</v>
      </c>
      <c r="B25" s="4">
        <v>23</v>
      </c>
      <c r="C25" s="4">
        <f t="shared" si="0"/>
        <v>21.252000000000002</v>
      </c>
      <c r="D25" s="40">
        <f t="shared" si="1"/>
        <v>1.7479999999999976</v>
      </c>
    </row>
    <row r="26" spans="1:4" x14ac:dyDescent="0.25">
      <c r="A26">
        <v>19</v>
      </c>
      <c r="B26" s="4">
        <v>23</v>
      </c>
      <c r="C26" s="4">
        <f t="shared" si="0"/>
        <v>21.252000000000002</v>
      </c>
      <c r="D26" s="40">
        <f t="shared" si="1"/>
        <v>1.7479999999999976</v>
      </c>
    </row>
    <row r="27" spans="1:4" x14ac:dyDescent="0.25">
      <c r="A27">
        <v>28</v>
      </c>
      <c r="B27" s="4">
        <v>23</v>
      </c>
      <c r="C27" s="4">
        <f t="shared" si="0"/>
        <v>21.252000000000002</v>
      </c>
      <c r="D27" s="40">
        <f t="shared" si="1"/>
        <v>1.7479999999999976</v>
      </c>
    </row>
    <row r="28" spans="1:4" x14ac:dyDescent="0.25">
      <c r="A28">
        <v>51</v>
      </c>
      <c r="B28" s="4">
        <v>23</v>
      </c>
      <c r="C28" s="4">
        <f t="shared" si="0"/>
        <v>21.252000000000002</v>
      </c>
      <c r="D28" s="40">
        <f t="shared" si="1"/>
        <v>1.7479999999999976</v>
      </c>
    </row>
    <row r="29" spans="1:4" x14ac:dyDescent="0.25">
      <c r="A29">
        <v>75</v>
      </c>
      <c r="B29" s="4">
        <v>23</v>
      </c>
      <c r="C29" s="4">
        <f t="shared" si="0"/>
        <v>21.252000000000002</v>
      </c>
      <c r="D29" s="40">
        <f t="shared" si="1"/>
        <v>1.7479999999999976</v>
      </c>
    </row>
    <row r="30" spans="1:4" x14ac:dyDescent="0.25">
      <c r="A30">
        <v>37</v>
      </c>
      <c r="B30" s="4">
        <v>24</v>
      </c>
      <c r="C30" s="4">
        <f t="shared" si="0"/>
        <v>22.176000000000002</v>
      </c>
      <c r="D30" s="40">
        <f t="shared" si="1"/>
        <v>1.8239999999999981</v>
      </c>
    </row>
    <row r="31" spans="1:4" x14ac:dyDescent="0.25">
      <c r="A31">
        <v>68</v>
      </c>
      <c r="B31" s="4">
        <v>24</v>
      </c>
      <c r="C31" s="4">
        <f t="shared" si="0"/>
        <v>22.176000000000002</v>
      </c>
      <c r="D31" s="40">
        <f t="shared" si="1"/>
        <v>1.8239999999999981</v>
      </c>
    </row>
    <row r="32" spans="1:4" x14ac:dyDescent="0.25">
      <c r="A32">
        <v>72</v>
      </c>
      <c r="B32" s="4">
        <v>24</v>
      </c>
      <c r="C32" s="4">
        <f t="shared" si="0"/>
        <v>22.176000000000002</v>
      </c>
      <c r="D32" s="40">
        <f t="shared" si="1"/>
        <v>1.8239999999999981</v>
      </c>
    </row>
    <row r="33" spans="1:4" x14ac:dyDescent="0.25">
      <c r="A33">
        <v>9</v>
      </c>
      <c r="B33" s="4">
        <v>25</v>
      </c>
      <c r="C33" s="4">
        <f t="shared" si="0"/>
        <v>23.1</v>
      </c>
      <c r="D33" s="40">
        <f t="shared" si="1"/>
        <v>1.8999999999999986</v>
      </c>
    </row>
    <row r="34" spans="1:4" x14ac:dyDescent="0.25">
      <c r="A34">
        <v>12</v>
      </c>
      <c r="B34" s="4">
        <v>25</v>
      </c>
      <c r="C34" s="4">
        <f t="shared" ref="C34:C65" si="2">B34*0.924</f>
        <v>23.1</v>
      </c>
      <c r="D34" s="40">
        <f t="shared" si="1"/>
        <v>1.8999999999999986</v>
      </c>
    </row>
    <row r="35" spans="1:4" x14ac:dyDescent="0.25">
      <c r="A35">
        <v>44</v>
      </c>
      <c r="B35" s="4">
        <v>25</v>
      </c>
      <c r="C35" s="4">
        <f t="shared" si="2"/>
        <v>23.1</v>
      </c>
      <c r="D35" s="40">
        <f t="shared" si="1"/>
        <v>1.8999999999999986</v>
      </c>
    </row>
    <row r="36" spans="1:4" x14ac:dyDescent="0.25">
      <c r="A36">
        <v>46</v>
      </c>
      <c r="B36" s="4">
        <v>25</v>
      </c>
      <c r="C36" s="4">
        <f t="shared" si="2"/>
        <v>23.1</v>
      </c>
      <c r="D36" s="40">
        <f t="shared" si="1"/>
        <v>1.8999999999999986</v>
      </c>
    </row>
    <row r="37" spans="1:4" x14ac:dyDescent="0.25">
      <c r="A37">
        <v>39</v>
      </c>
      <c r="B37" s="4">
        <v>26</v>
      </c>
      <c r="C37" s="4">
        <f t="shared" si="2"/>
        <v>24.024000000000001</v>
      </c>
      <c r="D37" s="40">
        <f t="shared" si="1"/>
        <v>1.9759999999999991</v>
      </c>
    </row>
    <row r="38" spans="1:4" x14ac:dyDescent="0.25">
      <c r="A38">
        <v>64</v>
      </c>
      <c r="B38" s="4">
        <v>26</v>
      </c>
      <c r="C38" s="4">
        <f t="shared" si="2"/>
        <v>24.024000000000001</v>
      </c>
      <c r="D38" s="40">
        <f t="shared" si="1"/>
        <v>1.9759999999999991</v>
      </c>
    </row>
    <row r="39" spans="1:4" x14ac:dyDescent="0.25">
      <c r="A39">
        <v>91</v>
      </c>
      <c r="B39" s="4">
        <v>26</v>
      </c>
      <c r="C39" s="4">
        <f t="shared" si="2"/>
        <v>24.024000000000001</v>
      </c>
      <c r="D39" s="40">
        <f t="shared" si="1"/>
        <v>1.9759999999999991</v>
      </c>
    </row>
    <row r="40" spans="1:4" x14ac:dyDescent="0.25">
      <c r="A40">
        <v>79</v>
      </c>
      <c r="B40" s="4">
        <v>27</v>
      </c>
      <c r="C40" s="4">
        <f t="shared" si="2"/>
        <v>24.948</v>
      </c>
      <c r="D40" s="40">
        <f t="shared" si="1"/>
        <v>2.0519999999999996</v>
      </c>
    </row>
    <row r="41" spans="1:4" x14ac:dyDescent="0.25">
      <c r="A41">
        <v>80</v>
      </c>
      <c r="B41" s="4">
        <v>28</v>
      </c>
      <c r="C41" s="4">
        <f t="shared" si="2"/>
        <v>25.872</v>
      </c>
      <c r="D41" s="40">
        <f t="shared" si="1"/>
        <v>2.1280000000000001</v>
      </c>
    </row>
    <row r="42" spans="1:4" x14ac:dyDescent="0.25">
      <c r="A42">
        <v>101</v>
      </c>
      <c r="B42" s="4">
        <v>28</v>
      </c>
      <c r="C42" s="4">
        <f t="shared" si="2"/>
        <v>25.872</v>
      </c>
      <c r="D42" s="40">
        <f t="shared" si="1"/>
        <v>2.1280000000000001</v>
      </c>
    </row>
    <row r="43" spans="1:4" x14ac:dyDescent="0.25">
      <c r="A43">
        <v>29</v>
      </c>
      <c r="B43" s="4">
        <v>29</v>
      </c>
      <c r="C43" s="4">
        <f t="shared" si="2"/>
        <v>26.796000000000003</v>
      </c>
      <c r="D43" s="40">
        <f t="shared" si="1"/>
        <v>2.2039999999999971</v>
      </c>
    </row>
    <row r="44" spans="1:4" x14ac:dyDescent="0.25">
      <c r="A44">
        <v>58</v>
      </c>
      <c r="B44" s="4">
        <v>29</v>
      </c>
      <c r="C44" s="4">
        <f t="shared" si="2"/>
        <v>26.796000000000003</v>
      </c>
      <c r="D44" s="40">
        <f t="shared" si="1"/>
        <v>2.2039999999999971</v>
      </c>
    </row>
    <row r="45" spans="1:4" x14ac:dyDescent="0.25">
      <c r="A45">
        <v>96</v>
      </c>
      <c r="B45" s="4">
        <v>30</v>
      </c>
      <c r="C45" s="4">
        <f t="shared" si="2"/>
        <v>27.720000000000002</v>
      </c>
      <c r="D45" s="40">
        <f t="shared" si="1"/>
        <v>2.2799999999999976</v>
      </c>
    </row>
    <row r="46" spans="1:4" x14ac:dyDescent="0.25">
      <c r="A46">
        <v>45</v>
      </c>
      <c r="B46" s="4">
        <v>32</v>
      </c>
      <c r="C46" s="4">
        <f t="shared" si="2"/>
        <v>29.568000000000001</v>
      </c>
      <c r="D46" s="40">
        <f t="shared" si="1"/>
        <v>2.4319999999999986</v>
      </c>
    </row>
    <row r="47" spans="1:4" x14ac:dyDescent="0.25">
      <c r="A47">
        <v>23</v>
      </c>
      <c r="B47" s="4">
        <v>33</v>
      </c>
      <c r="C47" s="4">
        <f t="shared" si="2"/>
        <v>30.492000000000001</v>
      </c>
      <c r="D47" s="40">
        <f t="shared" si="1"/>
        <v>2.5079999999999991</v>
      </c>
    </row>
    <row r="48" spans="1:4" x14ac:dyDescent="0.25">
      <c r="A48">
        <v>52</v>
      </c>
      <c r="B48" s="4">
        <v>33</v>
      </c>
      <c r="C48" s="4">
        <f t="shared" si="2"/>
        <v>30.492000000000001</v>
      </c>
      <c r="D48" s="40">
        <f t="shared" si="1"/>
        <v>2.5079999999999991</v>
      </c>
    </row>
    <row r="49" spans="1:4" x14ac:dyDescent="0.25">
      <c r="A49">
        <v>102</v>
      </c>
      <c r="B49" s="4">
        <v>33</v>
      </c>
      <c r="C49" s="4">
        <f t="shared" si="2"/>
        <v>30.492000000000001</v>
      </c>
      <c r="D49" s="40">
        <f t="shared" si="1"/>
        <v>2.5079999999999991</v>
      </c>
    </row>
    <row r="50" spans="1:4" x14ac:dyDescent="0.25">
      <c r="A50">
        <v>106</v>
      </c>
      <c r="B50" s="4">
        <v>33</v>
      </c>
      <c r="C50" s="4">
        <f t="shared" si="2"/>
        <v>30.492000000000001</v>
      </c>
      <c r="D50" s="40">
        <f t="shared" si="1"/>
        <v>2.5079999999999991</v>
      </c>
    </row>
    <row r="51" spans="1:4" x14ac:dyDescent="0.25">
      <c r="A51">
        <v>16</v>
      </c>
      <c r="B51" s="4">
        <v>34</v>
      </c>
      <c r="C51" s="4">
        <f t="shared" si="2"/>
        <v>31.416</v>
      </c>
      <c r="D51" s="40">
        <f t="shared" si="1"/>
        <v>2.5839999999999996</v>
      </c>
    </row>
    <row r="52" spans="1:4" x14ac:dyDescent="0.25">
      <c r="A52">
        <v>27</v>
      </c>
      <c r="B52" s="4">
        <v>34</v>
      </c>
      <c r="C52" s="4">
        <f t="shared" si="2"/>
        <v>31.416</v>
      </c>
      <c r="D52" s="40">
        <f t="shared" si="1"/>
        <v>2.5839999999999996</v>
      </c>
    </row>
    <row r="53" spans="1:4" x14ac:dyDescent="0.25">
      <c r="A53">
        <v>48</v>
      </c>
      <c r="B53" s="4">
        <v>34</v>
      </c>
      <c r="C53" s="4">
        <f t="shared" si="2"/>
        <v>31.416</v>
      </c>
      <c r="D53" s="40">
        <f t="shared" si="1"/>
        <v>2.5839999999999996</v>
      </c>
    </row>
    <row r="54" spans="1:4" x14ac:dyDescent="0.25">
      <c r="A54">
        <v>89</v>
      </c>
      <c r="B54" s="4">
        <v>35</v>
      </c>
      <c r="C54" s="4">
        <f t="shared" si="2"/>
        <v>32.340000000000003</v>
      </c>
      <c r="D54" s="40">
        <f t="shared" si="1"/>
        <v>2.6599999999999966</v>
      </c>
    </row>
    <row r="55" spans="1:4" x14ac:dyDescent="0.25">
      <c r="A55">
        <v>43</v>
      </c>
      <c r="B55" s="4">
        <v>36</v>
      </c>
      <c r="C55" s="4">
        <f t="shared" si="2"/>
        <v>33.264000000000003</v>
      </c>
      <c r="D55" s="40">
        <f t="shared" si="1"/>
        <v>2.7359999999999971</v>
      </c>
    </row>
    <row r="56" spans="1:4" x14ac:dyDescent="0.25">
      <c r="A56">
        <v>103</v>
      </c>
      <c r="B56" s="4">
        <v>36</v>
      </c>
      <c r="C56" s="4">
        <f t="shared" si="2"/>
        <v>33.264000000000003</v>
      </c>
      <c r="D56" s="40">
        <f t="shared" si="1"/>
        <v>2.7359999999999971</v>
      </c>
    </row>
    <row r="57" spans="1:4" x14ac:dyDescent="0.25">
      <c r="A57">
        <v>34</v>
      </c>
      <c r="B57" s="4">
        <v>38</v>
      </c>
      <c r="C57" s="4">
        <f t="shared" si="2"/>
        <v>35.112000000000002</v>
      </c>
      <c r="D57" s="40">
        <f t="shared" si="1"/>
        <v>2.8879999999999981</v>
      </c>
    </row>
    <row r="58" spans="1:4" x14ac:dyDescent="0.25">
      <c r="A58">
        <v>98</v>
      </c>
      <c r="B58" s="4">
        <v>38</v>
      </c>
      <c r="C58" s="4">
        <f t="shared" si="2"/>
        <v>35.112000000000002</v>
      </c>
      <c r="D58" s="40">
        <f t="shared" si="1"/>
        <v>2.8879999999999981</v>
      </c>
    </row>
    <row r="59" spans="1:4" x14ac:dyDescent="0.25">
      <c r="A59">
        <v>26</v>
      </c>
      <c r="B59" s="4">
        <v>39</v>
      </c>
      <c r="C59" s="4">
        <f t="shared" si="2"/>
        <v>36.036000000000001</v>
      </c>
      <c r="D59" s="40">
        <f t="shared" si="1"/>
        <v>2.9639999999999986</v>
      </c>
    </row>
    <row r="60" spans="1:4" x14ac:dyDescent="0.25">
      <c r="A60">
        <v>2</v>
      </c>
      <c r="B60" s="4">
        <v>40</v>
      </c>
      <c r="C60" s="4">
        <f t="shared" si="2"/>
        <v>36.96</v>
      </c>
      <c r="D60" s="40">
        <f t="shared" si="1"/>
        <v>3.0399999999999991</v>
      </c>
    </row>
    <row r="61" spans="1:4" x14ac:dyDescent="0.25">
      <c r="A61">
        <v>70</v>
      </c>
      <c r="B61" s="4">
        <v>41</v>
      </c>
      <c r="C61" s="4">
        <f t="shared" si="2"/>
        <v>37.884</v>
      </c>
      <c r="D61" s="40">
        <f t="shared" si="1"/>
        <v>3.1159999999999997</v>
      </c>
    </row>
    <row r="62" spans="1:4" x14ac:dyDescent="0.25">
      <c r="A62">
        <v>6</v>
      </c>
      <c r="B62" s="4">
        <v>42</v>
      </c>
      <c r="C62" s="4">
        <f t="shared" si="2"/>
        <v>38.808</v>
      </c>
      <c r="D62" s="40">
        <f t="shared" si="1"/>
        <v>3.1920000000000002</v>
      </c>
    </row>
    <row r="63" spans="1:4" x14ac:dyDescent="0.25">
      <c r="A63">
        <v>59</v>
      </c>
      <c r="B63" s="4">
        <v>42</v>
      </c>
      <c r="C63" s="4">
        <f t="shared" si="2"/>
        <v>38.808</v>
      </c>
      <c r="D63" s="40">
        <f t="shared" si="1"/>
        <v>3.1920000000000002</v>
      </c>
    </row>
    <row r="64" spans="1:4" x14ac:dyDescent="0.25">
      <c r="A64">
        <v>33</v>
      </c>
      <c r="B64" s="4">
        <v>43</v>
      </c>
      <c r="C64" s="4">
        <f t="shared" si="2"/>
        <v>39.731999999999999</v>
      </c>
      <c r="D64" s="40">
        <f t="shared" si="1"/>
        <v>3.2680000000000007</v>
      </c>
    </row>
    <row r="65" spans="1:4" x14ac:dyDescent="0.25">
      <c r="A65">
        <v>41</v>
      </c>
      <c r="B65" s="4">
        <v>43</v>
      </c>
      <c r="C65" s="4">
        <f t="shared" si="2"/>
        <v>39.731999999999999</v>
      </c>
      <c r="D65" s="40">
        <f t="shared" si="1"/>
        <v>3.2680000000000007</v>
      </c>
    </row>
    <row r="66" spans="1:4" x14ac:dyDescent="0.25">
      <c r="A66">
        <v>54</v>
      </c>
      <c r="B66" s="4">
        <v>44</v>
      </c>
      <c r="C66" s="4">
        <f t="shared" ref="C66:C97" si="3">B66*0.924</f>
        <v>40.655999999999999</v>
      </c>
      <c r="D66" s="40">
        <f t="shared" si="1"/>
        <v>3.3440000000000012</v>
      </c>
    </row>
    <row r="67" spans="1:4" x14ac:dyDescent="0.25">
      <c r="A67">
        <v>92</v>
      </c>
      <c r="B67" s="4">
        <v>44</v>
      </c>
      <c r="C67" s="4">
        <f t="shared" si="3"/>
        <v>40.655999999999999</v>
      </c>
      <c r="D67" s="40">
        <f t="shared" ref="D67:D111" si="4">B67-C67</f>
        <v>3.3440000000000012</v>
      </c>
    </row>
    <row r="68" spans="1:4" x14ac:dyDescent="0.25">
      <c r="A68">
        <v>20</v>
      </c>
      <c r="B68" s="4">
        <v>45</v>
      </c>
      <c r="C68" s="4">
        <f t="shared" si="3"/>
        <v>41.580000000000005</v>
      </c>
      <c r="D68" s="40">
        <f t="shared" si="4"/>
        <v>3.4199999999999946</v>
      </c>
    </row>
    <row r="69" spans="1:4" x14ac:dyDescent="0.25">
      <c r="A69">
        <v>60</v>
      </c>
      <c r="B69" s="4">
        <v>45</v>
      </c>
      <c r="C69" s="4">
        <f t="shared" si="3"/>
        <v>41.580000000000005</v>
      </c>
      <c r="D69" s="40">
        <f t="shared" si="4"/>
        <v>3.4199999999999946</v>
      </c>
    </row>
    <row r="70" spans="1:4" x14ac:dyDescent="0.25">
      <c r="A70">
        <v>73</v>
      </c>
      <c r="B70" s="4">
        <v>46</v>
      </c>
      <c r="C70" s="4">
        <f t="shared" si="3"/>
        <v>42.504000000000005</v>
      </c>
      <c r="D70" s="40">
        <f t="shared" si="4"/>
        <v>3.4959999999999951</v>
      </c>
    </row>
    <row r="71" spans="1:4" x14ac:dyDescent="0.25">
      <c r="A71">
        <v>93</v>
      </c>
      <c r="B71" s="4">
        <v>47</v>
      </c>
      <c r="C71" s="4">
        <f t="shared" si="3"/>
        <v>43.428000000000004</v>
      </c>
      <c r="D71" s="40">
        <f t="shared" si="4"/>
        <v>3.5719999999999956</v>
      </c>
    </row>
    <row r="72" spans="1:4" x14ac:dyDescent="0.25">
      <c r="A72">
        <v>55</v>
      </c>
      <c r="B72" s="4">
        <v>48</v>
      </c>
      <c r="C72" s="4">
        <f t="shared" si="3"/>
        <v>44.352000000000004</v>
      </c>
      <c r="D72" s="40">
        <f t="shared" si="4"/>
        <v>3.6479999999999961</v>
      </c>
    </row>
    <row r="73" spans="1:4" x14ac:dyDescent="0.25">
      <c r="A73">
        <v>85</v>
      </c>
      <c r="B73" s="4">
        <v>48</v>
      </c>
      <c r="C73" s="4">
        <f t="shared" si="3"/>
        <v>44.352000000000004</v>
      </c>
      <c r="D73" s="40">
        <f t="shared" si="4"/>
        <v>3.6479999999999961</v>
      </c>
    </row>
    <row r="74" spans="1:4" x14ac:dyDescent="0.25">
      <c r="A74">
        <v>94</v>
      </c>
      <c r="B74" s="4">
        <v>48</v>
      </c>
      <c r="C74" s="4">
        <f t="shared" si="3"/>
        <v>44.352000000000004</v>
      </c>
      <c r="D74" s="40">
        <f t="shared" si="4"/>
        <v>3.6479999999999961</v>
      </c>
    </row>
    <row r="75" spans="1:4" x14ac:dyDescent="0.25">
      <c r="A75">
        <v>38</v>
      </c>
      <c r="B75" s="4">
        <v>49</v>
      </c>
      <c r="C75" s="4">
        <f t="shared" si="3"/>
        <v>45.276000000000003</v>
      </c>
      <c r="D75" s="40">
        <f t="shared" si="4"/>
        <v>3.7239999999999966</v>
      </c>
    </row>
    <row r="76" spans="1:4" x14ac:dyDescent="0.25">
      <c r="A76">
        <v>69</v>
      </c>
      <c r="B76" s="4">
        <v>49</v>
      </c>
      <c r="C76" s="4">
        <f t="shared" si="3"/>
        <v>45.276000000000003</v>
      </c>
      <c r="D76" s="40">
        <f t="shared" si="4"/>
        <v>3.7239999999999966</v>
      </c>
    </row>
    <row r="77" spans="1:4" x14ac:dyDescent="0.25">
      <c r="A77">
        <v>71</v>
      </c>
      <c r="B77" s="4">
        <v>50</v>
      </c>
      <c r="C77" s="4">
        <f t="shared" si="3"/>
        <v>46.2</v>
      </c>
      <c r="D77" s="40">
        <f t="shared" si="4"/>
        <v>3.7999999999999972</v>
      </c>
    </row>
    <row r="78" spans="1:4" x14ac:dyDescent="0.25">
      <c r="A78">
        <v>108</v>
      </c>
      <c r="B78" s="4">
        <v>50</v>
      </c>
      <c r="C78" s="4">
        <f t="shared" si="3"/>
        <v>46.2</v>
      </c>
      <c r="D78" s="40">
        <f t="shared" si="4"/>
        <v>3.7999999999999972</v>
      </c>
    </row>
    <row r="79" spans="1:4" x14ac:dyDescent="0.25">
      <c r="A79">
        <v>22</v>
      </c>
      <c r="B79" s="4">
        <v>51</v>
      </c>
      <c r="C79" s="4">
        <f t="shared" si="3"/>
        <v>47.124000000000002</v>
      </c>
      <c r="D79" s="40">
        <f t="shared" si="4"/>
        <v>3.8759999999999977</v>
      </c>
    </row>
    <row r="80" spans="1:4" x14ac:dyDescent="0.25">
      <c r="A80">
        <v>84</v>
      </c>
      <c r="B80" s="4">
        <v>52</v>
      </c>
      <c r="C80" s="4">
        <f t="shared" si="3"/>
        <v>48.048000000000002</v>
      </c>
      <c r="D80" s="40">
        <f t="shared" si="4"/>
        <v>3.9519999999999982</v>
      </c>
    </row>
    <row r="81" spans="1:4" x14ac:dyDescent="0.25">
      <c r="A81">
        <v>10</v>
      </c>
      <c r="B81" s="4">
        <v>53</v>
      </c>
      <c r="C81" s="4">
        <f t="shared" si="3"/>
        <v>48.972000000000001</v>
      </c>
      <c r="D81" s="40">
        <f t="shared" si="4"/>
        <v>4.0279999999999987</v>
      </c>
    </row>
    <row r="82" spans="1:4" x14ac:dyDescent="0.25">
      <c r="A82">
        <v>30</v>
      </c>
      <c r="B82" s="4">
        <v>53</v>
      </c>
      <c r="C82" s="4">
        <f t="shared" si="3"/>
        <v>48.972000000000001</v>
      </c>
      <c r="D82" s="40">
        <f t="shared" si="4"/>
        <v>4.0279999999999987</v>
      </c>
    </row>
    <row r="83" spans="1:4" x14ac:dyDescent="0.25">
      <c r="A83">
        <v>31</v>
      </c>
      <c r="B83" s="4">
        <v>54</v>
      </c>
      <c r="C83" s="4">
        <f t="shared" si="3"/>
        <v>49.896000000000001</v>
      </c>
      <c r="D83" s="40">
        <f t="shared" si="4"/>
        <v>4.1039999999999992</v>
      </c>
    </row>
    <row r="84" spans="1:4" x14ac:dyDescent="0.25">
      <c r="A84">
        <v>56</v>
      </c>
      <c r="B84" s="4">
        <v>54</v>
      </c>
      <c r="C84" s="4">
        <f t="shared" si="3"/>
        <v>49.896000000000001</v>
      </c>
      <c r="D84" s="40">
        <f t="shared" si="4"/>
        <v>4.1039999999999992</v>
      </c>
    </row>
    <row r="85" spans="1:4" x14ac:dyDescent="0.25">
      <c r="A85">
        <v>14</v>
      </c>
      <c r="B85" s="4">
        <v>55</v>
      </c>
      <c r="C85" s="4">
        <f t="shared" si="3"/>
        <v>50.82</v>
      </c>
      <c r="D85" s="40">
        <f t="shared" si="4"/>
        <v>4.18</v>
      </c>
    </row>
    <row r="86" spans="1:4" x14ac:dyDescent="0.25">
      <c r="A86">
        <v>40</v>
      </c>
      <c r="B86" s="4">
        <v>55</v>
      </c>
      <c r="C86" s="4">
        <f t="shared" si="3"/>
        <v>50.82</v>
      </c>
      <c r="D86" s="40">
        <f t="shared" si="4"/>
        <v>4.18</v>
      </c>
    </row>
    <row r="87" spans="1:4" x14ac:dyDescent="0.25">
      <c r="A87">
        <v>36</v>
      </c>
      <c r="B87" s="4">
        <v>57</v>
      </c>
      <c r="C87" s="4">
        <f t="shared" si="3"/>
        <v>52.667999999999999</v>
      </c>
      <c r="D87" s="40">
        <f t="shared" si="4"/>
        <v>4.3320000000000007</v>
      </c>
    </row>
    <row r="88" spans="1:4" x14ac:dyDescent="0.25">
      <c r="A88">
        <v>47</v>
      </c>
      <c r="B88" s="4">
        <v>57</v>
      </c>
      <c r="C88" s="4">
        <f t="shared" si="3"/>
        <v>52.667999999999999</v>
      </c>
      <c r="D88" s="40">
        <f t="shared" si="4"/>
        <v>4.3320000000000007</v>
      </c>
    </row>
    <row r="89" spans="1:4" x14ac:dyDescent="0.25">
      <c r="A89">
        <v>88</v>
      </c>
      <c r="B89" s="4">
        <v>57</v>
      </c>
      <c r="C89" s="4">
        <f t="shared" si="3"/>
        <v>52.667999999999999</v>
      </c>
      <c r="D89" s="40">
        <f t="shared" si="4"/>
        <v>4.3320000000000007</v>
      </c>
    </row>
    <row r="90" spans="1:4" x14ac:dyDescent="0.25">
      <c r="A90">
        <v>90</v>
      </c>
      <c r="B90" s="4">
        <v>57</v>
      </c>
      <c r="C90" s="4">
        <f t="shared" si="3"/>
        <v>52.667999999999999</v>
      </c>
      <c r="D90" s="40">
        <f t="shared" si="4"/>
        <v>4.3320000000000007</v>
      </c>
    </row>
    <row r="91" spans="1:4" x14ac:dyDescent="0.25">
      <c r="A91">
        <v>53</v>
      </c>
      <c r="B91" s="4">
        <v>60</v>
      </c>
      <c r="C91" s="4">
        <f t="shared" si="3"/>
        <v>55.440000000000005</v>
      </c>
      <c r="D91" s="40">
        <f t="shared" si="4"/>
        <v>4.5599999999999952</v>
      </c>
    </row>
    <row r="92" spans="1:4" x14ac:dyDescent="0.25">
      <c r="A92">
        <v>109</v>
      </c>
      <c r="B92" s="4">
        <v>63</v>
      </c>
      <c r="C92" s="4">
        <f t="shared" si="3"/>
        <v>58.212000000000003</v>
      </c>
      <c r="D92" s="40">
        <f t="shared" si="4"/>
        <v>4.7879999999999967</v>
      </c>
    </row>
    <row r="93" spans="1:4" x14ac:dyDescent="0.25">
      <c r="A93">
        <v>3</v>
      </c>
      <c r="B93" s="4">
        <v>64</v>
      </c>
      <c r="C93" s="4">
        <f t="shared" si="3"/>
        <v>59.136000000000003</v>
      </c>
      <c r="D93" s="40">
        <f t="shared" si="4"/>
        <v>4.8639999999999972</v>
      </c>
    </row>
    <row r="94" spans="1:4" x14ac:dyDescent="0.25">
      <c r="A94">
        <v>35</v>
      </c>
      <c r="B94" s="4">
        <v>64</v>
      </c>
      <c r="C94" s="4">
        <f t="shared" si="3"/>
        <v>59.136000000000003</v>
      </c>
      <c r="D94" s="40">
        <f t="shared" si="4"/>
        <v>4.8639999999999972</v>
      </c>
    </row>
    <row r="95" spans="1:4" x14ac:dyDescent="0.25">
      <c r="A95">
        <v>82</v>
      </c>
      <c r="B95" s="4">
        <v>65</v>
      </c>
      <c r="C95" s="4">
        <f t="shared" si="3"/>
        <v>60.06</v>
      </c>
      <c r="D95" s="40">
        <f t="shared" si="4"/>
        <v>4.9399999999999977</v>
      </c>
    </row>
    <row r="96" spans="1:4" x14ac:dyDescent="0.25">
      <c r="A96">
        <v>15</v>
      </c>
      <c r="B96" s="4">
        <v>66</v>
      </c>
      <c r="C96" s="4">
        <f t="shared" si="3"/>
        <v>60.984000000000002</v>
      </c>
      <c r="D96" s="40">
        <f t="shared" si="4"/>
        <v>5.0159999999999982</v>
      </c>
    </row>
    <row r="97" spans="1:5" x14ac:dyDescent="0.25">
      <c r="A97">
        <v>63</v>
      </c>
      <c r="B97" s="4">
        <v>66</v>
      </c>
      <c r="C97" s="4">
        <f t="shared" si="3"/>
        <v>60.984000000000002</v>
      </c>
      <c r="D97" s="40">
        <f t="shared" si="4"/>
        <v>5.0159999999999982</v>
      </c>
    </row>
    <row r="98" spans="1:5" x14ac:dyDescent="0.25">
      <c r="A98">
        <v>74</v>
      </c>
      <c r="B98" s="4">
        <v>66</v>
      </c>
      <c r="C98" s="4">
        <f t="shared" ref="C98:C111" si="5">B98*0.924</f>
        <v>60.984000000000002</v>
      </c>
      <c r="D98" s="40">
        <f t="shared" si="4"/>
        <v>5.0159999999999982</v>
      </c>
    </row>
    <row r="99" spans="1:5" x14ac:dyDescent="0.25">
      <c r="A99">
        <v>86</v>
      </c>
      <c r="B99" s="4">
        <v>67</v>
      </c>
      <c r="C99" s="4">
        <f t="shared" si="5"/>
        <v>61.908000000000001</v>
      </c>
      <c r="D99" s="40">
        <f t="shared" si="4"/>
        <v>5.0919999999999987</v>
      </c>
    </row>
    <row r="100" spans="1:5" x14ac:dyDescent="0.25">
      <c r="A100">
        <v>87</v>
      </c>
      <c r="B100" s="4">
        <v>67</v>
      </c>
      <c r="C100" s="4">
        <f t="shared" si="5"/>
        <v>61.908000000000001</v>
      </c>
      <c r="D100" s="40">
        <f t="shared" si="4"/>
        <v>5.0919999999999987</v>
      </c>
    </row>
    <row r="101" spans="1:5" x14ac:dyDescent="0.25">
      <c r="A101">
        <v>5</v>
      </c>
      <c r="B101" s="4">
        <v>68</v>
      </c>
      <c r="C101" s="4">
        <f t="shared" si="5"/>
        <v>62.832000000000001</v>
      </c>
      <c r="D101" s="40">
        <f t="shared" si="4"/>
        <v>5.1679999999999993</v>
      </c>
    </row>
    <row r="102" spans="1:5" x14ac:dyDescent="0.25">
      <c r="A102">
        <v>18</v>
      </c>
      <c r="B102" s="4">
        <v>68</v>
      </c>
      <c r="C102" s="4">
        <f t="shared" si="5"/>
        <v>62.832000000000001</v>
      </c>
      <c r="D102" s="40">
        <f t="shared" si="4"/>
        <v>5.1679999999999993</v>
      </c>
    </row>
    <row r="103" spans="1:5" x14ac:dyDescent="0.25">
      <c r="A103">
        <v>61</v>
      </c>
      <c r="B103" s="4">
        <v>68</v>
      </c>
      <c r="C103" s="4">
        <f t="shared" si="5"/>
        <v>62.832000000000001</v>
      </c>
      <c r="D103" s="40">
        <f t="shared" si="4"/>
        <v>5.1679999999999993</v>
      </c>
    </row>
    <row r="104" spans="1:5" x14ac:dyDescent="0.25">
      <c r="A104">
        <v>7</v>
      </c>
      <c r="B104" s="4">
        <v>69</v>
      </c>
      <c r="C104" s="4">
        <f t="shared" si="5"/>
        <v>63.756</v>
      </c>
      <c r="D104" s="40">
        <f t="shared" si="4"/>
        <v>5.2439999999999998</v>
      </c>
    </row>
    <row r="105" spans="1:5" x14ac:dyDescent="0.25">
      <c r="A105">
        <v>24</v>
      </c>
      <c r="B105" s="4">
        <v>69</v>
      </c>
      <c r="C105" s="4">
        <f t="shared" si="5"/>
        <v>63.756</v>
      </c>
      <c r="D105" s="40">
        <f t="shared" si="4"/>
        <v>5.2439999999999998</v>
      </c>
    </row>
    <row r="106" spans="1:5" x14ac:dyDescent="0.25">
      <c r="A106">
        <v>49</v>
      </c>
      <c r="B106" s="4">
        <v>70</v>
      </c>
      <c r="C106" s="4">
        <f t="shared" si="5"/>
        <v>64.680000000000007</v>
      </c>
      <c r="D106" s="40">
        <f t="shared" si="4"/>
        <v>5.3199999999999932</v>
      </c>
    </row>
    <row r="107" spans="1:5" x14ac:dyDescent="0.25">
      <c r="A107">
        <v>17</v>
      </c>
      <c r="B107" s="4">
        <v>71</v>
      </c>
      <c r="C107" s="4">
        <f t="shared" si="5"/>
        <v>65.603999999999999</v>
      </c>
      <c r="D107" s="40">
        <f t="shared" si="4"/>
        <v>5.3960000000000008</v>
      </c>
    </row>
    <row r="108" spans="1:5" x14ac:dyDescent="0.25">
      <c r="A108">
        <v>83</v>
      </c>
      <c r="B108" s="4">
        <v>71</v>
      </c>
      <c r="C108" s="4">
        <f t="shared" si="5"/>
        <v>65.603999999999999</v>
      </c>
      <c r="D108" s="40">
        <f t="shared" si="4"/>
        <v>5.3960000000000008</v>
      </c>
    </row>
    <row r="109" spans="1:5" x14ac:dyDescent="0.25">
      <c r="A109">
        <v>97</v>
      </c>
      <c r="B109" s="4">
        <v>71</v>
      </c>
      <c r="C109" s="4">
        <f t="shared" si="5"/>
        <v>65.603999999999999</v>
      </c>
      <c r="D109" s="40">
        <f t="shared" si="4"/>
        <v>5.3960000000000008</v>
      </c>
    </row>
    <row r="110" spans="1:5" x14ac:dyDescent="0.25">
      <c r="A110">
        <v>107</v>
      </c>
      <c r="B110" s="4">
        <v>73</v>
      </c>
      <c r="C110" s="4">
        <f t="shared" si="5"/>
        <v>67.451999999999998</v>
      </c>
      <c r="D110" s="40">
        <f t="shared" si="4"/>
        <v>5.5480000000000018</v>
      </c>
    </row>
    <row r="111" spans="1:5" x14ac:dyDescent="0.25">
      <c r="A111">
        <v>105</v>
      </c>
      <c r="B111" s="4">
        <v>74</v>
      </c>
      <c r="C111" s="4">
        <f t="shared" si="5"/>
        <v>68.376000000000005</v>
      </c>
      <c r="D111" s="40">
        <f t="shared" si="4"/>
        <v>5.6239999999999952</v>
      </c>
    </row>
    <row r="112" spans="1:5" s="41" customFormat="1" x14ac:dyDescent="0.25">
      <c r="B112" s="42">
        <f>SUM(B2:B111)</f>
        <v>4345</v>
      </c>
      <c r="C112" s="42">
        <f>SUM(C2:C111)</f>
        <v>4014.7799999999988</v>
      </c>
      <c r="D112" s="42">
        <f>SUM(D2:D111)</f>
        <v>330.21999999999991</v>
      </c>
      <c r="E112" s="43"/>
    </row>
  </sheetData>
  <autoFilter ref="A1:C111" xr:uid="{D866D57F-934B-47EA-904D-9CC87959A61E}">
    <sortState xmlns:xlrd2="http://schemas.microsoft.com/office/spreadsheetml/2017/richdata2" ref="A2:C111">
      <sortCondition ref="B1:B1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DB9A-2079-4223-BDD4-F97E767563A4}">
  <dimension ref="A1:B5"/>
  <sheetViews>
    <sheetView workbookViewId="0">
      <selection activeCell="B4" sqref="B4"/>
    </sheetView>
  </sheetViews>
  <sheetFormatPr defaultRowHeight="15" x14ac:dyDescent="0.25"/>
  <cols>
    <col min="1" max="1" width="19.85546875" customWidth="1"/>
    <col min="2" max="2" width="20" customWidth="1"/>
  </cols>
  <sheetData>
    <row r="1" spans="1:2" x14ac:dyDescent="0.25">
      <c r="A1" s="1" t="s">
        <v>51</v>
      </c>
      <c r="B1" s="5" t="s">
        <v>50</v>
      </c>
    </row>
    <row r="2" spans="1:2" x14ac:dyDescent="0.25">
      <c r="A2" t="s">
        <v>52</v>
      </c>
      <c r="B2" s="6">
        <v>1500000</v>
      </c>
    </row>
    <row r="3" spans="1:2" x14ac:dyDescent="0.25">
      <c r="A3" t="s">
        <v>53</v>
      </c>
      <c r="B3" s="7">
        <v>7500</v>
      </c>
    </row>
    <row r="5" spans="1:2" x14ac:dyDescent="0.25">
      <c r="B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C5D2-6805-4418-B151-140CD89ECF09}">
  <dimension ref="A1:B6"/>
  <sheetViews>
    <sheetView workbookViewId="0">
      <selection activeCell="D38" sqref="D38"/>
    </sheetView>
  </sheetViews>
  <sheetFormatPr defaultRowHeight="15" x14ac:dyDescent="0.25"/>
  <cols>
    <col min="1" max="1" width="15.5703125" customWidth="1"/>
    <col min="2" max="2" width="25.5703125" customWidth="1"/>
  </cols>
  <sheetData>
    <row r="1" spans="1:2" x14ac:dyDescent="0.25">
      <c r="A1" s="1" t="s">
        <v>54</v>
      </c>
      <c r="B1" s="1" t="s">
        <v>55</v>
      </c>
    </row>
    <row r="2" spans="1:2" x14ac:dyDescent="0.25">
      <c r="A2" t="s">
        <v>56</v>
      </c>
      <c r="B2" s="6">
        <v>250000</v>
      </c>
    </row>
    <row r="3" spans="1:2" x14ac:dyDescent="0.25">
      <c r="A3" t="s">
        <v>57</v>
      </c>
      <c r="B3" s="6">
        <v>200000</v>
      </c>
    </row>
    <row r="4" spans="1:2" x14ac:dyDescent="0.25">
      <c r="A4" t="s">
        <v>58</v>
      </c>
      <c r="B4" s="6">
        <v>15000</v>
      </c>
    </row>
    <row r="5" spans="1:2" x14ac:dyDescent="0.25">
      <c r="A5" t="s">
        <v>59</v>
      </c>
      <c r="B5" s="6">
        <v>5000</v>
      </c>
    </row>
    <row r="6" spans="1:2" x14ac:dyDescent="0.25">
      <c r="B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B917-E5D5-44DE-AD74-76CC847C3F72}">
  <dimension ref="B2:G20"/>
  <sheetViews>
    <sheetView workbookViewId="0">
      <selection activeCell="E5" sqref="E5"/>
    </sheetView>
  </sheetViews>
  <sheetFormatPr defaultRowHeight="15" x14ac:dyDescent="0.25"/>
  <cols>
    <col min="2" max="2" width="65.140625" customWidth="1"/>
    <col min="3" max="3" width="17.28515625" style="9" hidden="1" customWidth="1"/>
    <col min="4" max="5" width="16.7109375" style="9" customWidth="1"/>
    <col min="6" max="6" width="19.5703125" bestFit="1" customWidth="1"/>
    <col min="7" max="7" width="12.7109375" style="9" customWidth="1"/>
  </cols>
  <sheetData>
    <row r="2" spans="2:7" s="27" customFormat="1" ht="18.75" x14ac:dyDescent="0.3">
      <c r="B2" s="17" t="s">
        <v>78</v>
      </c>
      <c r="C2" s="28"/>
      <c r="D2" s="28">
        <f>7500*D5</f>
        <v>90000</v>
      </c>
      <c r="E2" s="28">
        <f>7500*E5</f>
        <v>45000</v>
      </c>
      <c r="F2" s="30">
        <f>7500*F5</f>
        <v>495000</v>
      </c>
      <c r="G2" s="28"/>
    </row>
    <row r="3" spans="2:7" ht="18.75" x14ac:dyDescent="0.3">
      <c r="B3" s="17" t="s">
        <v>63</v>
      </c>
      <c r="C3" s="23">
        <v>3</v>
      </c>
      <c r="D3" s="23">
        <v>3</v>
      </c>
      <c r="E3" s="23">
        <v>3</v>
      </c>
      <c r="F3" s="31">
        <v>3</v>
      </c>
      <c r="G3" s="23"/>
    </row>
    <row r="4" spans="2:7" ht="18.75" x14ac:dyDescent="0.3">
      <c r="B4" s="17" t="s">
        <v>64</v>
      </c>
      <c r="C4" s="23">
        <f>1500000</f>
        <v>1500000</v>
      </c>
      <c r="D4" s="23">
        <f>C4</f>
        <v>1500000</v>
      </c>
      <c r="E4" s="23">
        <f>D4</f>
        <v>1500000</v>
      </c>
      <c r="F4" s="31">
        <f>1500000</f>
        <v>1500000</v>
      </c>
      <c r="G4" s="23"/>
    </row>
    <row r="5" spans="2:7" ht="18.75" x14ac:dyDescent="0.3">
      <c r="B5" s="17" t="s">
        <v>79</v>
      </c>
      <c r="C5" s="18">
        <v>66</v>
      </c>
      <c r="D5" s="18">
        <v>12</v>
      </c>
      <c r="E5" s="18">
        <v>6</v>
      </c>
      <c r="F5" s="32">
        <v>66</v>
      </c>
      <c r="G5" s="18"/>
    </row>
    <row r="6" spans="2:7" ht="18.75" x14ac:dyDescent="0.3">
      <c r="B6" s="17" t="s">
        <v>65</v>
      </c>
      <c r="C6" s="18">
        <v>12</v>
      </c>
      <c r="D6" s="18">
        <v>12</v>
      </c>
      <c r="E6" s="18">
        <v>12</v>
      </c>
      <c r="F6" s="32">
        <v>12</v>
      </c>
      <c r="G6" s="18"/>
    </row>
    <row r="7" spans="2:7" ht="18.75" x14ac:dyDescent="0.3">
      <c r="B7" s="17" t="s">
        <v>66</v>
      </c>
      <c r="C7" s="18"/>
      <c r="D7" s="18"/>
      <c r="E7" s="18"/>
      <c r="F7" s="32"/>
      <c r="G7" s="18"/>
    </row>
    <row r="8" spans="2:7" ht="18.75" x14ac:dyDescent="0.3">
      <c r="B8" s="17" t="s">
        <v>71</v>
      </c>
      <c r="C8" s="18">
        <v>12</v>
      </c>
      <c r="D8" s="18">
        <v>12</v>
      </c>
      <c r="E8" s="18">
        <v>12</v>
      </c>
      <c r="F8" s="32">
        <v>12</v>
      </c>
      <c r="G8" s="18"/>
    </row>
    <row r="9" spans="2:7" ht="18.75" x14ac:dyDescent="0.3">
      <c r="B9" s="17" t="s">
        <v>67</v>
      </c>
      <c r="C9" s="18">
        <f>C8*C5</f>
        <v>792</v>
      </c>
      <c r="D9" s="18">
        <f>D8*D5</f>
        <v>144</v>
      </c>
      <c r="E9" s="18">
        <f>E8*E5</f>
        <v>72</v>
      </c>
      <c r="F9" s="32">
        <f>F8*F5</f>
        <v>792</v>
      </c>
      <c r="G9" s="18"/>
    </row>
    <row r="10" spans="2:7" ht="18.75" x14ac:dyDescent="0.3">
      <c r="B10" s="17" t="s">
        <v>69</v>
      </c>
      <c r="C10" s="24">
        <f>C9*C3</f>
        <v>2376</v>
      </c>
      <c r="D10" s="24">
        <f>D9*D3</f>
        <v>432</v>
      </c>
      <c r="E10" s="24">
        <f>E9*E3</f>
        <v>216</v>
      </c>
      <c r="F10" s="33">
        <f>F9*F3</f>
        <v>2376</v>
      </c>
      <c r="G10" s="24"/>
    </row>
    <row r="11" spans="2:7" ht="18.75" x14ac:dyDescent="0.3">
      <c r="B11" s="19" t="s">
        <v>68</v>
      </c>
      <c r="C11" s="25">
        <f>C10*365</f>
        <v>867240</v>
      </c>
      <c r="D11" s="25">
        <f>D10*365</f>
        <v>157680</v>
      </c>
      <c r="E11" s="25">
        <f>E10*365</f>
        <v>78840</v>
      </c>
      <c r="F11" s="34">
        <f>F10*365</f>
        <v>867240</v>
      </c>
      <c r="G11" s="25"/>
    </row>
    <row r="12" spans="2:7" ht="18.75" x14ac:dyDescent="0.3">
      <c r="B12" s="19" t="s">
        <v>70</v>
      </c>
      <c r="C12" s="25">
        <f>'Additional income streams'!B6</f>
        <v>0</v>
      </c>
      <c r="D12" s="25">
        <f>C12</f>
        <v>0</v>
      </c>
      <c r="E12" s="25">
        <f>D12</f>
        <v>0</v>
      </c>
      <c r="F12" s="34">
        <f>C12</f>
        <v>0</v>
      </c>
      <c r="G12" s="25"/>
    </row>
    <row r="13" spans="2:7" ht="18.75" x14ac:dyDescent="0.3">
      <c r="B13" s="20" t="s">
        <v>73</v>
      </c>
      <c r="C13" s="26">
        <f>C12+C11</f>
        <v>867240</v>
      </c>
      <c r="D13" s="26">
        <f>D12+D11</f>
        <v>157680</v>
      </c>
      <c r="E13" s="26">
        <f>E12+E11</f>
        <v>78840</v>
      </c>
      <c r="F13" s="34">
        <f>F12+F11</f>
        <v>867240</v>
      </c>
      <c r="G13" s="26"/>
    </row>
    <row r="14" spans="2:7" ht="18.75" x14ac:dyDescent="0.3">
      <c r="B14" s="17" t="s">
        <v>74</v>
      </c>
      <c r="C14" s="24">
        <f>C13/12</f>
        <v>72270</v>
      </c>
      <c r="D14" s="24">
        <f>D13/12</f>
        <v>13140</v>
      </c>
      <c r="E14" s="24">
        <f t="shared" ref="E14:F14" si="0">E13/12</f>
        <v>6570</v>
      </c>
      <c r="F14" s="33">
        <f t="shared" si="0"/>
        <v>72270</v>
      </c>
      <c r="G14" s="24"/>
    </row>
    <row r="15" spans="2:7" ht="18.75" x14ac:dyDescent="0.3">
      <c r="B15" s="17" t="s">
        <v>75</v>
      </c>
      <c r="C15" s="18">
        <f>(C4+C2)/C14</f>
        <v>20.755500207555002</v>
      </c>
      <c r="D15" s="18">
        <f>(D4+D2)/D14</f>
        <v>121.00456621004567</v>
      </c>
      <c r="E15" s="18">
        <f t="shared" ref="E15:F15" si="1">(E4+E2)/E14</f>
        <v>235.15981735159818</v>
      </c>
      <c r="F15" s="32">
        <f t="shared" si="1"/>
        <v>27.604815276048154</v>
      </c>
      <c r="G15" s="18"/>
    </row>
    <row r="16" spans="2:7" ht="18.75" x14ac:dyDescent="0.3">
      <c r="B16" s="17" t="s">
        <v>76</v>
      </c>
      <c r="C16" s="21">
        <f>C15/12</f>
        <v>1.7296250172962502</v>
      </c>
      <c r="D16" s="21">
        <f>D15/12</f>
        <v>10.083713850837139</v>
      </c>
      <c r="E16" s="21">
        <f>E15/12</f>
        <v>19.596651445966515</v>
      </c>
      <c r="F16" s="35">
        <f>F15/12</f>
        <v>2.3004012730040126</v>
      </c>
      <c r="G16" s="21"/>
    </row>
    <row r="17" spans="2:6" x14ac:dyDescent="0.25">
      <c r="F17" s="29"/>
    </row>
    <row r="18" spans="2:6" ht="18.75" x14ac:dyDescent="0.3">
      <c r="B18" s="22" t="s">
        <v>72</v>
      </c>
      <c r="F18" s="29"/>
    </row>
    <row r="19" spans="2:6" x14ac:dyDescent="0.25">
      <c r="F19" s="29" t="s">
        <v>77</v>
      </c>
    </row>
    <row r="20" spans="2:6" x14ac:dyDescent="0.25">
      <c r="F20" s="29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44318CE80634EADC02C7E972D97D7" ma:contentTypeVersion="17" ma:contentTypeDescription="Create a new document." ma:contentTypeScope="" ma:versionID="2f88c2633ddaf198607f6be7b47e1eac">
  <xsd:schema xmlns:xsd="http://www.w3.org/2001/XMLSchema" xmlns:xs="http://www.w3.org/2001/XMLSchema" xmlns:p="http://schemas.microsoft.com/office/2006/metadata/properties" xmlns:ns2="bedcbdb6-ca6b-4967-b803-09616b3dd667" xmlns:ns3="811a0e05-925c-4166-bd6a-75d996d82a51" targetNamespace="http://schemas.microsoft.com/office/2006/metadata/properties" ma:root="true" ma:fieldsID="23c56e2ab0af0119ac6734eac38addf4" ns2:_="" ns3:_="">
    <xsd:import namespace="bedcbdb6-ca6b-4967-b803-09616b3dd667"/>
    <xsd:import namespace="811a0e05-925c-4166-bd6a-75d996d82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cbdb6-ca6b-4967-b803-09616b3dd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a0e05-925c-4166-bd6a-75d996d82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fd37991-69fe-43ed-a958-1e8c15ffb052}" ma:internalName="TaxCatchAll" ma:showField="CatchAllData" ma:web="811a0e05-925c-4166-bd6a-75d996d82a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1a0e05-925c-4166-bd6a-75d996d82a51" xsi:nil="true"/>
    <lcf76f155ced4ddcb4097134ff3c332f xmlns="bedcbdb6-ca6b-4967-b803-09616b3dd66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C43B52-094A-4910-909C-9A8755C1F1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B0E757-F1B6-47E8-91EA-221787AD7E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cbdb6-ca6b-4967-b803-09616b3dd667"/>
    <ds:schemaRef ds:uri="811a0e05-925c-4166-bd6a-75d996d82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90520B-205A-42C4-B319-D4813F42C01B}">
  <ds:schemaRefs>
    <ds:schemaRef ds:uri="http://schemas.microsoft.com/office/2006/metadata/properties"/>
    <ds:schemaRef ds:uri="http://schemas.microsoft.com/office/infopath/2007/PartnerControls"/>
    <ds:schemaRef ds:uri="811a0e05-925c-4166-bd6a-75d996d82a51"/>
    <ds:schemaRef ds:uri="bedcbdb6-ca6b-4967-b803-09616b3dd6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 Data</vt:lpstr>
      <vt:lpstr>Roads by Region</vt:lpstr>
      <vt:lpstr>Holiday destinations data</vt:lpstr>
      <vt:lpstr>Motorway traffic data</vt:lpstr>
      <vt:lpstr>Motorway and Holiday Roads</vt:lpstr>
      <vt:lpstr>Charging costs and sales</vt:lpstr>
      <vt:lpstr>Fixed costs</vt:lpstr>
      <vt:lpstr>Additional income streams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Rajat Kidangan (BC India)</dc:creator>
  <cp:keywords/>
  <dc:description/>
  <cp:lastModifiedBy>Henry Atang-Agama</cp:lastModifiedBy>
  <cp:revision/>
  <dcterms:created xsi:type="dcterms:W3CDTF">2015-06-05T18:17:20Z</dcterms:created>
  <dcterms:modified xsi:type="dcterms:W3CDTF">2024-04-09T09:38:30Z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4814fa-f907-4bd7-b6bf-0a4e04300d59_Enabled">
    <vt:lpwstr>true</vt:lpwstr>
  </property>
  <property fmtid="{D5CDD505-2E9C-101B-9397-08002B2CF9AE}" pid="3" name="MSIP_Label_084814fa-f907-4bd7-b6bf-0a4e04300d59_SetDate">
    <vt:lpwstr>2023-10-31T08:23:01Z</vt:lpwstr>
  </property>
  <property fmtid="{D5CDD505-2E9C-101B-9397-08002B2CF9AE}" pid="4" name="MSIP_Label_084814fa-f907-4bd7-b6bf-0a4e04300d59_Method">
    <vt:lpwstr>Standard</vt:lpwstr>
  </property>
  <property fmtid="{D5CDD505-2E9C-101B-9397-08002B2CF9AE}" pid="5" name="MSIP_Label_084814fa-f907-4bd7-b6bf-0a4e04300d59_Name">
    <vt:lpwstr>AVADO Internal</vt:lpwstr>
  </property>
  <property fmtid="{D5CDD505-2E9C-101B-9397-08002B2CF9AE}" pid="6" name="MSIP_Label_084814fa-f907-4bd7-b6bf-0a4e04300d59_SiteId">
    <vt:lpwstr>0d1f8d9c-a66b-4161-b75b-11b19ddddc12</vt:lpwstr>
  </property>
  <property fmtid="{D5CDD505-2E9C-101B-9397-08002B2CF9AE}" pid="7" name="MSIP_Label_084814fa-f907-4bd7-b6bf-0a4e04300d59_ActionId">
    <vt:lpwstr>2a25e116-d10a-44fd-b609-b8cf144e75d3</vt:lpwstr>
  </property>
  <property fmtid="{D5CDD505-2E9C-101B-9397-08002B2CF9AE}" pid="8" name="MSIP_Label_084814fa-f907-4bd7-b6bf-0a4e04300d59_ContentBits">
    <vt:lpwstr>0</vt:lpwstr>
  </property>
  <property fmtid="{D5CDD505-2E9C-101B-9397-08002B2CF9AE}" pid="9" name="ContentTypeId">
    <vt:lpwstr>0x010100E0F44318CE80634EADC02C7E972D97D7</vt:lpwstr>
  </property>
  <property fmtid="{D5CDD505-2E9C-101B-9397-08002B2CF9AE}" pid="10" name="MediaServiceImageTags">
    <vt:lpwstr/>
  </property>
</Properties>
</file>