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Webscrapping to assemble a database\livingassistedguide\WildLabs\results\"/>
    </mc:Choice>
  </mc:AlternateContent>
  <xr:revisionPtr revIDLastSave="0" documentId="13_ncr:1_{47CAAB1A-475E-4BF3-B9E5-DF6A11548A0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1" l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<sst xmlns="http://schemas.openxmlformats.org/spreadsheetml/2006/main" count="325" uniqueCount="141">
  <si>
    <t>MEMBER NAME</t>
  </si>
  <si>
    <t>LOCATION</t>
  </si>
  <si>
    <t>USERNAME</t>
  </si>
  <si>
    <t>PAGE</t>
  </si>
  <si>
    <t>HAS_PRODUCT</t>
  </si>
  <si>
    <t>SCORE</t>
  </si>
  <si>
    <t>TEXT</t>
  </si>
  <si>
    <t>EMAIL</t>
  </si>
  <si>
    <t>Katie Holt</t>
  </si>
  <si>
    <t>mattia carenini</t>
  </si>
  <si>
    <t>Ani</t>
  </si>
  <si>
    <t>Ze Cui</t>
  </si>
  <si>
    <t>Manahil Ejaz</t>
  </si>
  <si>
    <t>Ghazala Muzafar</t>
  </si>
  <si>
    <t>Bijay Basfore</t>
  </si>
  <si>
    <t>Bishal Prasad Neupane</t>
  </si>
  <si>
    <t>Kristen Bellisario</t>
  </si>
  <si>
    <t>Kari</t>
  </si>
  <si>
    <t>Netherlands</t>
  </si>
  <si>
    <t>United States</t>
  </si>
  <si>
    <t>@katiealeada</t>
  </si>
  <si>
    <t>@matticare</t>
  </si>
  <si>
    <t>adimitrova</t>
  </si>
  <si>
    <t>@ZeCui</t>
  </si>
  <si>
    <t>@Manahil_ijaz</t>
  </si>
  <si>
    <t>@Ghazal786</t>
  </si>
  <si>
    <t>@Bijaybasfore</t>
  </si>
  <si>
    <t>@Bishal</t>
  </si>
  <si>
    <t>@kbellisa</t>
  </si>
  <si>
    <t>katie holt | author | bookstagrammer (@readinromance)
Instagram
https://www.instagram.com › readinromance
Instagram
https://www.instagram.com › readinromance</t>
  </si>
  <si>
    <t>Katie Holt Email &amp; Phone Number | Lululemon Athletica ...
RocketReach
https://rocketreach.co › katie-holt-ema...
RocketReach
https://rocketreach.co › katie-holt-ema...
· ይህን ገፅ መተርጎም
Get Katie Holt's email address (k******@lululemon.com) and phone number () at RocketReach. Get 5 free searches.</t>
  </si>
  <si>
    <t>Katie Holt - Stanford Graduate School of Business
Stanford Graduate School of Business
https://www.gsb.stanford.edu › contact
Stanford Graduate School of Business
https://www.gsb.stanford.edu › contact
· ይህን ገፅ መተርጎም
Contact Us Katie Holt. Katie Holt. Silhouette for Staff. Contact Info. +1 (650) 725-0487 · Email. Katie Holt. Regional Director of Development.</t>
  </si>
  <si>
    <t>Katie Holt
Manuscript Wish List
https://www.manuscriptwishlist.com › k...
Manuscript Wish List
https://www.manuscriptwishlist.com › k...
· ይህን ገፅ መተርጎም
I'm an editorial assistant at St. Martin's Press interested in anything romance in young adult and adult fiction. I am not the right fit for non-fiction.</t>
  </si>
  <si>
    <t>Katie Holt Email &amp; Phone Number | Cpsi Manager, Post- ...
RocketReach
https://rocketreach.co › katie-holt-ema...
RocketReach
https://rocketreach.co › katie-holt-ema...
· ይህን ገፅ መተርጎም
Get Katie Holt's email address (k******@aol.com) and phone number (608436....) at RocketReach. Get 5 free searches.</t>
  </si>
  <si>
    <t>Katie Holt | Sandoz Elementary School
Millard Public Schools
https://sandoz.mpsomaha.org › about
Millard Public Schools
https://sandoz.mpsomaha.org › about
· ይህን ገፅ መተርጎም
Holt Katie, Principal, Email Show Email, Sandoz Elementary School, 5959 Oak Hills Drive Omaha, NE 68137, Phone (402) 715-8345, Fax (402) 715-8367.</t>
  </si>
  <si>
    <t>Katie Holt ✨ - Smart Girl Digital
LinkedIn
https://www.linkedin.com › ceomomkatie
LinkedIn
https://www.linkedin.com › ceomomkatie
· ይህን ገፅ መተርጎም
“Katie presented a value-packed masterclass on Authentic Email Automation to our Sheer Impact Community recently and filled it with rich content and loads ...</t>
  </si>
  <si>
    <t>Katie Holt
Facebook
https://www.facebook.com › katherine
Facebook
https://www.facebook.com › katherine
Send us a message here or email @Katie Holt (admin@northbeachvineyard.com) with questions or to RSVP. You can also click on this link: https://www.elfster ...</t>
  </si>
  <si>
    <t>Katie Holt - Editorial Assistant - Macmillan
LinkedIn
https://www.linkedin.com › katie-holt-0...
LinkedIn
https://www.linkedin.com › katie-holt-0...
· ይህን ገፅ መተርጎም
Authored three articles a month with a focus on romance novels and literature. Edited articles for other authors as Senior Editor.</t>
  </si>
  <si>
    <t>Katie Holt, Employment Solicitor In Birmingham
Irwin Mitchell
https://www.irwinmitchell.com › katie...
Irwin Mitchell
https://www.irwinmitchell.com › katie...
· ይህን ገፅ መተርጎም
Katie is a Solicitor in the Employment team in our Birmingham office. She advises on a wide range of contentious and non-contentious employment law matters.</t>
  </si>
  <si>
    <t>Mattia Carenini Email &amp; Phone Number | Matter of Trust ...
RocketReach
https://rocketreach.co › mattia-carenin...
RocketReach
https://rocketreach.co › mattia-carenin...
· ይህን ገፅ መተርጎም
Get Mattia Carenini's email address (c******@hotmail.it) and phone number (39334534....) at RocketReach. Get 5 free searches.</t>
  </si>
  <si>
    <t>Mattia Carenini Email &amp; Phone Number | Atalanta B.C. ...
RocketReach
https://rocketreach.co › mattia-carenin...
RocketReach
https://rocketreach.co › mattia-carenin...
· ይህን ገፅ መተርጎም
Get Mattia Carenini's email address (m******@atalanta.it) and phone number () at RocketReach. Get 5 free searches.</t>
  </si>
  <si>
    <t>Mattia Carenini - Scouting - Atalanta B.C.
LinkedIn
https://it.linkedin.com › mattia-carenini...
LinkedIn
https://it.linkedin.com › mattia-carenini...
· ይህን ገፅ መተርጎም
Mattia Carenini. Segretario Area Scouting. Atalanta B.C. itis guglielmo marconi. Bergamo, Lombardia, Italia.</t>
  </si>
  <si>
    <t>Matter of Trust Chile uses human hair waste to combat ...
Shareable
https://www.shareable.net › Waste
Shareable
https://www.shareable.net › Waste
· ይህን ገፅ መተርጎም
3 ሜይ 2022 — Matter of Trust Chile co-founders Alberto Infante (L) and Mattia Carenini (R) pose with one of their upcycled agro-hair mats.</t>
  </si>
  <si>
    <t>New Approaches in the Development of a Vaccine ...
National Institutes of Health (NIH) (.gov)
https://pmc.ncbi.nlm.nih.gov › articles
National Institutes of Health (NIH) (.gov)
https://pmc.ncbi.nlm.nih.gov › articles
· ይህን ገፅ መተርጎም
A vaccine against candidal infections would be a new important tool to prevent and/or cure mucosal candidiasis and would be of benefit to many patients.</t>
  </si>
  <si>
    <t>Rosa damascena Mill. Essential Oil: Analysis of In Vitro ...
MDPI
https://www.mdpi.com › ...
MDPI
https://www.mdpi.com › ...
· ይህን ገፅ መተርጎም
Rose essential oil and its products have well-known antibacterial and disinfectant properties [1,2]. The oils are reported to possess anticancer [3,4], anti- ...</t>
  </si>
  <si>
    <t>Ailanthus altissima Seed Oil—A Valuable Source of Lipid ...
National Institutes of Health (NIH) (.gov)
https://www.ncbi.nlm.nih.gov › articles
National Institutes of Health (NIH) (.gov)
https://www.ncbi.nlm.nih.gov › articles
· ይህን ገፅ መተርጎም
21 ኤፕሪ 2024 — It is to the composition that the authors attribute the proven antimicrobial, highly analgesic, antioxidant, and anti-inflammatory activities.</t>
  </si>
  <si>
    <t>Evaluation of the Influence of Tanacetum vulgare Extract ...
MDPI
https://www.mdpi.com › ...
MDPI
https://www.mdpi.com › ...
· ይህን ገፅ መተርጎም
The aim of the present work was to evaluate the effects of two doses of T. vulgare alcohol extract on cognitive functions, hippocampal brain-derived ...</t>
  </si>
  <si>
    <t>Publications - Dr. Marco Helbich - Utrecht University
Universiteit Utrecht
https://www.uu.nl › staff › MHelbich
Universiteit Utrecht
https://www.uu.nl › staff › MHelbich
· ይህን ገፅ መተርጎም
Dr. Marco Helbich. Associate Professor. Urban Geography · +31 30 253 2017 · m.helbich@uu.nl.</t>
  </si>
  <si>
    <t>Using GPS and accelerometry data to study the diet of a ...
Taylor &amp; Francis Online
https://www.tandfonline.com › doi › full
Taylor &amp; Francis Online
https://www.tandfonline.com › doi › full
· ይህን ገፅ መተርጎም
We demonstrate how high-frequency telemetry data can be efficiently used to identify vultures' feeding locations in the wild and study their diet.</t>
  </si>
  <si>
    <t>FRA2010_Report_en.pdf
UNECE
https://unece.org › files › DAM › timber › meetings
UNECE
https://unece.org › files › DAM › timber › meetings
PDF
Cover photos: Seven themes of sustainable forest management. Left, top to bottom: Forest biological diversity (M.P. Wilkie); Forest health and vitality ...</t>
  </si>
  <si>
    <t>Policy measures and instruments used in European ...
Frontiers
https://www.frontiersin.org › full
Frontiers
https://www.frontiersin.org › full
· ይህን ገፅ መተርጎም
This study aims to identify and systematize policy measures and instruments used in European countries to increase biosimilar market share.</t>
  </si>
  <si>
    <t>The Sustainability of Dutch Treaty Policy towards ...
Rijksuniversiteit Groningen
https://research.rug.nl › files › Netherlands_OEC...
Rijksuniversiteit Groningen
https://research.rug.nl › files › Netherlands_OEC...
PDF
First, the Netherlands takes the ability of developing countries to generate sufficient tax revenue into account. After all, Dutch development cooperation ...
13 ገጾች</t>
  </si>
  <si>
    <t>Drivers of melioidosis endemicity: epidemiological ...
ScienceOpen
https://www.scienceopen.com › read
ScienceOpen
https://www.scienceopen.com › read
· ይህን ገፅ መተርጎም
This review summarizes current insights into melioidosis' endemicity, focusing on epidemiological transitions, zoonosis, and climate change.</t>
  </si>
  <si>
    <t>Ze Cui Email &amp; Phone Number | Facebook Software ...
RocketReach
https://rocketreach.co › ze-cui-email_...
RocketReach
https://rocketreach.co › ze-cui-email_...
· ይህን ገፅ መተርጎም
Get Ze Cui's email address (z******@fb.com) and phone number (650575....) at RocketReach. Get 5 free searches.</t>
  </si>
  <si>
    <t>Ze Cui Email &amp; Phone Number | Sinolink Securities Assistant ...
RocketReach
https://rocketreach.co › ze-cui-email_...
RocketReach
https://rocketreach.co › ze-cui-email_...
· ይህን ገፅ መተርጎም
Ze Cui has 1 emails on RocketReach. Ze Cui Emails. Found 1 emails. @gjzq.com.cn · View Ze's Email (It's Free). Arrow. 5 free lookup(s) per month. No credit card ...</t>
  </si>
  <si>
    <t>Ze Cui Email &amp; Phone Number | 中信期货有限公司
ContactOut
https://contactout.com › ze-xuan-cui-1...
ContactOut
https://contactout.com › ze-xuan-cui-1...
· ይህን ገፅ መተርጎም
What is Ze Xuan Cui email address? Email Ze Xuan Cui at cuize@citicsf.com. This email is the most updated Ze Xuan Cui's email found in 2024.</t>
  </si>
  <si>
    <t>Ze Cui Shanghai University | SHU - ResearchGate
ResearchGate
https://www.researchgate.net › profile
ResearchGate
https://www.researchgate.net › profile
· ይህን ገፅ መተርጎም
Email. Tip: Most researchers use their institutional email address as their ResearchGate login. Password Forgot password? Keep me logged in. Log in. or.</t>
  </si>
  <si>
    <t>Zhenyu Cui
Google Sites
https://sites.google.com › site › zhenyu...
Google Sites
https://sites.google.com › site › zhenyu...
· ይህን ገፅ መተርጎም
Zhenyu Cui, Ph.D. Associate Professor (with tenure). Financial Engineering. Director of Ph.D. Program in Financial Engineering. School of Business.
የሚጎድሉ፦
Ze
‎| ይህን ማካተት አለባቸው፦ Ze</t>
  </si>
  <si>
    <t>Ze Cui - Software Engineer - Orcasound
LinkedIn
https://www.linkedin.com › ...
LinkedIn
https://www.linkedin.com › ...
· ይህን ገፅ መተርጎም
I am skilled in Java, Python, SQL, and web technologies like JavaScript and React, and I am enthusiastic about solving challenging problems.</t>
  </si>
  <si>
    <t>Ze Cui | IEEE Xplore Author Details
IEEE Xplore
https://ieeexplore.ieee.org › author
IEEE Xplore
https://ieeexplore.ieee.org › author
· ይህን ገፅ መተርጎም
Affiliation. Huawei Technologies. Publication Topics. Gain Vector,Image Compression,Rate Variability ...
የሚጎድሉ፦
[EMAIL]
‎| ይህን ማካተት አለባቸው፦ [EMAIL]</t>
  </si>
  <si>
    <t>Ziyue Cui - UConn School of Business
UConn School of Business
https://www.business.uconn.edu › person
UConn School of Business
https://www.business.uconn.edu › person
· ይህን ገፅ መተርጎም
Currently, his research explores the social processes that influence creativity and innovation. Contact Information. Email, ziyue.cui@uconn.edu. Recent News.</t>
  </si>
  <si>
    <t>Ze Cui - Richmond, British Columbia, Canada
LinkedIn
https://ca.linkedin.com › zecui
LinkedIn
https://ca.linkedin.com › zecui
· ይህን ገፅ መተርጎም
Experienced Equity Research and Investment Analyst with a track record of delivering insightful reports and managing diverse portfolios. Projects include ...</t>
  </si>
  <si>
    <t>Manahil Ejaz Email &amp; Phone Number | Big Idea Technology
ContactOut
https://contactout.com › manahil-ejaz-...
ContactOut
https://contactout.com › manahil-ejaz-...
· ይህን ገፅ መተርጎም
To contact Manahil Ejaz send an email to manahil@big-idea.tech. (updated on September 06, 2024)</t>
  </si>
  <si>
    <t>Manahil Ejaz - Human Resources Generalist
LinkedIn
https://ca.linkedin.com › manahil-ejaz-a...
LinkedIn
https://ca.linkedin.com › manahil-ejaz-a...
· ይህን ገፅ መተርጎም
My expertise in Human Capital Management, bolstered by an MBA in Human Resources Management from Bahria University. We thrive on fostering robust employee ...</t>
  </si>
  <si>
    <t>Manahil Ejaz (@tittletattlewithme)
Instagram
https://www.instagram.com › tittletattlewithme
Instagram
https://www.instagram.com › tittletattlewithme
479 Followers, 685 Following, 103 Posts - Manahil Ejaz (@tittletattlewithme) on Instagram: " Together we can act better citizen of world "</t>
  </si>
  <si>
    <t>Manahil Ejaz
Wildlabs
https://wildlabs.net › manahilijaz
Wildlabs
https://wildlabs.net › manahilijaz
· ይህን ገፅ መተርጎም
Manahil Ejaz · @Manahil_ijaz · | she ...</t>
  </si>
  <si>
    <t>Manahil Ijaz (@heynowbemanahil)
Instagram
https://www.instagram.com › heynow...
Instagram
https://www.instagram.com › heynow...
· ይህን ገፅ መተርጎም
This vacation has been such an adventure and a relaxing period, just what I needed as a break from Uni. Will be back with new designs and more posts soon!</t>
  </si>
  <si>
    <t>Manahil Ijaz: Egoiste Thoughts on Life
egoistelife.com
https://www.egoistelife.com
egoistelife.com
https://www.egoistelife.com
· ይህን ገፅ መተርጎም
The "egoiste" life blog that questions everything about human adventures, personal growth and mental health awareness.</t>
  </si>
  <si>
    <t>Manahil Ejaz
Facebook
https://m.facebook.com › manahilejaz442
Facebook
https://m.facebook.com › manahilejaz442
Manahil Ejaz is on Facebook. Join Facebook to connect with Manahil Ejaz and others you may know. Facebook gives people the power to share and makes the...</t>
  </si>
  <si>
    <t>Riders - Manahil Ejaz
Great Cycle Challenge Canada
https://greatcyclechallenge.ca › riders
Great Cycle Challenge Canada
https://greatcyclechallenge.ca › riders
· ይህን ገፅ መተርጎም
I am riding 150 km to fight kids' cancer and save little lives. Please sponsor me to support my challenge! Donate Now. I've Ridden 0.0 km My goal is 150 km.</t>
  </si>
  <si>
    <t>Egoiste Blog | Manahil Ijaz | Dubai
egoistelife.com
https://www.egoistelife.com › about
egoistelife.com
https://www.egoistelife.com › about
· ይህን ገፅ መተርጎም
The "egoiste" life blog that questions everything about human adventures, personal growth and mental health awareness.</t>
  </si>
  <si>
    <t>Manahil Ejaz in people
Facebook
https://en-gb.facebook.com › public › Manahil-Ejaz
Facebook
https://en-gb.facebook.com › public › Manahil-Ejaz
View the profiles of people named Manahil Ejaz. Join Facebook to connect with Manahil Ejaz and others you may know. Facebook gives people the power to...
የሚጎድሉ፦
[EMAIL]
‎| ይህን ማካተት አለባቸው፦ [EMAIL]</t>
  </si>
  <si>
    <t>Contact - FS.Interiors
fsinteriors.co.uk
https://fsinteriors.co.uk › contact
fsinteriors.co.uk
https://fsinteriors.co.uk › contact
· ይህን ገፅ መተርጎም
We would love to hear about your requirements and discuss how we can support you to make your home project come to life. Name. Email* ... Ghazala Muzaffar - 02/08 ...</t>
  </si>
  <si>
    <t>Ghazala Muzaffar - Sales Specialist - Oriflame
LinkedIn Pakistan
https://pk.linkedin.com › ghazala-muza...
LinkedIn Pakistan
https://pk.linkedin.com › ghazala-muza...
· ይህን ገፅ መተርጎም
Sales Specialist at Oriflame · Experience: Oriflame · Location: Karāchi. View Ghazala Muzaffar's profile on LinkedIn, a professional community of 1 billion ...</t>
  </si>
  <si>
    <t>Public School Teacher's Perception on the Impact of ...
Pakistan Institute of Development Economics
https://file-thesis.pide.org.pk › pdf › mphil-public...
Pakistan Institute of Development Economics
https://file-thesis.pide.org.pk › pdf › mphil-public...
PDF
Ms. Ghazala Muzaffar is accepted in its present form by the School of Public Policy, Pakistan. Institute of Development Economics (PIDE), Islamabad as ...</t>
  </si>
  <si>
    <t>Create a SciFeed alert for new publications
MDPI
https://www.mdpi.com › scifeed_display
MDPI
https://www.mdpi.com › scifeed_display
· ይህን ገፅ መተርጎም
By following authors. Ghazala Rasheed. Muzafar Khan. Noman Malik. Adnan Akhunzada. With settings. Email: Freq: Daily, Weekly, Monthly. One email with all search ...</t>
  </si>
  <si>
    <t>Occupation contry state district English coHindi ...
CSIR-Indian Institute of Integrative Medicine
https://iiim.res.in › List-of-ELS_CSIR_IIIM
CSIR-Indian Institute of Integrative Medicine
https://iiim.res.in › List-of-ELS_CSIR_IIIM
PDF
20 ኤፕሪ 2023 — Muzafar muzafarmanzoor@gmail.c+911990-01-28 Student. India Jammu ... Ghazala. Khanum ghazaalakhan979@gmail. +911989-02-13 Student. India ...
13 ገጾች</t>
  </si>
  <si>
    <t>Ghazala, School Teacher in Rawalpindi (141443)
UrduPoint
https://www.urdupoint.com › ... › Charistian
UrduPoint
https://www.urdupoint.com › ... › Charistian
Ghazala B.A., B.ED ... You can check more information like mobile phone number, whatsapp number, email address and postal address of the teacher at this page.</t>
  </si>
  <si>
    <t>Prevalence and Associated Factors of Zinc Deficiency ...
Semantic Scholar
https://www.semanticscholar.org › paper
Semantic Scholar
https://www.semanticscholar.org › paper
· ይህን ገፅ መተርጎም
The magnitude of zinc deficiency was pronounced among pregnant mothers with short birth interval, advanced gestational age, minimal intake of animal food ...</t>
  </si>
  <si>
    <t>Measuring Learnability through Virtual Reality Laboratory ...
EBSCOhost
https://search.ebscohost.com › login
EBSCOhost
https://search.ebscohost.com › login
· ይህን ገፅ መተርጎም
Authors: Rasheed, Ghazala1 (AUTHOR) ghazala.rasheed88@gmail.com. Khan, Muzafar1 (AUTHOR) muzafarkhan@numl.edu.pk. Malik, Noman2 (AUTHOR) mnauman@numl.edu.pk</t>
  </si>
  <si>
    <t>Measuring Learnability through Virtual Reality Laboratory ...
MDPI
https://www.mdpi.com › ...
MDPI
https://www.mdpi.com › ...
· ይህን ገፅ መተርጎም
29 ሴፕቴ 2021 — This study aimed to assess the effectiveness of virtual laboratories to develop student's practical learning skills for secondary school physics.</t>
  </si>
  <si>
    <t>Measuring Learnability through Virtual Reality Laboratory ...
ResearchGate
https://www.researchgate.net › publication › 35530103...
ResearchGate
https://www.researchgate.net › publication › 35530103...
22 ኦክቶ 2024 — ghazala.rasheed88@gmail.com (G.R.); muzafarkhan@numl.edu.pk (M.K.). 2Department of Computer Science, National University of Modern Languages ...</t>
  </si>
  <si>
    <t>An updated checklist of snakes (Reptilia: Squamata) in ...
Journal of Threatened Taxa
https://threatenedtaxa.org › JoTT › view
Journal of Threatened Taxa
https://threatenedtaxa.org › JoTT › view
· ይህን ገፅ መተርጎም
26 ኖቬም 2024 — Bijay Basfore, Department of Zoology, Pandu College, Pandu, Guwahati, Assam 781012, India. . Manab Jyoti Kalita, Department of Zoology ...</t>
  </si>
  <si>
    <t>Bijay Basfore (@serpent_sherlock)
Instagram
https://www.instagram.com › serpent_sherlock
Instagram
https://www.instagram.com › serpent_sherlock
775 Followers, 283 Following, 149 Posts - Bijay Basfore (@serpent_sherlock) on Instagram: " ‍ Ph.D scholar | Zoologist | Wildlife researcher | Occasional ...</t>
  </si>
  <si>
    <t>(PDF) An updated checklist of snakes (Reptilia: Squamata) ...
ResearchGate
https://www.researchgate.net › publication › 38614006...
ResearchGate
https://www.researchgate.net › publication › 38614006...
28 ኖቬም 2024 — ... Bijay Basfore at Cotton University. Bijay Basfore · Cotton University ... Email: sanjay@threatenedtaxa.org. con nued on the back inside ...</t>
  </si>
  <si>
    <t>Bijay Basfore (@bijay_99900)
Instagram
https://www.instagram.com › bijay_99900
Instagram
https://www.instagram.com › bijay_99900
102 Followers, 21 Following, 108 Posts - Bijay Basfore (@bijay_99900) on Instagram: "Form kalyani My life my rulce @##Devil King "</t>
  </si>
  <si>
    <t>New District Record for the Assam Snaileater, Pareas ...
ResearchGate
https://www.researchgate.net › 38311...
ResearchGate
https://www.researchgate.net › 38311...
· ይህን ገፅ መተርጎም
10 ኖቬም 2024 — This new record extends the range of the species about 100 km north-eastward from the only previously recorded locality in the state.</t>
  </si>
  <si>
    <t>An updated checklist of snakes (Reptilia
Journal of Threatened Taxa
https://threatenedtaxa.org › JoTT › article › download
Journal of Threatened Taxa
https://threatenedtaxa.org › JoTT › article › download
Department of Environmental Biology and Wildlife Sciences, Cotton University, Panbazar, Guwahati, Assam 781001, India. 1 bijaybasfore108@gmail.com, 2 ...</t>
  </si>
  <si>
    <t>Bijay Basfore (@bijaybasfore224)
Threads
https://www.threads.net › @bijaybasfore224
Threads
https://www.threads.net › @bijaybasfore224
16 Followers • 2 Threads. See the latest conversations with @bijaybasfore224.</t>
  </si>
  <si>
    <t>SAVE THE FROGS! Peninsular Malaysia Ecotour
Save the Frogs
https://savethefrogs.com › ecotours-pe...
Save the Frogs
https://savethefrogs.com › ecotours-pe...
· ይህን ገፅ መተርጎም
Ecotour Scholarship Recipient Bijay Basfore of India. “The entire ecotour from start to finish was expertly planned by the organizers. Among my favorite aspects ...</t>
  </si>
  <si>
    <t>SAVE THE FROGS! Ecotours Aid Recipients
Save the Frogs
https://savethefrogs.com › ecotours-ai...
Save the Frogs
https://savethefrogs.com › ecotours-ai...
· ይህን ገፅ መተርጎም
Bijay Basfore – India. Department of Zoology, Cotton University, Guwahati, Assam. Ph.D. Candidate. Scholarship Award: $4,195. Travel Grant: $505.</t>
  </si>
  <si>
    <t>Bishal Prasad Neupane Tribhuvan University
ResearchGate
https://www.researchgate.net › profile
ResearchGate
https://www.researchgate.net › profile
· ይህን ገፅ መተርጎም
Bishal Prasad Neupane. Tribhuvan University · Central Department of Zoology ... Join ResearchGate to contact this researcher and connect with your scientific ...</t>
  </si>
  <si>
    <t>Fellows
Nepal Conservation and Research Center
https://ncrc.com.np › fellows
Nepal Conservation and Research Center
https://ncrc.com.np › fellows
· ይህን ገፅ መተርጎም
Bishal Prasad Neupane Research and Conservation Fellow Bishal Prasad Neupane ... Email:info@ncrc.com.np. Nepal ...</t>
  </si>
  <si>
    <t>Bishal Prasad Neupane
Wildlabs
https://wildlabs.net › members › bishal
Wildlabs
https://wildlabs.net › members › bishal
· ይህን ገፅ መተርጎም
Bishal Prasad Neupane · @Bishal · | He ...</t>
  </si>
  <si>
    <t>Bishal Neupane Email &amp; Phone Number - CleanSpark
Zoominfo
https://www.zoominfo.com › Bishal-Ne...
Zoominfo
https://www.zoominfo.com › Bishal-Ne...
· ይህን ገፅ መተርጎም
Get the details of Bishal Neupane's verified business profile including email address, phone number, work history and more.</t>
  </si>
  <si>
    <t>Bishnu Prasad Neupane - Meteorologist - Ministry of ...
LinkedIn
https://np.linkedin.com › bishnu-prasad...
LinkedIn
https://np.linkedin.com › bishnu-prasad...
· ይህን ገፅ መተርጎም
Bishnu Prasad Neupane. Mtech student@IIT Roorkee. Ministry of Energy, Water Resources and Irrigation Indian Institute of Technology, Roorkee ...</t>
  </si>
  <si>
    <t>WRTT Intern
Friends of Nature (FON) Nepal
https://fonnepal.org › wrtt-intern
Friends of Nature (FON) Nepal
https://fonnepal.org › wrtt-intern
· ይህን ገፅ መተርጎም
Email Us. info@fonnepal.org. Call Us. +977-9846935455 · Contact Us · Home ... Bishal Prasad Neupane; Ms. Dipa Gurung; Ms. Jyoti Sharma; Mr. Nikeet Pradhan; Mr ...</t>
  </si>
  <si>
    <t>Save The Frogs Day 2024 In Madhesh Province, Nepal
Save the Frogs
https://savethefrogs.com › day-2024-n...
Save the Frogs
https://savethefrogs.com › day-2024-n...
· ይህን ገፅ መተርጎም
8 ዲሴም 2024 — Participants at the Madhesh event with SAVE THE FROGS! Grant Recipient Bishal Prasad Neupane. Save The Frogs Day 2024 Nepal Photo Gallery.</t>
  </si>
  <si>
    <t>Mingmafoundation | We Want To Thank Bishal Prasad ...
Instagram
https://www.instagram.com › mingmafoundation
Instagram
https://www.instagram.com › mingmafoundation
8 ጃን 2023 — We Want To Thank Bishal Prasad Neupane For Offering His Beautiful Hair Towards Our Cause. ... Email Us - mingmafoundation@gmail.com #Be ...</t>
  </si>
  <si>
    <t>SAVE THE FROGS!
Facebook
https://m.facebook.com › story
Facebook
https://m.facebook.com › story
Team, I hope this email finds you well. I am writing to express my ... Bishal Prasad Neupane (Nepal) @bishalneupane0 Steven Wong (Malaysia) @steven_wong_45.</t>
  </si>
  <si>
    <t>Bishal Neupane - Nepal | Professional Profile
LinkedIn
https://np.linkedin.com › bishal-neupan...
LinkedIn
https://np.linkedin.com › bishal-neupan...
· ይህን ገፅ መተርጎም
Location: Nepal · 23 connections on LinkedIn. View Bishal Neupane's profile on LinkedIn, a professional community of 1 billion members.</t>
  </si>
  <si>
    <t>Kristen Bellisario - John Martinson Honors College
Purdue University
https://honors.purdue.edu › faculty
Purdue University
https://honors.purdue.edu › faculty
· ይህን ገፅ መተርጎም
Biography. Kristen Bellisario completed her Bachelor of Music from California State University, Long Beach, Master of Fine Arts from University of California, ...
የሚጎድሉ፦
[EMAIL]
‎| ይህን ማካተት አለባቸው፦ [EMAIL]</t>
  </si>
  <si>
    <t>Contact Us - John Martinson Honors College - Purdue University
Purdue University
https://honors.purdue.edu › hifi › cont...
Purdue University
https://honors.purdue.edu › hifi › cont...
· ይህን ገፅ መተርጎም
John Martinson Honors College (JMHC) Email: kbellisa@purdue.edu Phone: 765-494-4973 Office: HCRN 1075</t>
  </si>
  <si>
    <t>Kristen Bellisario
Google Scholar
https://scholar.google.com › citations
Google Scholar
https://scholar.google.com › citations
· ይህን ገፅ መተርጎም
Senior expert in data science and analyticsVerified email at liser.lu. Follow. Kristen Bellisario. Purdue University. Verified email at purdue.edu.</t>
  </si>
  <si>
    <t>Kristen Bellisario
Center for Global Soundscapes
https://centerforglobalsoundscapes.org › ...
Center for Global Soundscapes
https://centerforglobalsoundscapes.org › ...
· ይህን ገፅ መተርጎም
I am a classically-trained musician with specialized training in new music pedagogy and analysis. My studies in California were predominantly in Western music.</t>
  </si>
  <si>
    <t>Kristen Bellisario Purdue University West Lafayette
ResearchGate
https://www.researchgate.net › profile
ResearchGate
https://www.researchgate.net › profile
· ይህን ገፅ መተርጎም
Kristen Bellisario currently works in the John Martinson Honors College at Purdue University. She teaches interdisciplinary STEM-themed courses and does ...</t>
  </si>
  <si>
    <t>Kristen Bellisario (0000-0002-9810-3504)
ORCID
https://orcid.org › ...
ORCID
https://orcid.org › ...
· ይህን ገፅ መተርጎም
Education and qualifications (3) · Purdue University: West Lafayette, IN, US · University of California Irvine: Irvine, CA, US · California State University Long ...</t>
  </si>
  <si>
    <t>Kristen Bellisario - Clinical Assistant Professor - Purdue ...
LinkedIn
https://www.linkedin.com › kristen-bell...
LinkedIn
https://www.linkedin.com › kristen-bell...
· ይህን ገፅ መተርጎም
Merging science and art together, I was project lead and conceptual artist for several permanent museum display projects including a 10' dome featuring visual ...</t>
  </si>
  <si>
    <t>HIFI Bioconservatory - Kristen Bellisario
kristenbellisario.com
https://www.kristenbellisario.com › proj...
kristenbellisario.com
https://www.kristenbellisario.com › proj...
· ይህን ገፅ መተርጎም
This CUR-designed course will give members of the BioConservatory (and JMHC students) a complete research lifecycle experience by employing STEM-based research ...</t>
  </si>
  <si>
    <t>Silence: A Novel Co-Produced Experience To Build ...
Engaged Scholar Journal
https://esj.usask.ca › esj › article › download
Engaged Scholar Journal
https://esj.usask.ca › esj › article › download
PDF
Kristen Bellisario (corresponding author) is a Clinical Assistant Professor at John Martinson ... National Academy of Sciences of the United States of America, ...</t>
  </si>
  <si>
    <t>Kristen Bellisario | IEEE Xplore Author Details
IEEE Xplore
https://ieeexplore.ieee.org › author
IEEE Xplore
https://ieeexplore.ieee.org › author
· ይህን ገፅ መተርጎም
Affiliation. Department of Technology, Coze Health LLC, West Lafayette, USA. Publication Topics.
የሚጎድሉ፦
[EMAIL]
‎| ይህን ማካተት አለባቸው፦ [EMAIL]</t>
  </si>
  <si>
    <t>Contact - KariKari
KariKari
https://www.eatkarikari.com › contact
KariKari
https://www.eatkarikari.com › contact</t>
  </si>
  <si>
    <t>Contact | Kari Kari
karikarimaketto.com
https://www.karikarimaketto.com › bla...
karikarimaketto.com
https://www.karikarimaketto.com › bla...
· ይህን ገፅ መተርጎም
Email. Phone. Address. Subject. Message. Submit. Thanks for submitting! ... EMAIL: karikariburaku@gmail.com. PHONE: (205) 482-2524. ©2023 by KARI KARI.</t>
  </si>
  <si>
    <t>Kari Kari: Home
karikarimaketto.com
https://www.karikarimaketto.com
karikarimaketto.com
https://www.karikarimaketto.com
· ይህን ገፅ መተርጎም
KARI KARI. Exclusive Japanese. Candy Snacks Drinks Collectibles. EXPLORE ... EMAIL: karikariburaku@gmail.com. PHONE: (205) 482-2524. ©2023 by KARI KARI.</t>
  </si>
  <si>
    <t>Contact The KARI Team - Phone Numbers &amp; Online Form
KARI Australia
https://www.kari.org.au › contact
KARI Australia
https://www.kari.org.au › contact
· ይህን ገፅ መተርጎም
Use the form below to send a message or enquiry and a member of our team will be in touch as soon as possible. Alternatively, you can call 02 8782 0300 to ...</t>
  </si>
  <si>
    <t>Kari Curry Email &amp; Phone Number | Walgreens Boots ...
RocketReach
https://rocketreach.co › kari-curry-em...
RocketReach
https://rocketreach.co › kari-curry-em...
· ይህን ገፅ መተርጎም
Get Kari Curry's email address (k******@gmail.com) and phone number (708203....) at RocketReach. Get 5 free searches.</t>
  </si>
  <si>
    <t>Contact Kari from columnsbykari.com
Columns by Kari
https://columnsbykari.com › about › co...
Columns by Kari
https://columnsbykari.com › about › co...
· ይህን ገፅ መተርጎም
For business enquiries, collaborations and guest blogs please contact me at columnsbykari@gmail.com. I am always excited to try new products and learn about ...</t>
  </si>
  <si>
    <t>Privacy Policy - KARI KARI
karikari.ch
https://www.karikari.ch › data-policy
karikari.ch
https://www.karikari.ch › data-policy
· ይህን ገፅ መተርጎም
You can cancel the subscription to the newsletter at any time. Please send your cancellation to the following e-mail address: hallo@karikari.ch. We will ...</t>
  </si>
  <si>
    <t>Kari Kari Email &amp; Phone Number | Soft Legion
ZoomInfo
https://www.zoominfo.com › Kari-Kari
ZoomInfo
https://www.zoominfo.com › Kari-Kari
· ይህን ገፅ መተርጎም
Kari Kari contact details: Email address: k***@softlegion.com Phone number: (***) ***-**** Where is Kari Kari based?</t>
  </si>
  <si>
    <t>KARI Email Format | kari.re.kr Emails
RocketReach
https://rocketreach.co › kari-email-for...
RocketReach
https://rocketreach.co › kari-email-for...
· ይህን ገፅ መተርጎም
The most common KARI email format is [first][last] (ex. janedoe@kari.re.kr), which is being used by 50.0% of KARI work email addresses.</t>
  </si>
  <si>
    <t>Kari Paul on X
x.com
https://x.com › kari_paul › status
x.com
https://x.com › kari_paul › status
· ይህን ገፅ መተርጎም
16 ኦገስ 2024 — sharing my personal email once again for freelance opportunities etc: karipaul9@gmail.com.</t>
  </si>
  <si>
    <t>admin@northbeachvineyard.com</t>
  </si>
  <si>
    <t>m.helbich@uu.nl.</t>
  </si>
  <si>
    <t>cuize@citicsf.com.</t>
  </si>
  <si>
    <t>ziyue.cui@uconn.edu.</t>
  </si>
  <si>
    <t>manahil@big-idea.tech.</t>
  </si>
  <si>
    <t>muzafarmanzoor@gmail.c</t>
  </si>
  <si>
    <t>ghazala.rasheed88@gmail.com.</t>
  </si>
  <si>
    <t>ghazala.rasheed88@gmail.com</t>
  </si>
  <si>
    <t>sanjay@threatenedtaxa.org.</t>
  </si>
  <si>
    <t>bijaybasfore108@gmail.com</t>
  </si>
  <si>
    <t>info@ncrc.com.np.</t>
  </si>
  <si>
    <t>student@IIT</t>
  </si>
  <si>
    <t>info@fonnepal.org.</t>
  </si>
  <si>
    <t>mingmafoundation@gmail.com</t>
  </si>
  <si>
    <t>kbellisa@purdue.edu</t>
  </si>
  <si>
    <t>karikariburaku@gmail.com.</t>
  </si>
  <si>
    <t>columnsbykari@gmail.com.</t>
  </si>
  <si>
    <t>hallo@karikari.ch.</t>
  </si>
  <si>
    <t>janedoe@kari.re.kr</t>
  </si>
  <si>
    <t>karipaul9@gmail.com.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</si>
</sst>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1A4575-4527-4442-9C73-ED8A5B5D7601}" name="Table1" displayName="Table1" ref="A1:H93" totalsRowShown="0" headerRowDxfId="9" dataDxfId="0" headerRowBorderDxfId="10" tableBorderDxfId="11">
  <autoFilter ref="A1:H93" xr:uid="{221A4575-4527-4442-9C73-ED8A5B5D7601}"/>
  <tableColumns count="8">
    <tableColumn id="1" xr3:uid="{063881B3-D995-4C62-9A91-F5E3FD945EC6}" name="MEMBER NAME" dataDxfId="8"/>
    <tableColumn id="2" xr3:uid="{12D43F61-101D-4BA5-91F5-3086D4F188EF}" name="LOCATION" dataDxfId="7"/>
    <tableColumn id="3" xr3:uid="{F8D141BA-A79F-4FB0-BD4A-79AA9088E768}" name="USERNAME" dataDxfId="6"/>
    <tableColumn id="4" xr3:uid="{D272AD21-C391-41E7-B943-3FCAF424E6F1}" name="PAGE" dataDxfId="5"/>
    <tableColumn id="5" xr3:uid="{57CB0087-5F61-4F2A-A7BE-C19CFFFAEFBC}" name="HAS_PRODUCT" dataDxfId="4"/>
    <tableColumn id="6" xr3:uid="{85B455E9-066C-496B-A7C5-6A6E117DA60C}" name="SCORE" dataDxfId="3"/>
    <tableColumn id="7" xr3:uid="{73416354-D985-441D-BD97-4D8E0115CB93}" name="TEXT" dataDxfId="2"/>
    <tableColumn id="8" xr3:uid="{2537C84E-750E-4107-B63B-FE52BDAB952A}" name="EMAIL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"/>
  <sheetViews>
    <sheetView tabSelected="1" workbookViewId="0">
      <selection activeCell="A10" sqref="A2:H93"/>
    </sheetView>
  </sheetViews>
  <sheetFormatPr defaultRowHeight="14.4" x14ac:dyDescent="0.3"/>
  <cols>
    <col min="1" max="1" width="16.5546875" customWidth="1"/>
    <col min="2" max="2" width="11.77734375" customWidth="1"/>
    <col min="3" max="3" width="12.77734375" customWidth="1"/>
    <col min="5" max="5" width="15.6640625" customWidth="1"/>
    <col min="8" max="8" width="99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31.2" x14ac:dyDescent="0.3">
      <c r="A2" s="2" t="s">
        <v>8</v>
      </c>
      <c r="B2" s="2"/>
      <c r="C2" s="2" t="s">
        <v>20</v>
      </c>
      <c r="D2" s="2" t="str">
        <f>HYPERLINK("https://www.instagram.com/readinromance/","1")</f>
        <v>1</v>
      </c>
      <c r="E2" s="2" t="str">
        <f>HYPERLINK("https://www.instagram.com/readinromance/","YES")</f>
        <v>YES</v>
      </c>
      <c r="F2" s="2">
        <v>100</v>
      </c>
      <c r="G2" s="2" t="s">
        <v>29</v>
      </c>
      <c r="H2" s="2"/>
    </row>
    <row r="3" spans="1:8" ht="409.6" x14ac:dyDescent="0.3">
      <c r="A3" s="2" t="s">
        <v>8</v>
      </c>
      <c r="B3" s="2"/>
      <c r="C3" s="2" t="s">
        <v>20</v>
      </c>
      <c r="D3" s="2" t="str">
        <f>HYPERLINK("https://rocketreach.co/katie-holt-email_139074232","1")</f>
        <v>1</v>
      </c>
      <c r="E3" s="2" t="str">
        <f>HYPERLINK("https://rocketreach.co/katie-holt-email_139074232","YES")</f>
        <v>YES</v>
      </c>
      <c r="F3" s="2">
        <v>100</v>
      </c>
      <c r="G3" s="2" t="s">
        <v>30</v>
      </c>
      <c r="H3" s="2"/>
    </row>
    <row r="4" spans="1:8" ht="409.6" x14ac:dyDescent="0.3">
      <c r="A4" s="2" t="s">
        <v>8</v>
      </c>
      <c r="B4" s="2"/>
      <c r="C4" s="2" t="s">
        <v>20</v>
      </c>
      <c r="D4" s="2" t="str">
        <f>HYPERLINK("https://www.gsb.stanford.edu/contact/katie-holt","1")</f>
        <v>1</v>
      </c>
      <c r="E4" s="2" t="str">
        <f>HYPERLINK("https://www.gsb.stanford.edu/contact/katie-holt","YES")</f>
        <v>YES</v>
      </c>
      <c r="F4" s="2">
        <v>100</v>
      </c>
      <c r="G4" s="2" t="s">
        <v>31</v>
      </c>
      <c r="H4" s="2"/>
    </row>
    <row r="5" spans="1:8" ht="409.6" x14ac:dyDescent="0.3">
      <c r="A5" s="2" t="s">
        <v>8</v>
      </c>
      <c r="B5" s="2"/>
      <c r="C5" s="2" t="s">
        <v>20</v>
      </c>
      <c r="D5" s="2" t="str">
        <f>HYPERLINK("https://www.manuscriptwishlist.com/mswl-post/katie-holt/","1")</f>
        <v>1</v>
      </c>
      <c r="E5" s="2" t="str">
        <f>HYPERLINK("https://www.manuscriptwishlist.com/mswl-post/katie-holt/","YES")</f>
        <v>YES</v>
      </c>
      <c r="F5" s="2">
        <v>100</v>
      </c>
      <c r="G5" s="2" t="s">
        <v>32</v>
      </c>
      <c r="H5" s="2"/>
    </row>
    <row r="6" spans="1:8" ht="409.6" x14ac:dyDescent="0.3">
      <c r="A6" s="2" t="s">
        <v>8</v>
      </c>
      <c r="B6" s="2"/>
      <c r="C6" s="2" t="s">
        <v>20</v>
      </c>
      <c r="D6" s="2" t="str">
        <f>HYPERLINK("https://rocketreach.co/katie-holt-email_6680531","1")</f>
        <v>1</v>
      </c>
      <c r="E6" s="2" t="str">
        <f>HYPERLINK("https://rocketreach.co/katie-holt-email_6680531","YES")</f>
        <v>YES</v>
      </c>
      <c r="F6" s="2">
        <v>100</v>
      </c>
      <c r="G6" s="2" t="s">
        <v>33</v>
      </c>
      <c r="H6" s="2"/>
    </row>
    <row r="7" spans="1:8" ht="409.6" x14ac:dyDescent="0.3">
      <c r="A7" s="2" t="s">
        <v>8</v>
      </c>
      <c r="B7" s="2"/>
      <c r="C7" s="2" t="s">
        <v>20</v>
      </c>
      <c r="D7" s="2" t="str">
        <f>HYPERLINK("https://sandoz.mpsomaha.org/about/administration/katie-holt","1")</f>
        <v>1</v>
      </c>
      <c r="E7" s="2" t="str">
        <f>HYPERLINK("https://sandoz.mpsomaha.org/about/administration/katie-holt","YES")</f>
        <v>YES</v>
      </c>
      <c r="F7" s="2">
        <v>100</v>
      </c>
      <c r="G7" s="2" t="s">
        <v>34</v>
      </c>
      <c r="H7" s="2"/>
    </row>
    <row r="8" spans="1:8" ht="409.6" x14ac:dyDescent="0.3">
      <c r="A8" s="2" t="s">
        <v>8</v>
      </c>
      <c r="B8" s="2"/>
      <c r="C8" s="2" t="s">
        <v>20</v>
      </c>
      <c r="D8" s="2" t="str">
        <f>HYPERLINK("https://www.linkedin.com/in/ceomomkatie","1")</f>
        <v>1</v>
      </c>
      <c r="E8" s="2" t="str">
        <f>HYPERLINK("https://www.linkedin.com/in/ceomomkatie","YES")</f>
        <v>YES</v>
      </c>
      <c r="F8" s="2">
        <v>100</v>
      </c>
      <c r="G8" s="2" t="s">
        <v>35</v>
      </c>
      <c r="H8" s="2"/>
    </row>
    <row r="9" spans="1:8" ht="409.6" x14ac:dyDescent="0.3">
      <c r="A9" s="2" t="s">
        <v>8</v>
      </c>
      <c r="B9" s="2"/>
      <c r="C9" s="2" t="s">
        <v>20</v>
      </c>
      <c r="D9" s="2" t="str">
        <f>HYPERLINK("https://www.facebook.com/katherine.holt/","1")</f>
        <v>1</v>
      </c>
      <c r="E9" s="2" t="str">
        <f>HYPERLINK("https://www.facebook.com/katherine.holt/","YES")</f>
        <v>YES</v>
      </c>
      <c r="F9" s="2">
        <v>100</v>
      </c>
      <c r="G9" s="2" t="s">
        <v>36</v>
      </c>
      <c r="H9" s="2" t="s">
        <v>121</v>
      </c>
    </row>
    <row r="10" spans="1:8" ht="409.6" x14ac:dyDescent="0.3">
      <c r="A10" s="2" t="s">
        <v>8</v>
      </c>
      <c r="B10" s="2"/>
      <c r="C10" s="2" t="s">
        <v>20</v>
      </c>
      <c r="D10" s="2" t="str">
        <f>HYPERLINK("https://www.linkedin.com/in/katie-holt-099a92215","1")</f>
        <v>1</v>
      </c>
      <c r="E10" s="2" t="str">
        <f>HYPERLINK("https://www.linkedin.com/in/katie-holt-099a92215","YES")</f>
        <v>YES</v>
      </c>
      <c r="F10" s="2">
        <v>100</v>
      </c>
      <c r="G10" s="2" t="s">
        <v>37</v>
      </c>
      <c r="H10" s="2"/>
    </row>
    <row r="11" spans="1:8" ht="409.6" x14ac:dyDescent="0.3">
      <c r="A11" s="2" t="s">
        <v>8</v>
      </c>
      <c r="B11" s="2"/>
      <c r="C11" s="2" t="s">
        <v>20</v>
      </c>
      <c r="D11" s="2" t="str">
        <f>HYPERLINK("https://www.irwinmitchell.com/our-people/katie-holt","1")</f>
        <v>1</v>
      </c>
      <c r="E11" s="2" t="str">
        <f>HYPERLINK("https://www.irwinmitchell.com/our-people/katie-holt","YES")</f>
        <v>YES</v>
      </c>
      <c r="F11" s="2">
        <v>100</v>
      </c>
      <c r="G11" s="2" t="s">
        <v>38</v>
      </c>
      <c r="H11" s="2"/>
    </row>
    <row r="12" spans="1:8" ht="409.6" x14ac:dyDescent="0.3">
      <c r="A12" s="2" t="s">
        <v>9</v>
      </c>
      <c r="B12" s="2"/>
      <c r="C12" s="2" t="s">
        <v>21</v>
      </c>
      <c r="D12" s="2" t="str">
        <f>HYPERLINK("https://rocketreach.co/mattia-carenini-email_253957864","1")</f>
        <v>1</v>
      </c>
      <c r="E12" s="2" t="str">
        <f>HYPERLINK("https://rocketreach.co/mattia-carenini-email_253957864","YES")</f>
        <v>YES</v>
      </c>
      <c r="F12" s="2">
        <v>100</v>
      </c>
      <c r="G12" s="2" t="s">
        <v>39</v>
      </c>
      <c r="H12" s="2"/>
    </row>
    <row r="13" spans="1:8" ht="409.6" x14ac:dyDescent="0.3">
      <c r="A13" s="2" t="s">
        <v>9</v>
      </c>
      <c r="B13" s="2"/>
      <c r="C13" s="2" t="s">
        <v>21</v>
      </c>
      <c r="D13" s="2" t="str">
        <f>HYPERLINK("https://rocketreach.co/mattia-carenini-email_235923386","1")</f>
        <v>1</v>
      </c>
      <c r="E13" s="2" t="str">
        <f>HYPERLINK("https://rocketreach.co/mattia-carenini-email_235923386","YES")</f>
        <v>YES</v>
      </c>
      <c r="F13" s="2">
        <v>100</v>
      </c>
      <c r="G13" s="2" t="s">
        <v>40</v>
      </c>
      <c r="H13" s="2"/>
    </row>
    <row r="14" spans="1:8" ht="409.6" x14ac:dyDescent="0.3">
      <c r="A14" s="2" t="s">
        <v>9</v>
      </c>
      <c r="B14" s="2"/>
      <c r="C14" s="2" t="s">
        <v>21</v>
      </c>
      <c r="D14" s="2" t="str">
        <f>HYPERLINK("https://it.linkedin.com/in/mattia-carenini-a33a72164","1")</f>
        <v>1</v>
      </c>
      <c r="E14" s="2" t="str">
        <f>HYPERLINK("https://it.linkedin.com/in/mattia-carenini-a33a72164","YES")</f>
        <v>YES</v>
      </c>
      <c r="F14" s="2">
        <v>100</v>
      </c>
      <c r="G14" s="2" t="s">
        <v>41</v>
      </c>
      <c r="H14" s="2"/>
    </row>
    <row r="15" spans="1:8" ht="409.6" x14ac:dyDescent="0.3">
      <c r="A15" s="2" t="s">
        <v>9</v>
      </c>
      <c r="B15" s="2"/>
      <c r="C15" s="2" t="s">
        <v>21</v>
      </c>
      <c r="D15" s="2" t="str">
        <f>HYPERLINK("https://www.shareable.net/matter-of-trust-chile-uses-human-hair-waste-to-combat-effects-of-mega-drought/","1")</f>
        <v>1</v>
      </c>
      <c r="E15" s="2" t="str">
        <f>HYPERLINK("https://www.shareable.net/matter-of-trust-chile-uses-human-hair-waste-to-combat-effects-of-mega-drought/","YES")</f>
        <v>YES</v>
      </c>
      <c r="F15" s="2">
        <v>100</v>
      </c>
      <c r="G15" s="2" t="s">
        <v>42</v>
      </c>
      <c r="H15" s="2"/>
    </row>
    <row r="16" spans="1:8" ht="409.6" x14ac:dyDescent="0.3">
      <c r="A16" s="2" t="s">
        <v>10</v>
      </c>
      <c r="B16" s="2" t="s">
        <v>18</v>
      </c>
      <c r="C16" s="2" t="s">
        <v>22</v>
      </c>
      <c r="D16" s="2" t="str">
        <f>HYPERLINK("https://pmc.ncbi.nlm.nih.gov/articles/PMC3417234/","1")</f>
        <v>1</v>
      </c>
      <c r="E16" s="2" t="str">
        <f>HYPERLINK("https://pmc.ncbi.nlm.nih.gov/articles/PMC3417234/","YES")</f>
        <v>YES</v>
      </c>
      <c r="F16" s="2">
        <v>67</v>
      </c>
      <c r="G16" s="2" t="s">
        <v>43</v>
      </c>
      <c r="H16" s="2"/>
    </row>
    <row r="17" spans="1:8" ht="409.6" x14ac:dyDescent="0.3">
      <c r="A17" s="2" t="s">
        <v>10</v>
      </c>
      <c r="B17" s="2" t="s">
        <v>18</v>
      </c>
      <c r="C17" s="2" t="s">
        <v>22</v>
      </c>
      <c r="D17" s="2" t="str">
        <f>HYPERLINK("https://www.mdpi.com/1420-3049/30/1/78","1")</f>
        <v>1</v>
      </c>
      <c r="E17" s="2" t="str">
        <f>HYPERLINK("https://www.mdpi.com/1420-3049/30/1/78","YES")</f>
        <v>YES</v>
      </c>
      <c r="F17" s="2">
        <v>67</v>
      </c>
      <c r="G17" s="2" t="s">
        <v>44</v>
      </c>
      <c r="H17" s="2"/>
    </row>
    <row r="18" spans="1:8" ht="409.6" x14ac:dyDescent="0.3">
      <c r="A18" s="2" t="s">
        <v>10</v>
      </c>
      <c r="B18" s="2" t="s">
        <v>18</v>
      </c>
      <c r="C18" s="2" t="s">
        <v>22</v>
      </c>
      <c r="D18" s="2" t="str">
        <f>HYPERLINK("https://www.ncbi.nlm.nih.gov/pmc/articles/PMC11048806/","1")</f>
        <v>1</v>
      </c>
      <c r="E18" s="2" t="str">
        <f>HYPERLINK("https://www.ncbi.nlm.nih.gov/pmc/articles/PMC11048806/","YES")</f>
        <v>YES</v>
      </c>
      <c r="F18" s="2">
        <v>80</v>
      </c>
      <c r="G18" s="2" t="s">
        <v>45</v>
      </c>
      <c r="H18" s="2"/>
    </row>
    <row r="19" spans="1:8" ht="409.6" x14ac:dyDescent="0.3">
      <c r="A19" s="2" t="s">
        <v>10</v>
      </c>
      <c r="B19" s="2" t="s">
        <v>18</v>
      </c>
      <c r="C19" s="2" t="s">
        <v>22</v>
      </c>
      <c r="D19" s="2" t="str">
        <f>HYPERLINK("https://www.mdpi.com/1420-3049/29/23/5723","1")</f>
        <v>1</v>
      </c>
      <c r="E19" s="2" t="str">
        <f>HYPERLINK("https://www.mdpi.com/1420-3049/29/23/5723","YES")</f>
        <v>YES</v>
      </c>
      <c r="F19" s="2">
        <v>67</v>
      </c>
      <c r="G19" s="2" t="s">
        <v>46</v>
      </c>
      <c r="H19" s="2"/>
    </row>
    <row r="20" spans="1:8" ht="409.6" x14ac:dyDescent="0.3">
      <c r="A20" s="2" t="s">
        <v>10</v>
      </c>
      <c r="B20" s="2" t="s">
        <v>18</v>
      </c>
      <c r="C20" s="2" t="s">
        <v>22</v>
      </c>
      <c r="D20" s="2" t="str">
        <f>HYPERLINK("https://www.uu.nl/staff/MHelbich/Publications","1")</f>
        <v>1</v>
      </c>
      <c r="E20" s="2" t="str">
        <f>HYPERLINK("https://www.uu.nl/staff/MHelbich/Publications","YES")</f>
        <v>YES</v>
      </c>
      <c r="F20" s="2">
        <v>67</v>
      </c>
      <c r="G20" s="2" t="s">
        <v>47</v>
      </c>
      <c r="H20" s="2" t="s">
        <v>122</v>
      </c>
    </row>
    <row r="21" spans="1:8" ht="409.6" x14ac:dyDescent="0.3">
      <c r="A21" s="2" t="s">
        <v>10</v>
      </c>
      <c r="B21" s="2" t="s">
        <v>18</v>
      </c>
      <c r="C21" s="2" t="s">
        <v>22</v>
      </c>
      <c r="D21" s="2" t="str">
        <f>HYPERLINK("https://www.tandfonline.com/doi/full/10.1080/00063657.2020.1864285","1")</f>
        <v>1</v>
      </c>
      <c r="E21" s="2" t="str">
        <f>HYPERLINK("https://www.tandfonline.com/doi/full/10.1080/00063657.2020.1864285","YES")</f>
        <v>YES</v>
      </c>
      <c r="F21" s="2">
        <v>67</v>
      </c>
      <c r="G21" s="2" t="s">
        <v>48</v>
      </c>
      <c r="H21" s="2"/>
    </row>
    <row r="22" spans="1:8" ht="409.6" x14ac:dyDescent="0.3">
      <c r="A22" s="2" t="s">
        <v>10</v>
      </c>
      <c r="B22" s="2" t="s">
        <v>18</v>
      </c>
      <c r="C22" s="2" t="s">
        <v>22</v>
      </c>
      <c r="D22" s="2" t="str">
        <f>HYPERLINK("https://unece.org/sites/default/files/datastore/fileadmin/DAM/timber/meetings/20110321/FRA2010_Report_en.pdf","1")</f>
        <v>1</v>
      </c>
      <c r="E22" s="2" t="str">
        <f>HYPERLINK("https://unece.org/sites/default/files/datastore/fileadmin/DAM/timber/meetings/20110321/FRA2010_Report_en.pdf","YES")</f>
        <v>YES</v>
      </c>
      <c r="F22" s="2">
        <v>67</v>
      </c>
      <c r="G22" s="2" t="s">
        <v>49</v>
      </c>
      <c r="H22" s="2"/>
    </row>
    <row r="23" spans="1:8" ht="409.6" x14ac:dyDescent="0.3">
      <c r="A23" s="2" t="s">
        <v>10</v>
      </c>
      <c r="B23" s="2" t="s">
        <v>18</v>
      </c>
      <c r="C23" s="2" t="s">
        <v>22</v>
      </c>
      <c r="D23" s="2" t="str">
        <f>HYPERLINK("https://www.frontiersin.org/journals/public-health/articles/10.3389/fpubh.2024.1263472/full","1")</f>
        <v>1</v>
      </c>
      <c r="E23" s="2" t="str">
        <f>HYPERLINK("https://www.frontiersin.org/journals/public-health/articles/10.3389/fpubh.2024.1263472/full","YES")</f>
        <v>YES</v>
      </c>
      <c r="F23" s="2">
        <v>67</v>
      </c>
      <c r="G23" s="2" t="s">
        <v>50</v>
      </c>
      <c r="H23" s="2"/>
    </row>
    <row r="24" spans="1:8" ht="409.6" x14ac:dyDescent="0.3">
      <c r="A24" s="2" t="s">
        <v>10</v>
      </c>
      <c r="B24" s="2" t="s">
        <v>18</v>
      </c>
      <c r="C24" s="2" t="s">
        <v>22</v>
      </c>
      <c r="D24" s="2" t="str">
        <f>HYPERLINK("https://research.rug.nl/files/195073339/Netherlands_OECD_..._The_Sustainability_of_Dutch_Treaty_Policy_towards_Developing_Countries_IBFD.pdf","1")</f>
        <v>1</v>
      </c>
      <c r="E24" s="2" t="str">
        <f>HYPERLINK("https://research.rug.nl/files/195073339/Netherlands_OECD_..._The_Sustainability_of_Dutch_Treaty_Policy_towards_Developing_Countries_IBFD.pdf","YES")</f>
        <v>YES</v>
      </c>
      <c r="F24" s="2">
        <v>67</v>
      </c>
      <c r="G24" s="2" t="s">
        <v>51</v>
      </c>
      <c r="H24" s="2"/>
    </row>
    <row r="25" spans="1:8" ht="409.6" x14ac:dyDescent="0.3">
      <c r="A25" s="2" t="s">
        <v>10</v>
      </c>
      <c r="B25" s="2" t="s">
        <v>18</v>
      </c>
      <c r="C25" s="2" t="s">
        <v>22</v>
      </c>
      <c r="D25" s="2" t="str">
        <f>HYPERLINK("https://www.scienceopen.com/document/read?vid=9eaab8ec-4451-43e9-8a50-14df3f0ac3c2","1")</f>
        <v>1</v>
      </c>
      <c r="E25" s="2" t="str">
        <f>HYPERLINK("https://www.scienceopen.com/document/read?vid=9eaab8ec-4451-43e9-8a50-14df3f0ac3c2","YES")</f>
        <v>YES</v>
      </c>
      <c r="F25" s="2">
        <v>67</v>
      </c>
      <c r="G25" s="2" t="s">
        <v>52</v>
      </c>
      <c r="H25" s="2"/>
    </row>
    <row r="26" spans="1:8" ht="409.6" x14ac:dyDescent="0.3">
      <c r="A26" s="2" t="s">
        <v>11</v>
      </c>
      <c r="B26" s="2"/>
      <c r="C26" s="2" t="s">
        <v>23</v>
      </c>
      <c r="D26" s="2" t="str">
        <f>HYPERLINK("https://rocketreach.co/ze-cui-email_46106251","1")</f>
        <v>1</v>
      </c>
      <c r="E26" s="2" t="str">
        <f>HYPERLINK("https://rocketreach.co/ze-cui-email_46106251","YES")</f>
        <v>YES</v>
      </c>
      <c r="F26" s="2">
        <v>100</v>
      </c>
      <c r="G26" s="2" t="s">
        <v>53</v>
      </c>
      <c r="H26" s="2"/>
    </row>
    <row r="27" spans="1:8" ht="409.6" x14ac:dyDescent="0.3">
      <c r="A27" s="2" t="s">
        <v>11</v>
      </c>
      <c r="B27" s="2"/>
      <c r="C27" s="2" t="s">
        <v>23</v>
      </c>
      <c r="D27" s="2" t="str">
        <f>HYPERLINK("https://rocketreach.co/ze-cui-email_746074931","1")</f>
        <v>1</v>
      </c>
      <c r="E27" s="2" t="str">
        <f>HYPERLINK("https://rocketreach.co/ze-cui-email_746074931","YES")</f>
        <v>YES</v>
      </c>
      <c r="F27" s="2">
        <v>100</v>
      </c>
      <c r="G27" s="2" t="s">
        <v>54</v>
      </c>
      <c r="H27" s="2"/>
    </row>
    <row r="28" spans="1:8" ht="409.6" x14ac:dyDescent="0.3">
      <c r="A28" s="2" t="s">
        <v>11</v>
      </c>
      <c r="B28" s="2"/>
      <c r="C28" s="2" t="s">
        <v>23</v>
      </c>
      <c r="D28" s="2" t="str">
        <f>HYPERLINK("https://contactout.com/ze-xuan-cui-18514","1")</f>
        <v>1</v>
      </c>
      <c r="E28" s="2" t="str">
        <f>HYPERLINK("https://contactout.com/ze-xuan-cui-18514","YES")</f>
        <v>YES</v>
      </c>
      <c r="F28" s="2">
        <v>100</v>
      </c>
      <c r="G28" s="2" t="s">
        <v>55</v>
      </c>
      <c r="H28" s="2" t="s">
        <v>123</v>
      </c>
    </row>
    <row r="29" spans="1:8" ht="409.6" x14ac:dyDescent="0.3">
      <c r="A29" s="2" t="s">
        <v>11</v>
      </c>
      <c r="B29" s="2"/>
      <c r="C29" s="2" t="s">
        <v>23</v>
      </c>
      <c r="D29" s="2" t="str">
        <f>HYPERLINK("https://www.researchgate.net/profile/Ze-Cui","1")</f>
        <v>1</v>
      </c>
      <c r="E29" s="2" t="str">
        <f>HYPERLINK("https://www.researchgate.net/profile/Ze-Cui","YES")</f>
        <v>YES</v>
      </c>
      <c r="F29" s="2">
        <v>100</v>
      </c>
      <c r="G29" s="2" t="s">
        <v>56</v>
      </c>
      <c r="H29" s="2"/>
    </row>
    <row r="30" spans="1:8" ht="409.6" x14ac:dyDescent="0.3">
      <c r="A30" s="2" t="s">
        <v>11</v>
      </c>
      <c r="B30" s="2"/>
      <c r="C30" s="2" t="s">
        <v>23</v>
      </c>
      <c r="D30" s="2" t="str">
        <f>HYPERLINK("https://sites.google.com/site/zhenyucui86/home","1")</f>
        <v>1</v>
      </c>
      <c r="E30" s="2" t="str">
        <f>HYPERLINK("https://sites.google.com/site/zhenyucui86/home","YES")</f>
        <v>YES</v>
      </c>
      <c r="F30" s="2">
        <v>67</v>
      </c>
      <c r="G30" s="2" t="s">
        <v>57</v>
      </c>
      <c r="H30" s="2"/>
    </row>
    <row r="31" spans="1:8" ht="409.6" x14ac:dyDescent="0.3">
      <c r="A31" s="2" t="s">
        <v>11</v>
      </c>
      <c r="B31" s="2"/>
      <c r="C31" s="2" t="s">
        <v>23</v>
      </c>
      <c r="D31" s="2" t="str">
        <f>HYPERLINK("https://www.linkedin.com/in/cz0203","1")</f>
        <v>1</v>
      </c>
      <c r="E31" s="2" t="str">
        <f>HYPERLINK("https://www.linkedin.com/in/cz0203","YES")</f>
        <v>YES</v>
      </c>
      <c r="F31" s="2">
        <v>100</v>
      </c>
      <c r="G31" s="2" t="s">
        <v>58</v>
      </c>
      <c r="H31" s="2"/>
    </row>
    <row r="32" spans="1:8" ht="409.6" x14ac:dyDescent="0.3">
      <c r="A32" s="2" t="s">
        <v>11</v>
      </c>
      <c r="B32" s="2"/>
      <c r="C32" s="2" t="s">
        <v>23</v>
      </c>
      <c r="D32" s="2" t="str">
        <f>HYPERLINK("https://ieeexplore.ieee.org/author/37088451061","1")</f>
        <v>1</v>
      </c>
      <c r="E32" s="2" t="str">
        <f>HYPERLINK("https://ieeexplore.ieee.org/author/37088451061","YES")</f>
        <v>YES</v>
      </c>
      <c r="F32" s="2">
        <v>100</v>
      </c>
      <c r="G32" s="2" t="s">
        <v>59</v>
      </c>
      <c r="H32" s="2"/>
    </row>
    <row r="33" spans="1:8" ht="409.6" x14ac:dyDescent="0.3">
      <c r="A33" s="2" t="s">
        <v>11</v>
      </c>
      <c r="B33" s="2"/>
      <c r="C33" s="2" t="s">
        <v>23</v>
      </c>
      <c r="D33" s="2" t="str">
        <f>HYPERLINK("https://www.business.uconn.edu/person/ziyue-cui/","1")</f>
        <v>1</v>
      </c>
      <c r="E33" s="2" t="str">
        <f>HYPERLINK("https://www.business.uconn.edu/person/ziyue-cui/","YES")</f>
        <v>YES</v>
      </c>
      <c r="F33" s="2">
        <v>83</v>
      </c>
      <c r="G33" s="2" t="s">
        <v>60</v>
      </c>
      <c r="H33" s="2" t="s">
        <v>124</v>
      </c>
    </row>
    <row r="34" spans="1:8" ht="409.6" x14ac:dyDescent="0.3">
      <c r="A34" s="2" t="s">
        <v>11</v>
      </c>
      <c r="B34" s="2"/>
      <c r="C34" s="2" t="s">
        <v>23</v>
      </c>
      <c r="D34" s="2" t="str">
        <f>HYPERLINK("https://ca.linkedin.com/in/zecui","1")</f>
        <v>1</v>
      </c>
      <c r="E34" s="2" t="str">
        <f>HYPERLINK("https://ca.linkedin.com/in/zecui","YES")</f>
        <v>YES</v>
      </c>
      <c r="F34" s="2">
        <v>100</v>
      </c>
      <c r="G34" s="2" t="s">
        <v>61</v>
      </c>
      <c r="H34" s="2"/>
    </row>
    <row r="35" spans="1:8" ht="409.6" x14ac:dyDescent="0.3">
      <c r="A35" s="2" t="s">
        <v>12</v>
      </c>
      <c r="B35" s="2"/>
      <c r="C35" s="2" t="s">
        <v>24</v>
      </c>
      <c r="D35" s="2" t="str">
        <f>HYPERLINK("https://contactout.com/manahil-ejaz-55158","1")</f>
        <v>1</v>
      </c>
      <c r="E35" s="2" t="str">
        <f>HYPERLINK("https://contactout.com/manahil-ejaz-55158","YES")</f>
        <v>YES</v>
      </c>
      <c r="F35" s="2">
        <v>100</v>
      </c>
      <c r="G35" s="2" t="s">
        <v>62</v>
      </c>
      <c r="H35" s="2" t="s">
        <v>125</v>
      </c>
    </row>
    <row r="36" spans="1:8" ht="409.6" x14ac:dyDescent="0.3">
      <c r="A36" s="2" t="s">
        <v>12</v>
      </c>
      <c r="B36" s="2"/>
      <c r="C36" s="2" t="s">
        <v>24</v>
      </c>
      <c r="D36" s="2" t="str">
        <f>HYPERLINK("https://ca.linkedin.com/in/manahil-ejaz-a9273615a?trk=public_profile_browsemap","1")</f>
        <v>1</v>
      </c>
      <c r="E36" s="2" t="str">
        <f>HYPERLINK("https://ca.linkedin.com/in/manahil-ejaz-a9273615a?trk=public_profile_browsemap","YES")</f>
        <v>YES</v>
      </c>
      <c r="F36" s="2">
        <v>100</v>
      </c>
      <c r="G36" s="2" t="s">
        <v>63</v>
      </c>
      <c r="H36" s="2"/>
    </row>
    <row r="37" spans="1:8" ht="409.6" x14ac:dyDescent="0.3">
      <c r="A37" s="2" t="s">
        <v>12</v>
      </c>
      <c r="B37" s="2"/>
      <c r="C37" s="2" t="s">
        <v>24</v>
      </c>
      <c r="D37" s="2" t="str">
        <f>HYPERLINK("https://www.instagram.com/tittletattlewithme/","1")</f>
        <v>1</v>
      </c>
      <c r="E37" s="2" t="str">
        <f>HYPERLINK("https://www.instagram.com/tittletattlewithme/","YES")</f>
        <v>YES</v>
      </c>
      <c r="F37" s="2">
        <v>100</v>
      </c>
      <c r="G37" s="2" t="s">
        <v>64</v>
      </c>
      <c r="H37" s="2"/>
    </row>
    <row r="38" spans="1:8" ht="302.39999999999998" x14ac:dyDescent="0.3">
      <c r="A38" s="2" t="s">
        <v>12</v>
      </c>
      <c r="B38" s="2"/>
      <c r="C38" s="2" t="s">
        <v>24</v>
      </c>
      <c r="D38" s="2" t="str">
        <f>HYPERLINK("https://wildlabs.net/members/manahilijaz","1")</f>
        <v>1</v>
      </c>
      <c r="E38" s="2" t="str">
        <f>HYPERLINK("https://wildlabs.net/members/manahilijaz","YES")</f>
        <v>YES</v>
      </c>
      <c r="F38" s="2">
        <v>100</v>
      </c>
      <c r="G38" s="2" t="s">
        <v>65</v>
      </c>
      <c r="H38" s="2"/>
    </row>
    <row r="39" spans="1:8" ht="409.6" x14ac:dyDescent="0.3">
      <c r="A39" s="2" t="s">
        <v>12</v>
      </c>
      <c r="B39" s="2"/>
      <c r="C39" s="2" t="s">
        <v>24</v>
      </c>
      <c r="D39" s="2" t="str">
        <f>HYPERLINK("https://www.instagram.com/heynowbemanahil/","1")</f>
        <v>1</v>
      </c>
      <c r="E39" s="2" t="str">
        <f>HYPERLINK("https://www.instagram.com/heynowbemanahil/","YES")</f>
        <v>YES</v>
      </c>
      <c r="F39" s="2">
        <v>92</v>
      </c>
      <c r="G39" s="2" t="s">
        <v>66</v>
      </c>
      <c r="H39" s="2"/>
    </row>
    <row r="40" spans="1:8" ht="409.6" x14ac:dyDescent="0.3">
      <c r="A40" s="2" t="s">
        <v>12</v>
      </c>
      <c r="B40" s="2"/>
      <c r="C40" s="2" t="s">
        <v>24</v>
      </c>
      <c r="D40" s="2" t="str">
        <f>HYPERLINK("https://www.egoistelife.com/","1")</f>
        <v>1</v>
      </c>
      <c r="E40" s="2" t="str">
        <f>HYPERLINK("https://www.egoistelife.com/","YES")</f>
        <v>YES</v>
      </c>
      <c r="F40" s="2">
        <v>92</v>
      </c>
      <c r="G40" s="2" t="s">
        <v>67</v>
      </c>
      <c r="H40" s="2"/>
    </row>
    <row r="41" spans="1:8" ht="409.6" x14ac:dyDescent="0.3">
      <c r="A41" s="2" t="s">
        <v>12</v>
      </c>
      <c r="B41" s="2"/>
      <c r="C41" s="2" t="s">
        <v>24</v>
      </c>
      <c r="D41" s="2" t="str">
        <f>HYPERLINK("https://m.facebook.com/manahilejaz442/","1")</f>
        <v>1</v>
      </c>
      <c r="E41" s="2" t="str">
        <f>HYPERLINK("https://m.facebook.com/manahilejaz442/","YES")</f>
        <v>YES</v>
      </c>
      <c r="F41" s="2">
        <v>100</v>
      </c>
      <c r="G41" s="2" t="s">
        <v>68</v>
      </c>
      <c r="H41" s="2"/>
    </row>
    <row r="42" spans="1:8" ht="409.6" x14ac:dyDescent="0.3">
      <c r="A42" s="2" t="s">
        <v>12</v>
      </c>
      <c r="B42" s="2"/>
      <c r="C42" s="2" t="s">
        <v>24</v>
      </c>
      <c r="D42" s="2" t="str">
        <f>HYPERLINK("https://greatcyclechallenge.ca/riders/ManahilEjaz","1")</f>
        <v>1</v>
      </c>
      <c r="E42" s="2" t="str">
        <f>HYPERLINK("https://greatcyclechallenge.ca/riders/ManahilEjaz","YES")</f>
        <v>YES</v>
      </c>
      <c r="F42" s="2">
        <v>100</v>
      </c>
      <c r="G42" s="2" t="s">
        <v>69</v>
      </c>
      <c r="H42" s="2"/>
    </row>
    <row r="43" spans="1:8" ht="409.6" x14ac:dyDescent="0.3">
      <c r="A43" s="2" t="s">
        <v>12</v>
      </c>
      <c r="B43" s="2"/>
      <c r="C43" s="2" t="s">
        <v>24</v>
      </c>
      <c r="D43" s="2" t="str">
        <f>HYPERLINK("https://www.egoistelife.com/about","1")</f>
        <v>1</v>
      </c>
      <c r="E43" s="2" t="str">
        <f>HYPERLINK("https://www.egoistelife.com/about","YES")</f>
        <v>YES</v>
      </c>
      <c r="F43" s="2">
        <v>92</v>
      </c>
      <c r="G43" s="2" t="s">
        <v>70</v>
      </c>
      <c r="H43" s="2"/>
    </row>
    <row r="44" spans="1:8" ht="409.6" x14ac:dyDescent="0.3">
      <c r="A44" s="2" t="s">
        <v>12</v>
      </c>
      <c r="B44" s="2"/>
      <c r="C44" s="2" t="s">
        <v>24</v>
      </c>
      <c r="D44" s="2" t="str">
        <f>HYPERLINK("https://en-gb.facebook.com/public/Manahil-Ejaz","1")</f>
        <v>1</v>
      </c>
      <c r="E44" s="2" t="str">
        <f>HYPERLINK("https://en-gb.facebook.com/public/Manahil-Ejaz","YES")</f>
        <v>YES</v>
      </c>
      <c r="F44" s="2">
        <v>100</v>
      </c>
      <c r="G44" s="2" t="s">
        <v>71</v>
      </c>
      <c r="H44" s="2"/>
    </row>
    <row r="45" spans="1:8" ht="409.6" x14ac:dyDescent="0.3">
      <c r="A45" s="2" t="s">
        <v>13</v>
      </c>
      <c r="B45" s="2"/>
      <c r="C45" s="2" t="s">
        <v>25</v>
      </c>
      <c r="D45" s="2" t="str">
        <f>HYPERLINK("https://fsinteriors.co.uk/contact","1")</f>
        <v>1</v>
      </c>
      <c r="E45" s="2" t="str">
        <f>HYPERLINK("https://fsinteriors.co.uk/contact","YES")</f>
        <v>YES</v>
      </c>
      <c r="F45" s="2">
        <v>93</v>
      </c>
      <c r="G45" s="2" t="s">
        <v>72</v>
      </c>
      <c r="H45" s="2"/>
    </row>
    <row r="46" spans="1:8" ht="409.6" x14ac:dyDescent="0.3">
      <c r="A46" s="2" t="s">
        <v>13</v>
      </c>
      <c r="B46" s="2"/>
      <c r="C46" s="2" t="s">
        <v>25</v>
      </c>
      <c r="D46" s="2" t="str">
        <f>HYPERLINK("https://pk.linkedin.com/in/ghazala-muzaffar-218a52245","1")</f>
        <v>1</v>
      </c>
      <c r="E46" s="2" t="str">
        <f>HYPERLINK("https://pk.linkedin.com/in/ghazala-muzaffar-218a52245","YES")</f>
        <v>YES</v>
      </c>
      <c r="F46" s="2">
        <v>93</v>
      </c>
      <c r="G46" s="2" t="s">
        <v>73</v>
      </c>
      <c r="H46" s="2"/>
    </row>
    <row r="47" spans="1:8" ht="409.6" x14ac:dyDescent="0.3">
      <c r="A47" s="2" t="s">
        <v>13</v>
      </c>
      <c r="B47" s="2"/>
      <c r="C47" s="2" t="s">
        <v>25</v>
      </c>
      <c r="D47" s="2" t="str">
        <f>HYPERLINK("https://file-thesis.pide.org.pk/pdf/mphil-public-policy-2016-ghazala-muzaffar--public-school-teachers-perception-on-the-impact-of-literacy-and-numeracy-drive-a-case-study-of-rawal.pdf","1")</f>
        <v>1</v>
      </c>
      <c r="E47" s="2" t="str">
        <f>HYPERLINK("https://file-thesis.pide.org.pk/pdf/mphil-public-policy-2016-ghazala-muzaffar--public-school-teachers-perception-on-the-impact-of-literacy-and-numeracy-drive-a-case-study-of-rawal.pdf","YES")</f>
        <v>YES</v>
      </c>
      <c r="F47" s="2">
        <v>93</v>
      </c>
      <c r="G47" s="2" t="s">
        <v>74</v>
      </c>
      <c r="H47" s="2"/>
    </row>
    <row r="48" spans="1:8" ht="409.6" x14ac:dyDescent="0.3">
      <c r="A48" s="2" t="s">
        <v>13</v>
      </c>
      <c r="B48" s="2"/>
      <c r="C48" s="2" t="s">
        <v>25</v>
      </c>
      <c r="D48" s="2" t="str">
        <f>HYPERLINK("https://www.mdpi.com/2071-1050/13/19/10812/scifeed_display","1")</f>
        <v>1</v>
      </c>
      <c r="E48" s="2" t="str">
        <f>HYPERLINK("https://www.mdpi.com/2071-1050/13/19/10812/scifeed_display","YES")</f>
        <v>YES</v>
      </c>
      <c r="F48" s="2">
        <v>60</v>
      </c>
      <c r="G48" s="2" t="s">
        <v>75</v>
      </c>
      <c r="H48" s="2"/>
    </row>
    <row r="49" spans="1:8" ht="409.6" x14ac:dyDescent="0.3">
      <c r="A49" s="2" t="s">
        <v>13</v>
      </c>
      <c r="B49" s="2"/>
      <c r="C49" s="2" t="s">
        <v>25</v>
      </c>
      <c r="D49" s="2" t="str">
        <f>HYPERLINK("https://iiim.res.in/wp-content/uploads/2023/04/List-of-ELS_CSIR_IIIM.pdf","1")</f>
        <v>1</v>
      </c>
      <c r="E49" s="2" t="str">
        <f>HYPERLINK("https://iiim.res.in/wp-content/uploads/2023/04/List-of-ELS_CSIR_IIIM.pdf","YES")</f>
        <v>YES</v>
      </c>
      <c r="F49" s="2">
        <v>73</v>
      </c>
      <c r="G49" s="2" t="s">
        <v>76</v>
      </c>
      <c r="H49" s="2" t="s">
        <v>126</v>
      </c>
    </row>
    <row r="50" spans="1:8" ht="409.6" x14ac:dyDescent="0.3">
      <c r="A50" s="2" t="s">
        <v>13</v>
      </c>
      <c r="B50" s="2"/>
      <c r="C50" s="2" t="s">
        <v>25</v>
      </c>
      <c r="D50" s="2" t="str">
        <f>HYPERLINK("https://www.urdupoint.com/education/teacher/141443/ghazala.html","1")</f>
        <v>1</v>
      </c>
      <c r="E50" s="2" t="str">
        <f>HYPERLINK("https://www.urdupoint.com/education/teacher/141443/ghazala.html","YES")</f>
        <v>YES</v>
      </c>
      <c r="F50" s="2">
        <v>67</v>
      </c>
      <c r="G50" s="2" t="s">
        <v>77</v>
      </c>
      <c r="H50" s="2"/>
    </row>
    <row r="51" spans="1:8" ht="409.6" x14ac:dyDescent="0.3">
      <c r="A51" s="2" t="s">
        <v>13</v>
      </c>
      <c r="B51" s="2"/>
      <c r="C51" s="2" t="s">
        <v>25</v>
      </c>
      <c r="D51" s="2" t="str">
        <f>HYPERLINK("https://www.semanticscholar.org/paper/Prevalence-and-Associated-Factors-of-Zinc-Among-at-Mekonnen-Terefe/ba0b96db1c38f62348b7879ced540b787990bbef","1")</f>
        <v>1</v>
      </c>
      <c r="E51" s="2" t="str">
        <f>HYPERLINK("https://www.semanticscholar.org/paper/Prevalence-and-Associated-Factors-of-Zinc-Among-at-Mekonnen-Terefe/ba0b96db1c38f62348b7879ced540b787990bbef","NO")</f>
        <v>NO</v>
      </c>
      <c r="F51" s="2">
        <v>40</v>
      </c>
      <c r="G51" s="2" t="s">
        <v>78</v>
      </c>
      <c r="H51" s="2"/>
    </row>
    <row r="52" spans="1:8" ht="409.6" x14ac:dyDescent="0.3">
      <c r="A52" s="2" t="s">
        <v>13</v>
      </c>
      <c r="B52" s="2"/>
      <c r="C52" s="2" t="s">
        <v>25</v>
      </c>
      <c r="D52" s="2" t="str">
        <f>HYPERLINK("https://search.ebscohost.com/login.aspx?direct=true&amp;profile=ehost&amp;scope=site&amp;authtype=crawler&amp;jrnl=20711050&amp;AN=153039542&amp;h=6MckyLOPUCKAHPG3QBE5Yl%2BMLtElWqL8LzUN4d4N5uJG2iq5Kk8ZS0OZYC9nvXQMtkJUZj2Z2UP4bFf%2BqFYiUw%3D%3D&amp;crl=c","1")</f>
        <v>1</v>
      </c>
      <c r="E52" s="2" t="str">
        <f>HYPERLINK("https://search.ebscohost.com/login.aspx?direct=true&amp;profile=ehost&amp;scope=site&amp;authtype=crawler&amp;jrnl=20711050&amp;AN=153039542&amp;h=6MckyLOPUCKAHPG3QBE5Yl%2BMLtElWqL8LzUN4d4N5uJG2iq5Kk8ZS0OZYC9nvXQMtkJUZj2Z2UP4bFf%2BqFYiUw%3D%3D&amp;crl=c","YES")</f>
        <v>YES</v>
      </c>
      <c r="F52" s="2">
        <v>67</v>
      </c>
      <c r="G52" s="2" t="s">
        <v>79</v>
      </c>
      <c r="H52" s="2" t="s">
        <v>127</v>
      </c>
    </row>
    <row r="53" spans="1:8" ht="409.6" x14ac:dyDescent="0.3">
      <c r="A53" s="2" t="s">
        <v>13</v>
      </c>
      <c r="B53" s="2"/>
      <c r="C53" s="2" t="s">
        <v>25</v>
      </c>
      <c r="D53" s="2" t="str">
        <f>HYPERLINK("https://www.mdpi.com/2071-1050/13/19/10812","1")</f>
        <v>1</v>
      </c>
      <c r="E53" s="2" t="str">
        <f>HYPERLINK("https://www.mdpi.com/2071-1050/13/19/10812","NO")</f>
        <v>NO</v>
      </c>
      <c r="F53" s="2">
        <v>40</v>
      </c>
      <c r="G53" s="2" t="s">
        <v>80</v>
      </c>
      <c r="H53" s="2"/>
    </row>
    <row r="54" spans="1:8" ht="409.6" x14ac:dyDescent="0.3">
      <c r="A54" s="2" t="s">
        <v>13</v>
      </c>
      <c r="B54" s="2"/>
      <c r="C54" s="2" t="s">
        <v>25</v>
      </c>
      <c r="D54" s="2" t="str">
        <f>HYPERLINK("https://www.researchgate.net/publication/355301032_Measuring_Learnability_through_Virtual_Reality_Laboratory_Application_A_User_Study","1")</f>
        <v>1</v>
      </c>
      <c r="E54" s="2" t="str">
        <f>HYPERLINK("https://www.researchgate.net/publication/355301032_Measuring_Learnability_through_Virtual_Reality_Laboratory_Application_A_User_Study","YES")</f>
        <v>YES</v>
      </c>
      <c r="F54" s="2">
        <v>60</v>
      </c>
      <c r="G54" s="2" t="s">
        <v>81</v>
      </c>
      <c r="H54" s="2" t="s">
        <v>128</v>
      </c>
    </row>
    <row r="55" spans="1:8" ht="409.6" x14ac:dyDescent="0.3">
      <c r="A55" s="2" t="s">
        <v>14</v>
      </c>
      <c r="B55" s="2"/>
      <c r="C55" s="2" t="s">
        <v>26</v>
      </c>
      <c r="D55" s="2" t="str">
        <f>HYPERLINK("https://threatenedtaxa.org/index.php/JoTT/article/view/8741","1")</f>
        <v>1</v>
      </c>
      <c r="E55" s="2" t="str">
        <f>HYPERLINK("https://threatenedtaxa.org/index.php/JoTT/article/view/8741","YES")</f>
        <v>YES</v>
      </c>
      <c r="F55" s="2">
        <v>100</v>
      </c>
      <c r="G55" s="2" t="s">
        <v>82</v>
      </c>
      <c r="H55" s="2"/>
    </row>
    <row r="56" spans="1:8" ht="409.6" x14ac:dyDescent="0.3">
      <c r="A56" s="2" t="s">
        <v>14</v>
      </c>
      <c r="B56" s="2"/>
      <c r="C56" s="2" t="s">
        <v>26</v>
      </c>
      <c r="D56" s="2" t="str">
        <f>HYPERLINK("https://www.instagram.com/serpent_sherlock/","1")</f>
        <v>1</v>
      </c>
      <c r="E56" s="2" t="str">
        <f>HYPERLINK("https://www.instagram.com/serpent_sherlock/","YES")</f>
        <v>YES</v>
      </c>
      <c r="F56" s="2">
        <v>100</v>
      </c>
      <c r="G56" s="2" t="s">
        <v>83</v>
      </c>
      <c r="H56" s="2"/>
    </row>
    <row r="57" spans="1:8" ht="409.6" x14ac:dyDescent="0.3">
      <c r="A57" s="2" t="s">
        <v>14</v>
      </c>
      <c r="B57" s="2"/>
      <c r="C57" s="2" t="s">
        <v>26</v>
      </c>
      <c r="D57" s="2" t="str">
        <f>HYPERLINK("https://www.researchgate.net/publication/386140060_An_updated_checklist_of_snakes_Reptilia_Squamata_in_northeastern_India_derived_from_a_review_of_recent_literature","1")</f>
        <v>1</v>
      </c>
      <c r="E57" s="2" t="str">
        <f>HYPERLINK("https://www.researchgate.net/publication/386140060_An_updated_checklist_of_snakes_Reptilia_Squamata_in_northeastern_India_derived_from_a_review_of_recent_literature","YES")</f>
        <v>YES</v>
      </c>
      <c r="F57" s="2">
        <v>100</v>
      </c>
      <c r="G57" s="2" t="s">
        <v>84</v>
      </c>
      <c r="H57" s="2" t="s">
        <v>129</v>
      </c>
    </row>
    <row r="58" spans="1:8" ht="409.6" x14ac:dyDescent="0.3">
      <c r="A58" s="2" t="s">
        <v>14</v>
      </c>
      <c r="B58" s="2"/>
      <c r="C58" s="2" t="s">
        <v>26</v>
      </c>
      <c r="D58" s="2" t="str">
        <f>HYPERLINK("https://www.instagram.com/bijay_99900/","1")</f>
        <v>1</v>
      </c>
      <c r="E58" s="2" t="str">
        <f>HYPERLINK("https://www.instagram.com/bijay_99900/","YES")</f>
        <v>YES</v>
      </c>
      <c r="F58" s="2">
        <v>100</v>
      </c>
      <c r="G58" s="2" t="s">
        <v>85</v>
      </c>
      <c r="H58" s="2"/>
    </row>
    <row r="59" spans="1:8" ht="409.6" x14ac:dyDescent="0.3">
      <c r="A59" s="2" t="s">
        <v>14</v>
      </c>
      <c r="B59" s="2"/>
      <c r="C59" s="2" t="s">
        <v>26</v>
      </c>
      <c r="D59" s="2" t="str">
        <f>HYPERLINK("https://www.researchgate.net/publication/383117442_New_District_Record_for_the_Assam_Snaileater_Pareas_monticola_Cantor_1839_from_Dhalai_Tripura_India","1")</f>
        <v>1</v>
      </c>
      <c r="E59" s="2" t="str">
        <f>HYPERLINK("https://www.researchgate.net/publication/383117442_New_District_Record_for_the_Assam_Snaileater_Pareas_monticola_Cantor_1839_from_Dhalai_Tripura_India","NO")</f>
        <v>NO</v>
      </c>
      <c r="F59" s="2">
        <v>46</v>
      </c>
      <c r="G59" s="2" t="s">
        <v>86</v>
      </c>
      <c r="H59" s="2"/>
    </row>
    <row r="60" spans="1:8" ht="409.6" x14ac:dyDescent="0.3">
      <c r="A60" s="2" t="s">
        <v>14</v>
      </c>
      <c r="B60" s="2"/>
      <c r="C60" s="2" t="s">
        <v>26</v>
      </c>
      <c r="D60" s="2" t="str">
        <f>HYPERLINK("https://threatenedtaxa.org/index.php/JoTT/article/download/8741/10089?inline=1","1")</f>
        <v>1</v>
      </c>
      <c r="E60" s="2" t="str">
        <f>HYPERLINK("https://threatenedtaxa.org/index.php/JoTT/article/download/8741/10089?inline=1","YES")</f>
        <v>YES</v>
      </c>
      <c r="F60" s="2">
        <v>92</v>
      </c>
      <c r="G60" s="2" t="s">
        <v>87</v>
      </c>
      <c r="H60" s="2" t="s">
        <v>130</v>
      </c>
    </row>
    <row r="61" spans="1:8" ht="403.2" x14ac:dyDescent="0.3">
      <c r="A61" s="2" t="s">
        <v>14</v>
      </c>
      <c r="B61" s="2"/>
      <c r="C61" s="2" t="s">
        <v>26</v>
      </c>
      <c r="D61" s="2" t="str">
        <f>HYPERLINK("https://www.threads.net/@bijaybasfore224","1")</f>
        <v>1</v>
      </c>
      <c r="E61" s="2" t="str">
        <f>HYPERLINK("https://www.threads.net/@bijaybasfore224","YES")</f>
        <v>YES</v>
      </c>
      <c r="F61" s="2">
        <v>100</v>
      </c>
      <c r="G61" s="2" t="s">
        <v>88</v>
      </c>
      <c r="H61" s="2"/>
    </row>
    <row r="62" spans="1:8" ht="409.6" x14ac:dyDescent="0.3">
      <c r="A62" s="2" t="s">
        <v>14</v>
      </c>
      <c r="B62" s="2"/>
      <c r="C62" s="2" t="s">
        <v>26</v>
      </c>
      <c r="D62" s="2" t="str">
        <f>HYPERLINK("https://savethefrogs.com/ecotours-peninsular-malaysia/","1")</f>
        <v>1</v>
      </c>
      <c r="E62" s="2" t="str">
        <f>HYPERLINK("https://savethefrogs.com/ecotours-peninsular-malaysia/","YES")</f>
        <v>YES</v>
      </c>
      <c r="F62" s="2">
        <v>100</v>
      </c>
      <c r="G62" s="2" t="s">
        <v>89</v>
      </c>
      <c r="H62" s="2"/>
    </row>
    <row r="63" spans="1:8" ht="409.6" x14ac:dyDescent="0.3">
      <c r="A63" s="2" t="s">
        <v>14</v>
      </c>
      <c r="B63" s="2"/>
      <c r="C63" s="2" t="s">
        <v>26</v>
      </c>
      <c r="D63" s="2" t="str">
        <f>HYPERLINK("https://savethefrogs.com/ecotours-aid-recipients/","1")</f>
        <v>1</v>
      </c>
      <c r="E63" s="2" t="str">
        <f>HYPERLINK("https://savethefrogs.com/ecotours-aid-recipients/","YES")</f>
        <v>YES</v>
      </c>
      <c r="F63" s="2">
        <v>100</v>
      </c>
      <c r="G63" s="2" t="s">
        <v>90</v>
      </c>
      <c r="H63" s="2"/>
    </row>
    <row r="64" spans="1:8" ht="409.6" x14ac:dyDescent="0.3">
      <c r="A64" s="2" t="s">
        <v>15</v>
      </c>
      <c r="B64" s="2"/>
      <c r="C64" s="2" t="s">
        <v>27</v>
      </c>
      <c r="D64" s="2" t="str">
        <f>HYPERLINK("https://www.researchgate.net/profile/Bishal-Prasad-Neupane-2","1")</f>
        <v>1</v>
      </c>
      <c r="E64" s="2" t="str">
        <f>HYPERLINK("https://www.researchgate.net/profile/Bishal-Prasad-Neupane-2","YES")</f>
        <v>YES</v>
      </c>
      <c r="F64" s="2">
        <v>100</v>
      </c>
      <c r="G64" s="2" t="s">
        <v>91</v>
      </c>
      <c r="H64" s="2"/>
    </row>
    <row r="65" spans="1:8" ht="409.6" x14ac:dyDescent="0.3">
      <c r="A65" s="2" t="s">
        <v>15</v>
      </c>
      <c r="B65" s="2"/>
      <c r="C65" s="2" t="s">
        <v>27</v>
      </c>
      <c r="D65" s="2" t="str">
        <f>HYPERLINK("https://ncrc.com.np/fellows/","1")</f>
        <v>1</v>
      </c>
      <c r="E65" s="2" t="str">
        <f>HYPERLINK("https://ncrc.com.np/fellows/","YES")</f>
        <v>YES</v>
      </c>
      <c r="F65" s="2">
        <v>100</v>
      </c>
      <c r="G65" s="2" t="s">
        <v>92</v>
      </c>
      <c r="H65" s="2" t="s">
        <v>131</v>
      </c>
    </row>
    <row r="66" spans="1:8" ht="331.2" x14ac:dyDescent="0.3">
      <c r="A66" s="2" t="s">
        <v>15</v>
      </c>
      <c r="B66" s="2"/>
      <c r="C66" s="2" t="s">
        <v>27</v>
      </c>
      <c r="D66" s="2" t="str">
        <f>HYPERLINK("https://wildlabs.net/members/bishal","1")</f>
        <v>1</v>
      </c>
      <c r="E66" s="2" t="str">
        <f>HYPERLINK("https://wildlabs.net/members/bishal","YES")</f>
        <v>YES</v>
      </c>
      <c r="F66" s="2">
        <v>100</v>
      </c>
      <c r="G66" s="2" t="s">
        <v>93</v>
      </c>
      <c r="H66" s="2"/>
    </row>
    <row r="67" spans="1:8" ht="409.6" x14ac:dyDescent="0.3">
      <c r="A67" s="2" t="s">
        <v>15</v>
      </c>
      <c r="B67" s="2"/>
      <c r="C67" s="2" t="s">
        <v>27</v>
      </c>
      <c r="D67" s="2" t="str">
        <f>HYPERLINK("https://www.zoominfo.com/p/Bishal-Neupane/12875159809","1")</f>
        <v>1</v>
      </c>
      <c r="E67" s="2" t="str">
        <f>HYPERLINK("https://www.zoominfo.com/p/Bishal-Neupane/12875159809","YES")</f>
        <v>YES</v>
      </c>
      <c r="F67" s="2">
        <v>80</v>
      </c>
      <c r="G67" s="2" t="s">
        <v>94</v>
      </c>
      <c r="H67" s="2"/>
    </row>
    <row r="68" spans="1:8" ht="409.6" x14ac:dyDescent="0.3">
      <c r="A68" s="2" t="s">
        <v>15</v>
      </c>
      <c r="B68" s="2"/>
      <c r="C68" s="2" t="s">
        <v>27</v>
      </c>
      <c r="D68" s="2" t="str">
        <f>HYPERLINK("https://np.linkedin.com/in/bishnu-prasad-neupane-14391919","1")</f>
        <v>1</v>
      </c>
      <c r="E68" s="2" t="str">
        <f>HYPERLINK("https://np.linkedin.com/in/bishnu-prasad-neupane-14391919","YES")</f>
        <v>YES</v>
      </c>
      <c r="F68" s="2">
        <v>90</v>
      </c>
      <c r="G68" s="2" t="s">
        <v>95</v>
      </c>
      <c r="H68" s="2" t="s">
        <v>132</v>
      </c>
    </row>
    <row r="69" spans="1:8" ht="409.6" x14ac:dyDescent="0.3">
      <c r="A69" s="2" t="s">
        <v>15</v>
      </c>
      <c r="B69" s="2"/>
      <c r="C69" s="2" t="s">
        <v>27</v>
      </c>
      <c r="D69" s="2" t="str">
        <f>HYPERLINK("https://fonnepal.org/wrtt-intern/","1")</f>
        <v>1</v>
      </c>
      <c r="E69" s="2" t="str">
        <f>HYPERLINK("https://fonnepal.org/wrtt-intern/","YES")</f>
        <v>YES</v>
      </c>
      <c r="F69" s="2">
        <v>100</v>
      </c>
      <c r="G69" s="2" t="s">
        <v>96</v>
      </c>
      <c r="H69" s="2" t="s">
        <v>133</v>
      </c>
    </row>
    <row r="70" spans="1:8" ht="409.6" x14ac:dyDescent="0.3">
      <c r="A70" s="2" t="s">
        <v>15</v>
      </c>
      <c r="B70" s="2"/>
      <c r="C70" s="2" t="s">
        <v>27</v>
      </c>
      <c r="D70" s="2" t="str">
        <f>HYPERLINK("https://savethefrogs.com/day-2024-nepal-madhesh/","1")</f>
        <v>1</v>
      </c>
      <c r="E70" s="2" t="str">
        <f>HYPERLINK("https://savethefrogs.com/day-2024-nepal-madhesh/","YES")</f>
        <v>YES</v>
      </c>
      <c r="F70" s="2">
        <v>100</v>
      </c>
      <c r="G70" s="2" t="s">
        <v>97</v>
      </c>
      <c r="H70" s="2"/>
    </row>
    <row r="71" spans="1:8" ht="409.6" x14ac:dyDescent="0.3">
      <c r="A71" s="2" t="s">
        <v>15</v>
      </c>
      <c r="B71" s="2"/>
      <c r="C71" s="2" t="s">
        <v>27</v>
      </c>
      <c r="D71" s="2" t="str">
        <f>HYPERLINK("https://www.instagram.com/mingmafoundation/p/CnLlaiYtlax/","1")</f>
        <v>1</v>
      </c>
      <c r="E71" s="2" t="str">
        <f>HYPERLINK("https://www.instagram.com/mingmafoundation/p/CnLlaiYtlax/","YES")</f>
        <v>YES</v>
      </c>
      <c r="F71" s="2">
        <v>100</v>
      </c>
      <c r="G71" s="2" t="s">
        <v>98</v>
      </c>
      <c r="H71" s="2" t="s">
        <v>134</v>
      </c>
    </row>
    <row r="72" spans="1:8" ht="409.6" x14ac:dyDescent="0.3">
      <c r="A72" s="2" t="s">
        <v>15</v>
      </c>
      <c r="B72" s="2"/>
      <c r="C72" s="2" t="s">
        <v>27</v>
      </c>
      <c r="D72" s="2" t="str">
        <f>HYPERLINK("https://m.facebook.com/story.php/?story_fbid=881938593972483&amp;id=100064690510625","1")</f>
        <v>1</v>
      </c>
      <c r="E72" s="2" t="str">
        <f>HYPERLINK("https://m.facebook.com/story.php/?story_fbid=881938593972483&amp;id=100064690510625","YES")</f>
        <v>YES</v>
      </c>
      <c r="F72" s="2">
        <v>100</v>
      </c>
      <c r="G72" s="2" t="s">
        <v>99</v>
      </c>
      <c r="H72" s="2"/>
    </row>
    <row r="73" spans="1:8" ht="409.6" x14ac:dyDescent="0.3">
      <c r="A73" s="2" t="s">
        <v>15</v>
      </c>
      <c r="B73" s="2"/>
      <c r="C73" s="2" t="s">
        <v>27</v>
      </c>
      <c r="D73" s="2" t="str">
        <f>HYPERLINK("https://np.linkedin.com/in/bishal-neupane-339953195","1")</f>
        <v>1</v>
      </c>
      <c r="E73" s="2" t="str">
        <f>HYPERLINK("https://np.linkedin.com/in/bishal-neupane-339953195","YES")</f>
        <v>YES</v>
      </c>
      <c r="F73" s="2">
        <v>80</v>
      </c>
      <c r="G73" s="2" t="s">
        <v>100</v>
      </c>
      <c r="H73" s="2"/>
    </row>
    <row r="74" spans="1:8" ht="409.6" x14ac:dyDescent="0.3">
      <c r="A74" s="2" t="s">
        <v>16</v>
      </c>
      <c r="B74" s="2" t="s">
        <v>19</v>
      </c>
      <c r="C74" s="2" t="s">
        <v>28</v>
      </c>
      <c r="D74" s="2" t="str">
        <f>HYPERLINK("https://honors.purdue.edu/about-us/faculty/bellisario.php","1")</f>
        <v>1</v>
      </c>
      <c r="E74" s="2" t="str">
        <f>HYPERLINK("https://honors.purdue.edu/about-us/faculty/bellisario.php","YES")</f>
        <v>YES</v>
      </c>
      <c r="F74" s="2">
        <v>100</v>
      </c>
      <c r="G74" s="2" t="s">
        <v>101</v>
      </c>
      <c r="H74" s="2"/>
    </row>
    <row r="75" spans="1:8" ht="409.6" x14ac:dyDescent="0.3">
      <c r="A75" s="2" t="s">
        <v>16</v>
      </c>
      <c r="B75" s="2" t="s">
        <v>19</v>
      </c>
      <c r="C75" s="2" t="s">
        <v>28</v>
      </c>
      <c r="D75" s="2" t="str">
        <f>HYPERLINK("https://honors.purdue.edu/research/generators/hifi/contact.php","1")</f>
        <v>1</v>
      </c>
      <c r="E75" s="2" t="str">
        <f>HYPERLINK("https://honors.purdue.edu/research/generators/hifi/contact.php","YES")</f>
        <v>YES</v>
      </c>
      <c r="F75" s="2">
        <v>56</v>
      </c>
      <c r="G75" s="2" t="s">
        <v>102</v>
      </c>
      <c r="H75" s="2" t="s">
        <v>135</v>
      </c>
    </row>
    <row r="76" spans="1:8" ht="409.6" x14ac:dyDescent="0.3">
      <c r="A76" s="2" t="s">
        <v>16</v>
      </c>
      <c r="B76" s="2" t="s">
        <v>19</v>
      </c>
      <c r="C76" s="2" t="s">
        <v>28</v>
      </c>
      <c r="D76" s="2" t="str">
        <f>HYPERLINK("https://scholar.google.com/citations?user=-HSfWW0AAAAJ&amp;hl=en","1")</f>
        <v>1</v>
      </c>
      <c r="E76" s="2" t="str">
        <f>HYPERLINK("https://scholar.google.com/citations?user=-HSfWW0AAAAJ&amp;hl=en","YES")</f>
        <v>YES</v>
      </c>
      <c r="F76" s="2">
        <v>100</v>
      </c>
      <c r="G76" s="2" t="s">
        <v>103</v>
      </c>
      <c r="H76" s="2"/>
    </row>
    <row r="77" spans="1:8" ht="409.6" x14ac:dyDescent="0.3">
      <c r="A77" s="2" t="s">
        <v>16</v>
      </c>
      <c r="B77" s="2" t="s">
        <v>19</v>
      </c>
      <c r="C77" s="2" t="s">
        <v>28</v>
      </c>
      <c r="D77" s="2" t="str">
        <f>HYPERLINK("https://centerforglobalsoundscapes.org/ourteam/kristen/","1")</f>
        <v>1</v>
      </c>
      <c r="E77" s="2" t="str">
        <f>HYPERLINK("https://centerforglobalsoundscapes.org/ourteam/kristen/","YES")</f>
        <v>YES</v>
      </c>
      <c r="F77" s="2">
        <v>100</v>
      </c>
      <c r="G77" s="2" t="s">
        <v>104</v>
      </c>
      <c r="H77" s="2"/>
    </row>
    <row r="78" spans="1:8" ht="409.6" x14ac:dyDescent="0.3">
      <c r="A78" s="2" t="s">
        <v>16</v>
      </c>
      <c r="B78" s="2" t="s">
        <v>19</v>
      </c>
      <c r="C78" s="2" t="s">
        <v>28</v>
      </c>
      <c r="D78" s="2" t="str">
        <f>HYPERLINK("https://www.researchgate.net/profile/Kristen-Bellisario","1")</f>
        <v>1</v>
      </c>
      <c r="E78" s="2" t="str">
        <f>HYPERLINK("https://www.researchgate.net/profile/Kristen-Bellisario","YES")</f>
        <v>YES</v>
      </c>
      <c r="F78" s="2">
        <v>100</v>
      </c>
      <c r="G78" s="2" t="s">
        <v>105</v>
      </c>
      <c r="H78" s="2"/>
    </row>
    <row r="79" spans="1:8" ht="409.6" x14ac:dyDescent="0.3">
      <c r="A79" s="2" t="s">
        <v>16</v>
      </c>
      <c r="B79" s="2" t="s">
        <v>19</v>
      </c>
      <c r="C79" s="2" t="s">
        <v>28</v>
      </c>
      <c r="D79" s="2" t="str">
        <f>HYPERLINK("https://orcid.org/0000-0002-9810-3504","1")</f>
        <v>1</v>
      </c>
      <c r="E79" s="2" t="str">
        <f>HYPERLINK("https://orcid.org/0000-0002-9810-3504","YES")</f>
        <v>YES</v>
      </c>
      <c r="F79" s="2">
        <v>100</v>
      </c>
      <c r="G79" s="2" t="s">
        <v>106</v>
      </c>
      <c r="H79" s="2"/>
    </row>
    <row r="80" spans="1:8" ht="409.6" x14ac:dyDescent="0.3">
      <c r="A80" s="2" t="s">
        <v>16</v>
      </c>
      <c r="B80" s="2" t="s">
        <v>19</v>
      </c>
      <c r="C80" s="2" t="s">
        <v>28</v>
      </c>
      <c r="D80" s="2" t="str">
        <f>HYPERLINK("https://www.linkedin.com/in/kristen-bellisario-6b12b8a","1")</f>
        <v>1</v>
      </c>
      <c r="E80" s="2" t="str">
        <f>HYPERLINK("https://www.linkedin.com/in/kristen-bellisario-6b12b8a","YES")</f>
        <v>YES</v>
      </c>
      <c r="F80" s="2">
        <v>100</v>
      </c>
      <c r="G80" s="2" t="s">
        <v>107</v>
      </c>
      <c r="H80" s="2"/>
    </row>
    <row r="81" spans="1:8" ht="409.6" x14ac:dyDescent="0.3">
      <c r="A81" s="2" t="s">
        <v>16</v>
      </c>
      <c r="B81" s="2" t="s">
        <v>19</v>
      </c>
      <c r="C81" s="2" t="s">
        <v>28</v>
      </c>
      <c r="D81" s="2" t="str">
        <f>HYPERLINK("https://www.kristenbellisario.com/projects-6","1")</f>
        <v>1</v>
      </c>
      <c r="E81" s="2" t="str">
        <f>HYPERLINK("https://www.kristenbellisario.com/projects-6","YES")</f>
        <v>YES</v>
      </c>
      <c r="F81" s="2">
        <v>100</v>
      </c>
      <c r="G81" s="2" t="s">
        <v>108</v>
      </c>
      <c r="H81" s="2"/>
    </row>
    <row r="82" spans="1:8" ht="409.6" x14ac:dyDescent="0.3">
      <c r="A82" s="2" t="s">
        <v>16</v>
      </c>
      <c r="B82" s="2" t="s">
        <v>19</v>
      </c>
      <c r="C82" s="2" t="s">
        <v>28</v>
      </c>
      <c r="D82" s="2" t="str">
        <f>HYPERLINK("https://esj.usask.ca/index.php/esj/article/download/70861/54318/209243","1")</f>
        <v>1</v>
      </c>
      <c r="E82" s="2" t="str">
        <f>HYPERLINK("https://esj.usask.ca/index.php/esj/article/download/70861/54318/209243","YES")</f>
        <v>YES</v>
      </c>
      <c r="F82" s="2">
        <v>100</v>
      </c>
      <c r="G82" s="2" t="s">
        <v>109</v>
      </c>
      <c r="H82" s="2"/>
    </row>
    <row r="83" spans="1:8" ht="409.6" x14ac:dyDescent="0.3">
      <c r="A83" s="2" t="s">
        <v>16</v>
      </c>
      <c r="B83" s="2" t="s">
        <v>19</v>
      </c>
      <c r="C83" s="2" t="s">
        <v>28</v>
      </c>
      <c r="D83" s="2" t="str">
        <f>HYPERLINK("https://ieeexplore.ieee.org/author/37086453465","1")</f>
        <v>1</v>
      </c>
      <c r="E83" s="2" t="str">
        <f>HYPERLINK("https://ieeexplore.ieee.org/author/37086453465","YES")</f>
        <v>YES</v>
      </c>
      <c r="F83" s="2">
        <v>100</v>
      </c>
      <c r="G83" s="2" t="s">
        <v>110</v>
      </c>
      <c r="H83" s="2"/>
    </row>
    <row r="84" spans="1:8" ht="201.6" x14ac:dyDescent="0.3">
      <c r="A84" s="2" t="s">
        <v>17</v>
      </c>
      <c r="B84" s="2"/>
      <c r="C84" s="2" t="s">
        <v>17</v>
      </c>
      <c r="D84" s="2" t="str">
        <f>HYPERLINK("https://www.eatkarikari.com/contact","1")</f>
        <v>1</v>
      </c>
      <c r="E84" s="2" t="str">
        <f>HYPERLINK("https://www.eatkarikari.com/contact","YES")</f>
        <v>YES</v>
      </c>
      <c r="F84" s="2">
        <v>100</v>
      </c>
      <c r="G84" s="2" t="s">
        <v>111</v>
      </c>
      <c r="H84" s="2"/>
    </row>
    <row r="85" spans="1:8" ht="409.6" x14ac:dyDescent="0.3">
      <c r="A85" s="2" t="s">
        <v>17</v>
      </c>
      <c r="B85" s="2"/>
      <c r="C85" s="2" t="s">
        <v>17</v>
      </c>
      <c r="D85" s="2" t="str">
        <f>HYPERLINK("https://www.karikarimaketto.com/blank-2","1")</f>
        <v>1</v>
      </c>
      <c r="E85" s="2" t="str">
        <f>HYPERLINK("https://www.karikarimaketto.com/blank-2","YES")</f>
        <v>YES</v>
      </c>
      <c r="F85" s="2">
        <v>100</v>
      </c>
      <c r="G85" s="2" t="s">
        <v>112</v>
      </c>
      <c r="H85" s="2" t="s">
        <v>136</v>
      </c>
    </row>
    <row r="86" spans="1:8" ht="409.6" x14ac:dyDescent="0.3">
      <c r="A86" s="2" t="s">
        <v>17</v>
      </c>
      <c r="B86" s="2"/>
      <c r="C86" s="2" t="s">
        <v>17</v>
      </c>
      <c r="D86" s="2" t="str">
        <f>HYPERLINK("https://www.karikarimaketto.com/","1")</f>
        <v>1</v>
      </c>
      <c r="E86" s="2" t="str">
        <f>HYPERLINK("https://www.karikarimaketto.com/","YES")</f>
        <v>YES</v>
      </c>
      <c r="F86" s="2">
        <v>100</v>
      </c>
      <c r="G86" s="2" t="s">
        <v>113</v>
      </c>
      <c r="H86" s="2" t="s">
        <v>136</v>
      </c>
    </row>
    <row r="87" spans="1:8" ht="409.6" x14ac:dyDescent="0.3">
      <c r="A87" s="2" t="s">
        <v>17</v>
      </c>
      <c r="B87" s="2"/>
      <c r="C87" s="2" t="s">
        <v>17</v>
      </c>
      <c r="D87" s="2" t="str">
        <f>HYPERLINK("https://www.kari.org.au/contact/","1")</f>
        <v>1</v>
      </c>
      <c r="E87" s="2" t="str">
        <f>HYPERLINK("https://www.kari.org.au/contact/","YES")</f>
        <v>YES</v>
      </c>
      <c r="F87" s="2">
        <v>100</v>
      </c>
      <c r="G87" s="2" t="s">
        <v>114</v>
      </c>
      <c r="H87" s="2"/>
    </row>
    <row r="88" spans="1:8" ht="409.6" x14ac:dyDescent="0.3">
      <c r="A88" s="2" t="s">
        <v>17</v>
      </c>
      <c r="B88" s="2"/>
      <c r="C88" s="2" t="s">
        <v>17</v>
      </c>
      <c r="D88" s="2" t="str">
        <f>HYPERLINK("https://rocketreach.co/kari-curry-email_49105042","1")</f>
        <v>1</v>
      </c>
      <c r="E88" s="2" t="str">
        <f>HYPERLINK("https://rocketreach.co/kari-curry-email_49105042","YES")</f>
        <v>YES</v>
      </c>
      <c r="F88" s="2">
        <v>100</v>
      </c>
      <c r="G88" s="2" t="s">
        <v>115</v>
      </c>
      <c r="H88" s="2"/>
    </row>
    <row r="89" spans="1:8" ht="409.6" x14ac:dyDescent="0.3">
      <c r="A89" s="2" t="s">
        <v>17</v>
      </c>
      <c r="B89" s="2"/>
      <c r="C89" s="2" t="s">
        <v>17</v>
      </c>
      <c r="D89" s="2" t="str">
        <f>HYPERLINK("https://columnsbykari.com/about/contact/","1")</f>
        <v>1</v>
      </c>
      <c r="E89" s="2" t="str">
        <f>HYPERLINK("https://columnsbykari.com/about/contact/","YES")</f>
        <v>YES</v>
      </c>
      <c r="F89" s="2">
        <v>100</v>
      </c>
      <c r="G89" s="2" t="s">
        <v>116</v>
      </c>
      <c r="H89" s="2" t="s">
        <v>137</v>
      </c>
    </row>
    <row r="90" spans="1:8" ht="409.6" x14ac:dyDescent="0.3">
      <c r="A90" s="2" t="s">
        <v>17</v>
      </c>
      <c r="B90" s="2"/>
      <c r="C90" s="2" t="s">
        <v>17</v>
      </c>
      <c r="D90" s="2" t="str">
        <f>HYPERLINK("https://www.karikari.ch/pages/data-policy?srsltid=AfmBOoocAJ19aeiiXxIlR01L695jDTrO6mQsU__56bMj07oibAk1PJLZ","1")</f>
        <v>1</v>
      </c>
      <c r="E90" s="2" t="str">
        <f>HYPERLINK("https://www.karikari.ch/pages/data-policy?srsltid=AfmBOoocAJ19aeiiXxIlR01L695jDTrO6mQsU__56bMj07oibAk1PJLZ","YES")</f>
        <v>YES</v>
      </c>
      <c r="F90" s="2">
        <v>100</v>
      </c>
      <c r="G90" s="2" t="s">
        <v>117</v>
      </c>
      <c r="H90" s="2" t="s">
        <v>138</v>
      </c>
    </row>
    <row r="91" spans="1:8" ht="409.6" x14ac:dyDescent="0.3">
      <c r="A91" s="2" t="s">
        <v>17</v>
      </c>
      <c r="B91" s="2"/>
      <c r="C91" s="2" t="s">
        <v>17</v>
      </c>
      <c r="D91" s="2" t="str">
        <f>HYPERLINK("https://www.zoominfo.com/p/Kari-Kari/8073875131","1")</f>
        <v>1</v>
      </c>
      <c r="E91" s="2" t="str">
        <f>HYPERLINK("https://www.zoominfo.com/p/Kari-Kari/8073875131","YES")</f>
        <v>YES</v>
      </c>
      <c r="F91" s="2">
        <v>100</v>
      </c>
      <c r="G91" s="2" t="s">
        <v>118</v>
      </c>
      <c r="H91" s="2"/>
    </row>
    <row r="92" spans="1:8" ht="409.6" x14ac:dyDescent="0.3">
      <c r="A92" s="2" t="s">
        <v>17</v>
      </c>
      <c r="B92" s="2"/>
      <c r="C92" s="2" t="s">
        <v>17</v>
      </c>
      <c r="D92" s="2" t="str">
        <f>HYPERLINK("https://rocketreach.co/kari-email-format_b5c41e9af42e0d85","1")</f>
        <v>1</v>
      </c>
      <c r="E92" s="2" t="str">
        <f>HYPERLINK("https://rocketreach.co/kari-email-format_b5c41e9af42e0d85","YES")</f>
        <v>YES</v>
      </c>
      <c r="F92" s="2">
        <v>100</v>
      </c>
      <c r="G92" s="2" t="s">
        <v>119</v>
      </c>
      <c r="H92" s="2" t="s">
        <v>139</v>
      </c>
    </row>
    <row r="93" spans="1:8" ht="409.6" x14ac:dyDescent="0.3">
      <c r="A93" s="2" t="s">
        <v>17</v>
      </c>
      <c r="B93" s="2"/>
      <c r="C93" s="2" t="s">
        <v>17</v>
      </c>
      <c r="D93" s="2" t="str">
        <f>HYPERLINK("https://x.com/kari_paul/status/1824536576556404952","1")</f>
        <v>1</v>
      </c>
      <c r="E93" s="2" t="str">
        <f>HYPERLINK("https://x.com/kari_paul/status/1824536576556404952","YES")</f>
        <v>YES</v>
      </c>
      <c r="F93" s="2">
        <v>100</v>
      </c>
      <c r="G93" s="2" t="s">
        <v>120</v>
      </c>
      <c r="H93" s="2" t="s">
        <v>140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Abinet Tesfu</cp:lastModifiedBy>
  <dcterms:created xsi:type="dcterms:W3CDTF">2025-01-28T12:01:28Z</dcterms:created>
  <dcterms:modified xsi:type="dcterms:W3CDTF">2025-01-28T12:01:57Z</dcterms:modified>
</cp:coreProperties>
</file>