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7798\OneDrive\Desktop\AbisPokharel_Sem_3\STATS-II\"/>
    </mc:Choice>
  </mc:AlternateContent>
  <bookViews>
    <workbookView xWindow="0" yWindow="0" windowWidth="21120" windowHeight="9250" firstSheet="1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0" l="1"/>
  <c r="C17" i="10"/>
  <c r="D9" i="10"/>
  <c r="D8" i="10"/>
  <c r="D6" i="10"/>
  <c r="C18" i="10" s="1"/>
  <c r="E8" i="10"/>
  <c r="E6" i="10"/>
  <c r="D14" i="10"/>
  <c r="D17" i="10"/>
  <c r="D15" i="10"/>
  <c r="D19" i="10"/>
  <c r="D18" i="10"/>
  <c r="E9" i="10"/>
  <c r="C14" i="10" l="1"/>
  <c r="C15" i="10" s="1"/>
  <c r="D20" i="9"/>
  <c r="D19" i="9"/>
  <c r="D16" i="9"/>
  <c r="D15" i="9"/>
  <c r="D9" i="9"/>
  <c r="D8" i="9"/>
  <c r="E15" i="9"/>
  <c r="E9" i="9"/>
  <c r="E8" i="9"/>
  <c r="E20" i="9"/>
  <c r="E19" i="9"/>
  <c r="E16" i="9"/>
  <c r="D23" i="8" l="1"/>
  <c r="D25" i="8" s="1"/>
  <c r="D12" i="8"/>
  <c r="D13" i="8" s="1"/>
  <c r="D19" i="8" s="1"/>
  <c r="D20" i="8" s="1"/>
  <c r="D21" i="8" s="1"/>
  <c r="E20" i="8"/>
  <c r="E19" i="8"/>
  <c r="E25" i="8"/>
  <c r="D19" i="7" l="1"/>
  <c r="D17" i="7"/>
  <c r="D16" i="7"/>
  <c r="D15" i="7"/>
  <c r="D9" i="7"/>
  <c r="D8" i="7"/>
  <c r="D7" i="7"/>
  <c r="E16" i="7"/>
  <c r="E17" i="7"/>
  <c r="E15" i="7"/>
  <c r="E8" i="7"/>
  <c r="E7" i="7"/>
  <c r="E9" i="7"/>
  <c r="E19" i="7"/>
  <c r="E21" i="6" l="1"/>
  <c r="E18" i="6"/>
  <c r="E19" i="6" s="1"/>
  <c r="D18" i="5"/>
  <c r="D14" i="5"/>
  <c r="D15" i="5" s="1"/>
  <c r="D16" i="5" s="1"/>
  <c r="E14" i="5"/>
  <c r="F21" i="6"/>
  <c r="F19" i="6"/>
  <c r="F18" i="6"/>
  <c r="E15" i="5"/>
  <c r="E18" i="5"/>
  <c r="E27" i="4" l="1"/>
  <c r="E19" i="4"/>
  <c r="E20" i="4" s="1"/>
  <c r="E14" i="4"/>
  <c r="E15" i="4" s="1"/>
  <c r="E12" i="4"/>
  <c r="F15" i="4"/>
  <c r="F14" i="4"/>
  <c r="F19" i="4"/>
  <c r="F21" i="4"/>
  <c r="F12" i="4"/>
  <c r="F20" i="4"/>
  <c r="F16" i="4"/>
  <c r="F27" i="4"/>
  <c r="E16" i="4" l="1"/>
  <c r="E21" i="4"/>
  <c r="F12" i="3"/>
  <c r="F7" i="3"/>
  <c r="F8" i="3" s="1"/>
  <c r="G12" i="3"/>
  <c r="G7" i="3"/>
  <c r="G8" i="3"/>
  <c r="F10" i="1" l="1"/>
  <c r="E13" i="1"/>
  <c r="E14" i="1"/>
  <c r="E15" i="1"/>
  <c r="E16" i="1"/>
  <c r="E20" i="1"/>
  <c r="E21" i="1"/>
  <c r="E22" i="1"/>
  <c r="E23" i="1"/>
  <c r="E27" i="1"/>
  <c r="E28" i="1"/>
  <c r="D29" i="2" l="1"/>
  <c r="D28" i="2"/>
  <c r="D24" i="2"/>
  <c r="D23" i="2"/>
  <c r="D22" i="2"/>
  <c r="D21" i="2"/>
  <c r="D17" i="2"/>
  <c r="D16" i="2"/>
  <c r="D11" i="2"/>
  <c r="D10" i="2"/>
  <c r="D15" i="2"/>
  <c r="D14" i="2"/>
  <c r="D9" i="2"/>
  <c r="E24" i="2"/>
  <c r="E16" i="2"/>
  <c r="E14" i="2"/>
  <c r="E28" i="2"/>
  <c r="E10" i="2"/>
  <c r="E23" i="2"/>
  <c r="E22" i="2"/>
  <c r="E15" i="2"/>
  <c r="E29" i="2"/>
  <c r="E11" i="2"/>
  <c r="E9" i="2"/>
  <c r="E17" i="2"/>
  <c r="E21" i="2"/>
</calcChain>
</file>

<file path=xl/sharedStrings.xml><?xml version="1.0" encoding="utf-8"?>
<sst xmlns="http://schemas.openxmlformats.org/spreadsheetml/2006/main" count="244" uniqueCount="191">
  <si>
    <t xml:space="preserve">α = </t>
  </si>
  <si>
    <t>Zα =</t>
  </si>
  <si>
    <t xml:space="preserve">Here, Lower limit = </t>
  </si>
  <si>
    <t>Solution:-Here, we have</t>
  </si>
  <si>
    <t xml:space="preserve">Sample proportion (p) = </t>
  </si>
  <si>
    <t>Here, C.I. (1-α) =</t>
  </si>
  <si>
    <t xml:space="preserve">Zα = </t>
  </si>
  <si>
    <t>q =</t>
  </si>
  <si>
    <t>S.E(p) =</t>
  </si>
  <si>
    <t>Upper Limit =</t>
  </si>
  <si>
    <t>For ii) 90% Confidence interval for Population mean</t>
  </si>
  <si>
    <t xml:space="preserve">For iii) For probably lie, we should take </t>
  </si>
  <si>
    <t>Here, Lower limit =</t>
  </si>
  <si>
    <t>Sample Size (n) =</t>
  </si>
  <si>
    <t xml:space="preserve"> </t>
  </si>
  <si>
    <t>No of smoker(x) =</t>
  </si>
  <si>
    <t>In a sample of 200 employees, number of smoker found is 75.</t>
  </si>
  <si>
    <t>Construct i) 99% C.I. for population proportion of smoker.</t>
  </si>
  <si>
    <t>ii) 90% C.I. for population proportion.</t>
  </si>
  <si>
    <t>iii) Confidence interval such that population proportion of smoker certainly lie.</t>
  </si>
  <si>
    <t>For i) 99% Confidence interval for Population proportion</t>
  </si>
  <si>
    <t>Name : Abis Pokharel</t>
  </si>
  <si>
    <t>In a sample of 256 students, average marks is found to be 56 with standard deviation 12</t>
  </si>
  <si>
    <t xml:space="preserve">construct   i)95% C.I for population Mean </t>
  </si>
  <si>
    <t xml:space="preserve">ii) 92&amp; C.I for population Mean </t>
  </si>
  <si>
    <t>iii) Confidence interval such that population mean will probably lie</t>
  </si>
  <si>
    <t>Solution:- Here, we have</t>
  </si>
  <si>
    <t>Sample size (n) =</t>
  </si>
  <si>
    <t>Sample mean (x̄) =</t>
  </si>
  <si>
    <t xml:space="preserve">Sample S.D (σ ) = </t>
  </si>
  <si>
    <t>S.E (x*) =</t>
  </si>
  <si>
    <t>For i) 95% confidence interval for population mean</t>
  </si>
  <si>
    <t>α =</t>
  </si>
  <si>
    <t>Here, Lower Limit =</t>
  </si>
  <si>
    <t>Uppper Limit =</t>
  </si>
  <si>
    <t>For ii) 92% confidence interval for population mean</t>
  </si>
  <si>
    <t>For iii) For probably lie , we should take</t>
  </si>
  <si>
    <t>Name: Abis Pokharel</t>
  </si>
  <si>
    <t>A researcher wishes to estimate the average of an attribute by using sampling technique</t>
  </si>
  <si>
    <t>with 93% confidence and error not more than 2. If population SD is 22. Compute</t>
  </si>
  <si>
    <t>the appropriate sample size.</t>
  </si>
  <si>
    <t>α=</t>
  </si>
  <si>
    <t>Zα=</t>
  </si>
  <si>
    <t>Confidence level(1-α)=</t>
  </si>
  <si>
    <t xml:space="preserve">      Zα =</t>
  </si>
  <si>
    <t xml:space="preserve">     α    =</t>
  </si>
  <si>
    <t xml:space="preserve">Max. Permissable error( E ) = </t>
  </si>
  <si>
    <r>
      <t>Population S.D (</t>
    </r>
    <r>
      <rPr>
        <sz val="11"/>
        <color theme="1"/>
        <rFont val="Calibri"/>
        <family val="2"/>
      </rPr>
      <t xml:space="preserve">α) = </t>
    </r>
  </si>
  <si>
    <t>Now,</t>
  </si>
  <si>
    <t xml:space="preserve">Required Sample size(n) = </t>
  </si>
  <si>
    <t>Hence, the required sample size is 398.</t>
  </si>
  <si>
    <t>i) If he wishes to be 95% confident.</t>
  </si>
  <si>
    <t>ii) If he wishes to be 99% confident.</t>
  </si>
  <si>
    <t xml:space="preserve">An observer wishes to estimate the population proportion of smoker by using sampling </t>
  </si>
  <si>
    <t xml:space="preserve">technique with error not more than 8%. If previous study shows that </t>
  </si>
  <si>
    <t>proportion of smoker was 30%. Compute the appropriate sample size</t>
  </si>
  <si>
    <t>iii) If he wishes to be almost certain and information about pop.</t>
  </si>
  <si>
    <t xml:space="preserve"> proportion is not given.</t>
  </si>
  <si>
    <t>Max premissable error(E)=</t>
  </si>
  <si>
    <t>Pop. Prop(P)=</t>
  </si>
  <si>
    <t>Q=</t>
  </si>
  <si>
    <r>
      <t>For (i) Here, C.I (1-</t>
    </r>
    <r>
      <rPr>
        <sz val="11"/>
        <color theme="1"/>
        <rFont val="Calibri"/>
        <family val="2"/>
      </rPr>
      <t>α)=</t>
    </r>
  </si>
  <si>
    <t>Now, Required Sample size(n)=</t>
  </si>
  <si>
    <t>Hence, Required Sample size is 127.</t>
  </si>
  <si>
    <t>For ii) Here C.I(1-α)=</t>
  </si>
  <si>
    <t>Z=</t>
  </si>
  <si>
    <t>Now, Required Sample Size(n)=</t>
  </si>
  <si>
    <t>Hence, Required Sample Size is 218.</t>
  </si>
  <si>
    <t>For iii) Here, for almost certain</t>
  </si>
  <si>
    <r>
      <t>Z</t>
    </r>
    <r>
      <rPr>
        <sz val="11"/>
        <color theme="1"/>
        <rFont val="Calibri"/>
        <family val="2"/>
      </rPr>
      <t>α=</t>
    </r>
  </si>
  <si>
    <t>If value of P is not given, we use P=</t>
  </si>
  <si>
    <t>Hence, required sample size is 352.</t>
  </si>
  <si>
    <t>From the following information , state whether Company A is superior to</t>
  </si>
  <si>
    <t>Company B or not.</t>
  </si>
  <si>
    <t>For company A</t>
  </si>
  <si>
    <t>For company B</t>
  </si>
  <si>
    <r>
      <t>n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= </t>
    </r>
  </si>
  <si>
    <r>
      <t>n</t>
    </r>
    <r>
      <rPr>
        <vertAlign val="subscript"/>
        <sz val="11"/>
        <color theme="1"/>
        <rFont val="Times New Roman"/>
        <family val="1"/>
      </rPr>
      <t xml:space="preserve">1 </t>
    </r>
    <r>
      <rPr>
        <sz val="11"/>
        <color theme="1"/>
        <rFont val="Times New Roman"/>
        <family val="1"/>
      </rPr>
      <t xml:space="preserve">= </t>
    </r>
  </si>
  <si>
    <r>
      <t>x*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= </t>
    </r>
  </si>
  <si>
    <r>
      <t>x*</t>
    </r>
    <r>
      <rPr>
        <vertAlign val="subscript"/>
        <sz val="11"/>
        <color theme="1"/>
        <rFont val="Times New Roman"/>
        <family val="1"/>
      </rPr>
      <t xml:space="preserve">2 </t>
    </r>
    <r>
      <rPr>
        <sz val="11"/>
        <color theme="1"/>
        <rFont val="Times New Roman"/>
        <family val="1"/>
      </rPr>
      <t>=</t>
    </r>
  </si>
  <si>
    <r>
      <t>s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= </t>
    </r>
  </si>
  <si>
    <r>
      <t>s</t>
    </r>
    <r>
      <rPr>
        <vertAlign val="subscript"/>
        <sz val="11"/>
        <color theme="1"/>
        <rFont val="Times New Roman"/>
        <family val="1"/>
      </rPr>
      <t xml:space="preserve">2 </t>
    </r>
    <r>
      <rPr>
        <sz val="11"/>
        <color theme="1"/>
        <rFont val="Times New Roman"/>
        <family val="1"/>
      </rPr>
      <t xml:space="preserve">= </t>
    </r>
  </si>
  <si>
    <t>Solution: - Here we have</t>
  </si>
  <si>
    <t>Here , we set up Hypothesis as</t>
  </si>
  <si>
    <r>
      <t>H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 : µ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= µ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i.e Sample is drawn from given hypothesis.</t>
    </r>
  </si>
  <si>
    <r>
      <t>H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 : µ1 &gt; µ2 i.e Sample is drawn from given hypothesis.</t>
    </r>
  </si>
  <si>
    <t>Under H0 ,test statistics</t>
  </si>
  <si>
    <r>
      <t>S.E(x*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- x*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) = </t>
    </r>
  </si>
  <si>
    <r>
      <t>Z</t>
    </r>
    <r>
      <rPr>
        <vertAlign val="subscript"/>
        <sz val="11"/>
        <color theme="1"/>
        <rFont val="Times New Roman"/>
        <family val="1"/>
      </rPr>
      <t xml:space="preserve">cal </t>
    </r>
    <r>
      <rPr>
        <sz val="11"/>
        <color theme="1"/>
        <rFont val="Times New Roman"/>
        <family val="1"/>
      </rPr>
      <t xml:space="preserve">= </t>
    </r>
  </si>
  <si>
    <t xml:space="preserve">Level of significance (α ) = </t>
  </si>
  <si>
    <t>For OTT,</t>
  </si>
  <si>
    <r>
      <t>Z</t>
    </r>
    <r>
      <rPr>
        <vertAlign val="subscript"/>
        <sz val="11"/>
        <color theme="1"/>
        <rFont val="Times New Roman"/>
        <family val="1"/>
      </rPr>
      <t>tab</t>
    </r>
    <r>
      <rPr>
        <sz val="11"/>
        <color theme="1"/>
        <rFont val="Times New Roman"/>
        <family val="1"/>
      </rPr>
      <t xml:space="preserve"> = </t>
    </r>
  </si>
  <si>
    <r>
      <t>Decision: - Since Z</t>
    </r>
    <r>
      <rPr>
        <vertAlign val="subscript"/>
        <sz val="11"/>
        <color theme="1"/>
        <rFont val="Times New Roman"/>
        <family val="1"/>
      </rPr>
      <t>cal</t>
    </r>
    <r>
      <rPr>
        <sz val="11"/>
        <color theme="1"/>
        <rFont val="Times New Roman"/>
        <family val="1"/>
      </rPr>
      <t xml:space="preserve"> &gt; Z</t>
    </r>
    <r>
      <rPr>
        <vertAlign val="subscript"/>
        <sz val="11"/>
        <color theme="1"/>
        <rFont val="Times New Roman"/>
        <family val="1"/>
      </rPr>
      <t>tab</t>
    </r>
    <r>
      <rPr>
        <sz val="11"/>
        <color theme="1"/>
        <rFont val="Times New Roman"/>
        <family val="1"/>
      </rPr>
      <t xml:space="preserve"> ,we reject H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 and accept H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with the </t>
    </r>
  </si>
  <si>
    <t>conclusion that Company A is superior to Company B</t>
  </si>
  <si>
    <t>Solution :- Here we have</t>
  </si>
  <si>
    <t xml:space="preserve">Sample size(n) = </t>
  </si>
  <si>
    <t xml:space="preserve">Sample mean (x*) = </t>
  </si>
  <si>
    <t xml:space="preserve">Pop. Mean (µ) = </t>
  </si>
  <si>
    <t>Pop.SD(σ) =</t>
  </si>
  <si>
    <r>
      <t>H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 : µ = 0 i.e Sample is drawn from given hypothesis.</t>
    </r>
  </si>
  <si>
    <r>
      <t>H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 : µ ≠ 0 i.e Sample is drawn from given hypothesis.</t>
    </r>
  </si>
  <si>
    <t xml:space="preserve">A sample of size 250 is drawn and mean is found to be 90.  Test at 6% level of significance that  </t>
  </si>
  <si>
    <t>whether it was drawn form population with mean 93 and SD 10 or not.</t>
  </si>
  <si>
    <r>
      <t>Decision: - Since Z</t>
    </r>
    <r>
      <rPr>
        <vertAlign val="subscript"/>
        <sz val="11"/>
        <color theme="1"/>
        <rFont val="Times New Roman"/>
        <family val="1"/>
      </rPr>
      <t>cal</t>
    </r>
    <r>
      <rPr>
        <sz val="11"/>
        <color theme="1"/>
        <rFont val="Times New Roman"/>
        <family val="1"/>
      </rPr>
      <t xml:space="preserve"> &gt; Z</t>
    </r>
    <r>
      <rPr>
        <vertAlign val="subscript"/>
        <sz val="11"/>
        <color theme="1"/>
        <rFont val="Times New Roman"/>
        <family val="1"/>
      </rPr>
      <t>tab</t>
    </r>
    <r>
      <rPr>
        <sz val="11"/>
        <color theme="1"/>
        <rFont val="Times New Roman"/>
        <family val="1"/>
      </rPr>
      <t xml:space="preserve"> ,we accept H1 and reject H0 with the </t>
    </r>
  </si>
  <si>
    <t>conclusion that sample is drawn from different population.</t>
  </si>
  <si>
    <r>
      <t>n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 xml:space="preserve"> = </t>
    </r>
  </si>
  <si>
    <r>
      <t>n</t>
    </r>
    <r>
      <rPr>
        <b/>
        <vertAlign val="subscript"/>
        <sz val="11"/>
        <color theme="1"/>
        <rFont val="Times New Roman"/>
        <family val="1"/>
      </rPr>
      <t xml:space="preserve">1 </t>
    </r>
    <r>
      <rPr>
        <b/>
        <sz val="11"/>
        <color theme="1"/>
        <rFont val="Times New Roman"/>
        <family val="1"/>
      </rPr>
      <t xml:space="preserve">= </t>
    </r>
  </si>
  <si>
    <r>
      <t>x*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 xml:space="preserve"> = </t>
    </r>
  </si>
  <si>
    <r>
      <t>x*</t>
    </r>
    <r>
      <rPr>
        <b/>
        <vertAlign val="subscript"/>
        <sz val="11"/>
        <color theme="1"/>
        <rFont val="Times New Roman"/>
        <family val="1"/>
      </rPr>
      <t xml:space="preserve">2 </t>
    </r>
    <r>
      <rPr>
        <b/>
        <sz val="11"/>
        <color theme="1"/>
        <rFont val="Times New Roman"/>
        <family val="1"/>
      </rPr>
      <t>=</t>
    </r>
  </si>
  <si>
    <r>
      <t>s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 xml:space="preserve"> = </t>
    </r>
  </si>
  <si>
    <r>
      <t>s</t>
    </r>
    <r>
      <rPr>
        <b/>
        <vertAlign val="subscript"/>
        <sz val="11"/>
        <color theme="1"/>
        <rFont val="Times New Roman"/>
        <family val="1"/>
      </rPr>
      <t xml:space="preserve">2 </t>
    </r>
    <r>
      <rPr>
        <b/>
        <sz val="11"/>
        <color theme="1"/>
        <rFont val="Times New Roman"/>
        <family val="1"/>
      </rPr>
      <t xml:space="preserve">= </t>
    </r>
  </si>
  <si>
    <t>|Zcalc|   =</t>
  </si>
  <si>
    <r>
      <t>Z</t>
    </r>
    <r>
      <rPr>
        <vertAlign val="subscript"/>
        <sz val="11"/>
        <color theme="1"/>
        <rFont val="Times New Roman"/>
        <family val="1"/>
      </rPr>
      <t xml:space="preserve">cal     </t>
    </r>
    <r>
      <rPr>
        <sz val="11"/>
        <color theme="1"/>
        <rFont val="Times New Roman"/>
        <family val="1"/>
      </rPr>
      <t xml:space="preserve">= </t>
    </r>
  </si>
  <si>
    <t>S.E(X*)    =</t>
  </si>
  <si>
    <t xml:space="preserve">A dice is rolled 1024 times and face six is observed 160 times, test at 7% level of </t>
  </si>
  <si>
    <t>significance, whether the dice is unbiased or not.</t>
  </si>
  <si>
    <t>Here,</t>
  </si>
  <si>
    <t xml:space="preserve">No of six face(x) = </t>
  </si>
  <si>
    <t>Sample Size (n)    =</t>
  </si>
  <si>
    <t>Sample Prop.(p)  =</t>
  </si>
  <si>
    <t xml:space="preserve">Pop. Prop (P)  = </t>
  </si>
  <si>
    <t xml:space="preserve">Q = </t>
  </si>
  <si>
    <t xml:space="preserve">Now, we set up hypothesis as </t>
  </si>
  <si>
    <t>Ho : P = 1/ 6 i.e Dice is unbiased</t>
  </si>
  <si>
    <r>
      <t xml:space="preserve">H1 : P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1/ 6 i.e Dice is biased</t>
    </r>
  </si>
  <si>
    <t xml:space="preserve">S.E(p) = </t>
  </si>
  <si>
    <t xml:space="preserve">Zcalc = </t>
  </si>
  <si>
    <t xml:space="preserve">|Zcalc| = </t>
  </si>
  <si>
    <t xml:space="preserve">Ztab = </t>
  </si>
  <si>
    <t>conclusion that dice is unbiased.</t>
  </si>
  <si>
    <t xml:space="preserve">Decision : Since, Zcalc  &lt; Ztab, we accept Ho and reject H1 with the </t>
  </si>
  <si>
    <t>From the following information , state whether city A has more literacy rate than</t>
  </si>
  <si>
    <t>city B or not Test at 92% confidence level</t>
  </si>
  <si>
    <t>For city A</t>
  </si>
  <si>
    <t>For city B</t>
  </si>
  <si>
    <t>No of person =</t>
  </si>
  <si>
    <r>
      <t>n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= </t>
    </r>
  </si>
  <si>
    <r>
      <t>n</t>
    </r>
    <r>
      <rPr>
        <vertAlign val="subscript"/>
        <sz val="12"/>
        <color theme="1"/>
        <rFont val="Times New Roman"/>
        <family val="1"/>
      </rPr>
      <t xml:space="preserve">1 </t>
    </r>
    <r>
      <rPr>
        <sz val="12"/>
        <color theme="1"/>
        <rFont val="Times New Roman"/>
        <family val="1"/>
      </rPr>
      <t xml:space="preserve">= </t>
    </r>
  </si>
  <si>
    <t>No of literate =</t>
  </si>
  <si>
    <r>
      <t>x*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= </t>
    </r>
  </si>
  <si>
    <r>
      <t>x*</t>
    </r>
    <r>
      <rPr>
        <vertAlign val="sub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=</t>
    </r>
  </si>
  <si>
    <t>No of person</t>
  </si>
  <si>
    <t>No of literate</t>
  </si>
  <si>
    <t>p1 =</t>
  </si>
  <si>
    <t>Combined Prop (P) =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</si>
  <si>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: µ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= µ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i.e Sample is drawn from given hypothesis.</t>
    </r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</si>
  <si>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: µ1 &gt; µ2 i.e Sample is drawn from given hypothesis.</t>
    </r>
  </si>
  <si>
    <t>Under H100 ,test statistics</t>
  </si>
  <si>
    <r>
      <t>S.E(p*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- p*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) = </t>
    </r>
  </si>
  <si>
    <r>
      <t>Z</t>
    </r>
    <r>
      <rPr>
        <vertAlign val="subscript"/>
        <sz val="12"/>
        <color theme="1"/>
        <rFont val="Times New Roman"/>
        <family val="1"/>
      </rPr>
      <t xml:space="preserve">cal </t>
    </r>
    <r>
      <rPr>
        <sz val="12"/>
        <color theme="1"/>
        <rFont val="Times New Roman"/>
        <family val="1"/>
      </rPr>
      <t xml:space="preserve">= </t>
    </r>
  </si>
  <si>
    <t>|Zcal| =</t>
  </si>
  <si>
    <r>
      <t>C.I (1-</t>
    </r>
    <r>
      <rPr>
        <sz val="12"/>
        <color theme="1"/>
        <rFont val="Calibri"/>
        <family val="2"/>
      </rPr>
      <t>α</t>
    </r>
    <r>
      <rPr>
        <sz val="14.15"/>
        <color theme="1"/>
        <rFont val="Calibri"/>
        <family val="2"/>
      </rPr>
      <t>)=</t>
    </r>
  </si>
  <si>
    <t>(let)</t>
  </si>
  <si>
    <r>
      <t>Z</t>
    </r>
    <r>
      <rPr>
        <vertAlign val="subscript"/>
        <sz val="12"/>
        <color theme="1"/>
        <rFont val="Times New Roman"/>
        <family val="1"/>
      </rPr>
      <t>tab</t>
    </r>
    <r>
      <rPr>
        <sz val="12"/>
        <color theme="1"/>
        <rFont val="Times New Roman"/>
        <family val="1"/>
      </rPr>
      <t xml:space="preserve"> = </t>
    </r>
  </si>
  <si>
    <t>conclusion city A has more literacy then city B</t>
  </si>
  <si>
    <r>
      <t>Decision:   Since Z</t>
    </r>
    <r>
      <rPr>
        <vertAlign val="subscript"/>
        <sz val="12"/>
        <color theme="1"/>
        <rFont val="Times New Roman"/>
        <family val="1"/>
      </rPr>
      <t>cal</t>
    </r>
    <r>
      <rPr>
        <sz val="12"/>
        <color theme="1"/>
        <rFont val="Times New Roman"/>
        <family val="1"/>
      </rPr>
      <t xml:space="preserve"> &lt;Z</t>
    </r>
    <r>
      <rPr>
        <vertAlign val="subscript"/>
        <sz val="12"/>
        <color theme="1"/>
        <rFont val="Times New Roman"/>
        <family val="1"/>
      </rPr>
      <t>tab</t>
    </r>
    <r>
      <rPr>
        <sz val="12"/>
        <color theme="1"/>
        <rFont val="Times New Roman"/>
        <family val="1"/>
      </rPr>
      <t xml:space="preserve"> ,we reject 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and accept H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with the </t>
    </r>
  </si>
  <si>
    <t xml:space="preserve">     For city A</t>
  </si>
  <si>
    <t xml:space="preserve">   For city B</t>
  </si>
  <si>
    <t>p2</t>
  </si>
  <si>
    <t>From the data of daily expenditure given below, test whether the average expenditure of a family is</t>
  </si>
  <si>
    <t>Sample size(n) =</t>
  </si>
  <si>
    <t>Sample mean(x*) =</t>
  </si>
  <si>
    <t xml:space="preserve">Sample SD(S) = </t>
  </si>
  <si>
    <t xml:space="preserve">Now, We set up hypothesis as </t>
  </si>
  <si>
    <t>Ho : μ = 1500 i.e Avg. Exp. Of family is Rs. 150000</t>
  </si>
  <si>
    <t xml:space="preserve">S.e(x*) = </t>
  </si>
  <si>
    <t xml:space="preserve">Tcalc = </t>
  </si>
  <si>
    <t xml:space="preserve">d.f = </t>
  </si>
  <si>
    <t xml:space="preserve">Ttab = </t>
  </si>
  <si>
    <t>1500 per day at 90% confidence interval.</t>
  </si>
  <si>
    <t xml:space="preserve">Decision: </t>
  </si>
  <si>
    <t>Since, Tcalc &lt; Ttab , we accept Ho and reject H1 with the conclusion that</t>
  </si>
  <si>
    <t>the average exp. of a family is 1500.</t>
  </si>
  <si>
    <t>Pop mean (μ₀) =</t>
  </si>
  <si>
    <t>Sample mean(x̄) =</t>
  </si>
  <si>
    <t>Sample SD(S) =</t>
  </si>
  <si>
    <t>H₀: μ ≤ 60 i.e. Avg. Exp. of student is at most Rs. 60</t>
  </si>
  <si>
    <t>H₁: μ &gt; 60 i.e. Avg. Exp. of student is more than Rs. 60</t>
  </si>
  <si>
    <t>S.E.(x̄) =</t>
  </si>
  <si>
    <t>C.I.(1-α) =</t>
  </si>
  <si>
    <t>df =</t>
  </si>
  <si>
    <t>Ttab. =</t>
  </si>
  <si>
    <t>Decision: Since tcalc &lt; Ttab, we fail to reject H₀ and conclude that we</t>
  </si>
  <si>
    <t>don't have enough evidence to say the average expenditure of a student is at least Rs. 60.</t>
  </si>
  <si>
    <r>
      <t>T</t>
    </r>
    <r>
      <rPr>
        <vertAlign val="subscript"/>
        <sz val="12"/>
        <color theme="1"/>
        <rFont val="Times New Roman"/>
        <family val="1"/>
      </rPr>
      <t>calc.</t>
    </r>
  </si>
  <si>
    <t>Name :Abis Pokharel</t>
  </si>
  <si>
    <t>Pop mean (μ) =</t>
  </si>
  <si>
    <t>Ho : μ ≠ 1500 i.e Avg. Exp. Of family is other than Rs. 150000</t>
  </si>
  <si>
    <t xml:space="preserve">C.I(1-α) = </t>
  </si>
  <si>
    <t xml:space="preserve">From the data of daily expenditure given below, test whether the average expenditure of a </t>
  </si>
  <si>
    <t>student is atleast 60 or not at 95% confidence interval.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</si>
</sst>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</font>
    <font>
      <sz val="14.15"/>
      <color theme="1"/>
      <name val="Calibri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4" fillId="0" borderId="0" xfId="0" applyFont="1" applyAlignment="1"/>
    <xf numFmtId="0" fontId="3" fillId="0" borderId="0" xfId="0" applyFont="1"/>
    <xf numFmtId="0" fontId="8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165" fontId="2" fillId="0" borderId="0" xfId="0" applyNumberFormat="1" applyFont="1" applyAlignment="1">
      <alignment horizontal="center"/>
    </xf>
    <xf numFmtId="0" fontId="13" fillId="0" borderId="0" xfId="0" applyFont="1"/>
    <xf numFmtId="164" fontId="2" fillId="0" borderId="0" xfId="0" applyNumberFormat="1" applyFont="1" applyAlignment="1">
      <alignment horizontal="center"/>
    </xf>
    <xf numFmtId="0" fontId="16" fillId="0" borderId="0" xfId="0" applyFont="1"/>
    <xf numFmtId="0" fontId="1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E30" sqref="E30"/>
    </sheetView>
  </sheetViews>
  <sheetFormatPr defaultColWidth="8.90625" defaultRowHeight="15.5" x14ac:dyDescent="0.35"/>
  <cols>
    <col min="1" max="1" width="8.90625" style="2"/>
    <col min="2" max="2" width="10.08984375" style="2" customWidth="1"/>
    <col min="3" max="16384" width="8.90625" style="2"/>
  </cols>
  <sheetData>
    <row r="1" spans="1:6" x14ac:dyDescent="0.35">
      <c r="A1" s="1" t="s">
        <v>22</v>
      </c>
    </row>
    <row r="2" spans="1:6" x14ac:dyDescent="0.35">
      <c r="A2" s="1" t="s">
        <v>23</v>
      </c>
    </row>
    <row r="3" spans="1:6" x14ac:dyDescent="0.35">
      <c r="B3" s="1" t="s">
        <v>24</v>
      </c>
    </row>
    <row r="4" spans="1:6" x14ac:dyDescent="0.35">
      <c r="B4" s="1" t="s">
        <v>25</v>
      </c>
    </row>
    <row r="6" spans="1:6" x14ac:dyDescent="0.35">
      <c r="A6" s="2" t="s">
        <v>26</v>
      </c>
    </row>
    <row r="7" spans="1:6" x14ac:dyDescent="0.35">
      <c r="A7" s="3"/>
      <c r="B7" s="3" t="s">
        <v>27</v>
      </c>
      <c r="C7" s="3"/>
      <c r="D7" s="4">
        <v>256</v>
      </c>
    </row>
    <row r="8" spans="1:6" x14ac:dyDescent="0.35">
      <c r="A8" s="3"/>
      <c r="B8" s="3" t="s">
        <v>28</v>
      </c>
      <c r="C8" s="3"/>
      <c r="D8" s="4">
        <v>56</v>
      </c>
    </row>
    <row r="9" spans="1:6" x14ac:dyDescent="0.35">
      <c r="A9" s="3"/>
      <c r="B9" s="3" t="s">
        <v>29</v>
      </c>
      <c r="C9" s="3"/>
      <c r="D9" s="4">
        <v>12</v>
      </c>
    </row>
    <row r="10" spans="1:6" x14ac:dyDescent="0.35">
      <c r="A10" s="3"/>
      <c r="B10" s="3" t="s">
        <v>30</v>
      </c>
      <c r="C10" s="3"/>
      <c r="D10" s="4">
        <v>0.75</v>
      </c>
      <c r="E10" s="2">
        <v>0.75</v>
      </c>
      <c r="F10" s="2">
        <f>D9/SQRT(D7)</f>
        <v>0.75</v>
      </c>
    </row>
    <row r="11" spans="1:6" x14ac:dyDescent="0.35">
      <c r="A11" s="3" t="s">
        <v>31</v>
      </c>
      <c r="B11" s="3"/>
      <c r="C11" s="3"/>
      <c r="D11" s="4"/>
    </row>
    <row r="12" spans="1:6" x14ac:dyDescent="0.35">
      <c r="B12" s="4" t="s">
        <v>5</v>
      </c>
      <c r="C12" s="4"/>
      <c r="D12" s="4">
        <v>0.95</v>
      </c>
    </row>
    <row r="13" spans="1:6" x14ac:dyDescent="0.35">
      <c r="B13" s="4"/>
      <c r="C13" s="4" t="s">
        <v>32</v>
      </c>
      <c r="D13" s="4">
        <v>0.05</v>
      </c>
      <c r="E13" s="2">
        <f>1-D12</f>
        <v>5.0000000000000044E-2</v>
      </c>
    </row>
    <row r="14" spans="1:6" x14ac:dyDescent="0.35">
      <c r="B14" s="4"/>
      <c r="C14" s="4" t="s">
        <v>1</v>
      </c>
      <c r="D14" s="4">
        <v>1.9599639849999999</v>
      </c>
      <c r="E14" s="2">
        <f>_xlfn.NORM.S.INV(1-D13/2)</f>
        <v>1.9599639845400536</v>
      </c>
    </row>
    <row r="15" spans="1:6" x14ac:dyDescent="0.35">
      <c r="B15" s="4" t="s">
        <v>33</v>
      </c>
      <c r="C15" s="4"/>
      <c r="D15" s="4">
        <v>54.530027009999998</v>
      </c>
      <c r="E15" s="2">
        <f>D8-D10*D14</f>
        <v>54.530027011249999</v>
      </c>
    </row>
    <row r="16" spans="1:6" x14ac:dyDescent="0.35">
      <c r="B16" s="4" t="s">
        <v>34</v>
      </c>
      <c r="C16" s="4"/>
      <c r="D16" s="4">
        <v>57.469972990000002</v>
      </c>
      <c r="E16" s="2">
        <f>D8+D10*D14</f>
        <v>57.469972988750001</v>
      </c>
    </row>
    <row r="17" spans="1:5" x14ac:dyDescent="0.35">
      <c r="B17" s="4"/>
      <c r="C17" s="4"/>
      <c r="D17" s="4"/>
    </row>
    <row r="18" spans="1:5" x14ac:dyDescent="0.35">
      <c r="A18" s="2" t="s">
        <v>35</v>
      </c>
      <c r="B18" s="4"/>
      <c r="C18" s="4"/>
      <c r="D18" s="4"/>
    </row>
    <row r="19" spans="1:5" x14ac:dyDescent="0.35">
      <c r="B19" s="4" t="s">
        <v>5</v>
      </c>
      <c r="C19" s="4"/>
      <c r="D19" s="4">
        <v>0.92</v>
      </c>
    </row>
    <row r="20" spans="1:5" x14ac:dyDescent="0.35">
      <c r="C20" s="2" t="s">
        <v>32</v>
      </c>
      <c r="D20" s="2">
        <v>0.08</v>
      </c>
      <c r="E20" s="2">
        <f>1-D19</f>
        <v>7.999999999999996E-2</v>
      </c>
    </row>
    <row r="21" spans="1:5" x14ac:dyDescent="0.35">
      <c r="C21" s="2" t="s">
        <v>1</v>
      </c>
      <c r="D21" s="2">
        <v>1.7506860710000001</v>
      </c>
      <c r="E21" s="2">
        <f>_xlfn.NORM.S.INV(1-D20/2)</f>
        <v>1.7506860712521695</v>
      </c>
    </row>
    <row r="22" spans="1:5" x14ac:dyDescent="0.35">
      <c r="B22" s="2" t="s">
        <v>33</v>
      </c>
      <c r="D22" s="2">
        <v>54.686985450000002</v>
      </c>
      <c r="E22" s="2">
        <f>D8-D10*D21</f>
        <v>54.686985446750001</v>
      </c>
    </row>
    <row r="23" spans="1:5" x14ac:dyDescent="0.35">
      <c r="B23" s="2" t="s">
        <v>34</v>
      </c>
      <c r="D23" s="2">
        <v>57.313014549999998</v>
      </c>
      <c r="E23" s="2">
        <f>D8+D10*D21</f>
        <v>57.313014553249999</v>
      </c>
    </row>
    <row r="25" spans="1:5" x14ac:dyDescent="0.35">
      <c r="A25" s="2" t="s">
        <v>36</v>
      </c>
    </row>
    <row r="26" spans="1:5" x14ac:dyDescent="0.35">
      <c r="C26" s="2" t="s">
        <v>1</v>
      </c>
      <c r="D26" s="2">
        <v>3</v>
      </c>
    </row>
    <row r="27" spans="1:5" x14ac:dyDescent="0.35">
      <c r="B27" s="2" t="s">
        <v>33</v>
      </c>
      <c r="D27" s="2">
        <v>53.75</v>
      </c>
      <c r="E27" s="2">
        <f>D8-D10*D26</f>
        <v>53.75</v>
      </c>
    </row>
    <row r="28" spans="1:5" x14ac:dyDescent="0.35">
      <c r="B28" s="2" t="s">
        <v>34</v>
      </c>
      <c r="D28" s="2">
        <v>58.25</v>
      </c>
      <c r="E28" s="2">
        <f>D8+D10*D26</f>
        <v>58.25</v>
      </c>
    </row>
    <row r="30" spans="1:5" x14ac:dyDescent="0.35">
      <c r="E30" s="2" t="s">
        <v>37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3" workbookViewId="0">
      <selection activeCell="L11" sqref="L11"/>
    </sheetView>
  </sheetViews>
  <sheetFormatPr defaultColWidth="8.90625" defaultRowHeight="15.5" x14ac:dyDescent="0.35"/>
  <cols>
    <col min="1" max="1" width="8.90625" style="2"/>
    <col min="2" max="2" width="8.453125" style="2" customWidth="1"/>
    <col min="3" max="16384" width="8.90625" style="2"/>
  </cols>
  <sheetData>
    <row r="1" spans="1:10" x14ac:dyDescent="0.35">
      <c r="A1" s="1" t="s">
        <v>189</v>
      </c>
    </row>
    <row r="2" spans="1:10" x14ac:dyDescent="0.35">
      <c r="A2" s="1" t="s">
        <v>190</v>
      </c>
    </row>
    <row r="3" spans="1:10" x14ac:dyDescent="0.35">
      <c r="A3" s="1">
        <v>55</v>
      </c>
      <c r="B3" s="1">
        <v>65</v>
      </c>
      <c r="C3" s="1">
        <v>60</v>
      </c>
      <c r="D3" s="1">
        <v>62</v>
      </c>
      <c r="E3" s="1">
        <v>63</v>
      </c>
      <c r="F3" s="1">
        <v>50</v>
      </c>
      <c r="G3" s="1">
        <v>62</v>
      </c>
      <c r="H3" s="1">
        <v>75</v>
      </c>
      <c r="I3" s="1">
        <v>68</v>
      </c>
      <c r="J3" s="1">
        <v>65</v>
      </c>
    </row>
    <row r="4" spans="1:10" x14ac:dyDescent="0.3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35">
      <c r="A5" s="2" t="s">
        <v>116</v>
      </c>
    </row>
    <row r="6" spans="1:10" x14ac:dyDescent="0.35">
      <c r="B6" s="2" t="s">
        <v>27</v>
      </c>
      <c r="D6" s="2">
        <f>COUNT(A3:J3)</f>
        <v>10</v>
      </c>
      <c r="E6" s="2" t="str">
        <f ca="1">_xlfn.FORMULATEXT(D6)</f>
        <v>=COUNT(A3:J3)</v>
      </c>
    </row>
    <row r="7" spans="1:10" x14ac:dyDescent="0.35">
      <c r="B7" s="2" t="s">
        <v>173</v>
      </c>
      <c r="C7" s="2" t="s">
        <v>14</v>
      </c>
      <c r="D7" s="2">
        <v>60</v>
      </c>
      <c r="E7" s="2" t="s">
        <v>14</v>
      </c>
    </row>
    <row r="8" spans="1:10" x14ac:dyDescent="0.35">
      <c r="B8" s="2" t="s">
        <v>174</v>
      </c>
      <c r="D8" s="2">
        <f>AVERAGE(A3:J3)</f>
        <v>62.5</v>
      </c>
      <c r="E8" s="2" t="str">
        <f t="shared" ref="E8:E9" ca="1" si="0">_xlfn.FORMULATEXT(D8)</f>
        <v>=AVERAGE(A3:J3)</v>
      </c>
    </row>
    <row r="9" spans="1:10" x14ac:dyDescent="0.35">
      <c r="B9" s="2" t="s">
        <v>175</v>
      </c>
      <c r="D9" s="2">
        <f>_xlfn.STDEV.S(A3:J3)</f>
        <v>6.8190908484929276</v>
      </c>
      <c r="E9" s="2" t="str">
        <f t="shared" ca="1" si="0"/>
        <v>=STDEV.S(A3:J3)</v>
      </c>
    </row>
    <row r="11" spans="1:10" x14ac:dyDescent="0.35">
      <c r="B11" s="2" t="s">
        <v>176</v>
      </c>
    </row>
    <row r="12" spans="1:10" x14ac:dyDescent="0.35">
      <c r="B12" s="2" t="s">
        <v>177</v>
      </c>
    </row>
    <row r="14" spans="1:10" x14ac:dyDescent="0.35">
      <c r="B14" s="2" t="s">
        <v>178</v>
      </c>
      <c r="C14" s="2">
        <f>D9/SQRT(D6)</f>
        <v>2.1563858652847823</v>
      </c>
      <c r="D14" s="2" t="str">
        <f ca="1">_xlfn.FORMULATEXT(C14)</f>
        <v>=D9/SQRT(D6)</v>
      </c>
    </row>
    <row r="15" spans="1:10" ht="17.5" x14ac:dyDescent="0.45">
      <c r="B15" s="2" t="s">
        <v>184</v>
      </c>
      <c r="C15" s="2">
        <f>(D8-D7)/C14</f>
        <v>1.1593472394004207</v>
      </c>
      <c r="D15" s="2" t="str">
        <f t="shared" ref="D15:D19" ca="1" si="1">_xlfn.FORMULATEXT(C15)</f>
        <v>=(D8-D7)/C14</v>
      </c>
    </row>
    <row r="16" spans="1:10" x14ac:dyDescent="0.35">
      <c r="B16" s="2" t="s">
        <v>179</v>
      </c>
      <c r="C16" s="2">
        <v>0.95</v>
      </c>
      <c r="D16" s="2" t="s">
        <v>14</v>
      </c>
    </row>
    <row r="17" spans="2:8" x14ac:dyDescent="0.35">
      <c r="B17" s="2" t="s">
        <v>32</v>
      </c>
      <c r="C17" s="2">
        <f>(1-C16)</f>
        <v>5.0000000000000044E-2</v>
      </c>
      <c r="D17" s="2" t="str">
        <f t="shared" ca="1" si="1"/>
        <v>=(1-C16)</v>
      </c>
    </row>
    <row r="18" spans="2:8" x14ac:dyDescent="0.35">
      <c r="B18" s="2" t="s">
        <v>180</v>
      </c>
      <c r="C18" s="2">
        <f>D6-1</f>
        <v>9</v>
      </c>
      <c r="D18" s="2" t="str">
        <f t="shared" ca="1" si="1"/>
        <v>=D6-1</v>
      </c>
    </row>
    <row r="19" spans="2:8" x14ac:dyDescent="0.35">
      <c r="B19" s="2" t="s">
        <v>181</v>
      </c>
      <c r="C19" s="2">
        <f>_xlfn.T.INV(0.95,9)</f>
        <v>1.8331129326562368</v>
      </c>
      <c r="D19" s="2" t="str">
        <f t="shared" ca="1" si="1"/>
        <v>=T.INV(0.95,9)</v>
      </c>
    </row>
    <row r="21" spans="2:8" x14ac:dyDescent="0.35">
      <c r="B21" s="2" t="s">
        <v>182</v>
      </c>
    </row>
    <row r="22" spans="2:8" x14ac:dyDescent="0.35">
      <c r="B22" s="2" t="s">
        <v>183</v>
      </c>
    </row>
    <row r="24" spans="2:8" x14ac:dyDescent="0.35">
      <c r="H24" s="2" t="s">
        <v>185</v>
      </c>
    </row>
  </sheetData>
  <printOptions headings="1" gridLines="1"/>
  <pageMargins left="0.25" right="0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J24" sqref="J24"/>
    </sheetView>
  </sheetViews>
  <sheetFormatPr defaultColWidth="8.90625" defaultRowHeight="15.5" x14ac:dyDescent="0.35"/>
  <cols>
    <col min="1" max="1" width="8.90625" style="2"/>
    <col min="2" max="2" width="10.81640625" style="2" customWidth="1"/>
    <col min="3" max="3" width="16.453125" style="2" customWidth="1"/>
    <col min="4" max="16384" width="8.90625" style="2"/>
  </cols>
  <sheetData>
    <row r="1" spans="1:5" x14ac:dyDescent="0.35">
      <c r="A1" s="1" t="s">
        <v>16</v>
      </c>
    </row>
    <row r="2" spans="1:5" x14ac:dyDescent="0.35">
      <c r="A2" s="1" t="s">
        <v>17</v>
      </c>
    </row>
    <row r="3" spans="1:5" x14ac:dyDescent="0.35">
      <c r="B3" s="1" t="s">
        <v>18</v>
      </c>
    </row>
    <row r="4" spans="1:5" x14ac:dyDescent="0.35">
      <c r="B4" s="1" t="s">
        <v>19</v>
      </c>
    </row>
    <row r="6" spans="1:5" x14ac:dyDescent="0.35">
      <c r="A6" s="2" t="s">
        <v>3</v>
      </c>
    </row>
    <row r="7" spans="1:5" x14ac:dyDescent="0.35">
      <c r="B7" s="5"/>
      <c r="C7" s="6" t="s">
        <v>13</v>
      </c>
      <c r="D7" s="4">
        <v>200</v>
      </c>
    </row>
    <row r="8" spans="1:5" x14ac:dyDescent="0.35">
      <c r="B8" s="5" t="s">
        <v>14</v>
      </c>
      <c r="C8" s="3" t="s">
        <v>15</v>
      </c>
      <c r="D8" s="4">
        <v>75</v>
      </c>
    </row>
    <row r="9" spans="1:5" x14ac:dyDescent="0.35">
      <c r="B9" s="3" t="s">
        <v>4</v>
      </c>
      <c r="C9" s="3"/>
      <c r="D9" s="4">
        <f>D8/D7</f>
        <v>0.375</v>
      </c>
      <c r="E9" s="2" t="str">
        <f ca="1">_xlfn.FORMULATEXT(D9)</f>
        <v>=D8/D7</v>
      </c>
    </row>
    <row r="10" spans="1:5" x14ac:dyDescent="0.35">
      <c r="B10" s="6"/>
      <c r="C10" s="6" t="s">
        <v>7</v>
      </c>
      <c r="D10" s="4">
        <f>1-D9</f>
        <v>0.625</v>
      </c>
      <c r="E10" s="2" t="str">
        <f t="shared" ref="E10:E11" ca="1" si="0">_xlfn.FORMULATEXT(D10)</f>
        <v>=1-D9</v>
      </c>
    </row>
    <row r="11" spans="1:5" x14ac:dyDescent="0.35">
      <c r="B11" s="6"/>
      <c r="C11" s="6" t="s">
        <v>8</v>
      </c>
      <c r="D11" s="4">
        <f>SQRT(D9*D10/D7)</f>
        <v>3.423265984407288E-2</v>
      </c>
      <c r="E11" s="2" t="str">
        <f t="shared" ca="1" si="0"/>
        <v>=SQRT(D9*D10/D7)</v>
      </c>
    </row>
    <row r="12" spans="1:5" x14ac:dyDescent="0.35">
      <c r="A12" s="2" t="s">
        <v>20</v>
      </c>
      <c r="B12" s="6"/>
      <c r="C12" s="6"/>
    </row>
    <row r="13" spans="1:5" x14ac:dyDescent="0.35">
      <c r="B13" s="6"/>
      <c r="C13" s="6" t="s">
        <v>5</v>
      </c>
      <c r="D13" s="4">
        <v>0.99</v>
      </c>
    </row>
    <row r="14" spans="1:5" x14ac:dyDescent="0.35">
      <c r="B14" s="6"/>
      <c r="C14" s="6" t="s">
        <v>0</v>
      </c>
      <c r="D14" s="4">
        <f>1-D13</f>
        <v>1.0000000000000009E-2</v>
      </c>
      <c r="E14" s="2" t="str">
        <f ca="1">_xlfn.FORMULATEXT(D14)</f>
        <v>=1-D13</v>
      </c>
    </row>
    <row r="15" spans="1:5" x14ac:dyDescent="0.35">
      <c r="B15" s="6"/>
      <c r="C15" s="6" t="s">
        <v>6</v>
      </c>
      <c r="D15" s="4">
        <f>NORMSINV(1-D14/2)</f>
        <v>2.5758293035488999</v>
      </c>
      <c r="E15" s="2" t="str">
        <f ca="1">_xlfn.FORMULATEXT(D15)</f>
        <v>=NORMSINV(1-D14/2)</v>
      </c>
    </row>
    <row r="16" spans="1:5" x14ac:dyDescent="0.35">
      <c r="B16" s="6"/>
      <c r="C16" s="6" t="s">
        <v>2</v>
      </c>
      <c r="D16" s="4">
        <f>D9-D11*D15</f>
        <v>0.28682251163521533</v>
      </c>
      <c r="E16" s="2" t="str">
        <f t="shared" ref="E16:E17" ca="1" si="1">_xlfn.FORMULATEXT(D16)</f>
        <v>=D9-D11*D15</v>
      </c>
    </row>
    <row r="17" spans="1:5" x14ac:dyDescent="0.35">
      <c r="B17" s="6"/>
      <c r="C17" s="6" t="s">
        <v>9</v>
      </c>
      <c r="D17" s="4">
        <f>D10-D12*D16</f>
        <v>0.625</v>
      </c>
      <c r="E17" s="2" t="str">
        <f t="shared" ca="1" si="1"/>
        <v>=D10-D12*D16</v>
      </c>
    </row>
    <row r="18" spans="1:5" x14ac:dyDescent="0.35">
      <c r="B18" s="6"/>
      <c r="C18" s="6"/>
    </row>
    <row r="19" spans="1:5" x14ac:dyDescent="0.35">
      <c r="A19" s="2" t="s">
        <v>10</v>
      </c>
      <c r="B19" s="6"/>
      <c r="C19" s="6"/>
    </row>
    <row r="20" spans="1:5" x14ac:dyDescent="0.35">
      <c r="B20" s="6"/>
      <c r="C20" s="6" t="s">
        <v>5</v>
      </c>
      <c r="D20" s="4">
        <v>0.9</v>
      </c>
    </row>
    <row r="21" spans="1:5" x14ac:dyDescent="0.35">
      <c r="B21" s="6"/>
      <c r="C21" s="6" t="s">
        <v>0</v>
      </c>
      <c r="D21" s="4">
        <f>1-D20</f>
        <v>9.9999999999999978E-2</v>
      </c>
      <c r="E21" s="2" t="str">
        <f ca="1">_xlfn.FORMULATEXT(D21)</f>
        <v>=1-D20</v>
      </c>
    </row>
    <row r="22" spans="1:5" x14ac:dyDescent="0.35">
      <c r="B22" s="6"/>
      <c r="C22" s="6" t="s">
        <v>6</v>
      </c>
      <c r="D22" s="4">
        <f>NORMSINV(1-D21/2)</f>
        <v>1.6448536269514715</v>
      </c>
      <c r="E22" s="2" t="str">
        <f t="shared" ref="E22:E24" ca="1" si="2">_xlfn.FORMULATEXT(D22)</f>
        <v>=NORMSINV(1-D21/2)</v>
      </c>
    </row>
    <row r="23" spans="1:5" x14ac:dyDescent="0.35">
      <c r="B23" s="6"/>
      <c r="C23" s="6" t="s">
        <v>12</v>
      </c>
      <c r="D23" s="4">
        <f>D9-D11*D22</f>
        <v>0.31869228529528071</v>
      </c>
      <c r="E23" s="2" t="str">
        <f t="shared" ca="1" si="2"/>
        <v>=D9-D11*D22</v>
      </c>
    </row>
    <row r="24" spans="1:5" x14ac:dyDescent="0.35">
      <c r="B24" s="6"/>
      <c r="C24" s="6" t="s">
        <v>9</v>
      </c>
      <c r="D24" s="4">
        <f>D9+D11*D22</f>
        <v>0.43130771470471929</v>
      </c>
      <c r="E24" s="2" t="str">
        <f t="shared" ca="1" si="2"/>
        <v>=D9+D11*D22</v>
      </c>
    </row>
    <row r="25" spans="1:5" x14ac:dyDescent="0.35">
      <c r="B25" s="6"/>
      <c r="C25" s="6"/>
      <c r="D25" s="4"/>
    </row>
    <row r="26" spans="1:5" x14ac:dyDescent="0.35">
      <c r="A26" s="2" t="s">
        <v>11</v>
      </c>
      <c r="B26" s="6"/>
      <c r="C26" s="6"/>
      <c r="D26" s="4"/>
    </row>
    <row r="27" spans="1:5" x14ac:dyDescent="0.35">
      <c r="B27" s="6"/>
      <c r="C27" s="6" t="s">
        <v>1</v>
      </c>
      <c r="D27" s="4">
        <v>3</v>
      </c>
    </row>
    <row r="28" spans="1:5" x14ac:dyDescent="0.35">
      <c r="B28" s="6"/>
      <c r="C28" s="6" t="s">
        <v>12</v>
      </c>
      <c r="D28" s="4">
        <f>D9-D11*D27</f>
        <v>0.27230202046778135</v>
      </c>
      <c r="E28" s="2" t="str">
        <f ca="1">_xlfn.FORMULATEXT(D28)</f>
        <v>=D9-D11*D27</v>
      </c>
    </row>
    <row r="29" spans="1:5" x14ac:dyDescent="0.35">
      <c r="B29" s="6"/>
      <c r="C29" s="6" t="s">
        <v>9</v>
      </c>
      <c r="D29" s="4">
        <f>D9+D11*D27</f>
        <v>0.47769797953221865</v>
      </c>
      <c r="E29" s="2" t="str">
        <f ca="1">_xlfn.FORMULATEXT(D29)</f>
        <v>=D9+D11*D27</v>
      </c>
    </row>
    <row r="31" spans="1:5" x14ac:dyDescent="0.35">
      <c r="E31" s="2" t="s">
        <v>21</v>
      </c>
    </row>
  </sheetData>
  <printOptions headings="1" gridLines="1"/>
  <pageMargins left="0.7" right="0.7" top="0.75" bottom="0.75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J5" sqref="A1:XFD1048576"/>
    </sheetView>
  </sheetViews>
  <sheetFormatPr defaultRowHeight="14.5" x14ac:dyDescent="0.35"/>
  <cols>
    <col min="3" max="3" width="8.81640625" customWidth="1"/>
  </cols>
  <sheetData>
    <row r="1" spans="1:8" x14ac:dyDescent="0.35">
      <c r="A1" t="s">
        <v>38</v>
      </c>
    </row>
    <row r="2" spans="1:8" x14ac:dyDescent="0.35">
      <c r="A2" t="s">
        <v>39</v>
      </c>
    </row>
    <row r="3" spans="1:8" x14ac:dyDescent="0.35">
      <c r="A3" t="s">
        <v>40</v>
      </c>
    </row>
    <row r="4" spans="1:8" x14ac:dyDescent="0.35">
      <c r="A4" s="7"/>
      <c r="B4" s="7"/>
      <c r="C4" s="7"/>
      <c r="D4" s="7"/>
      <c r="E4" s="7"/>
      <c r="F4" s="7"/>
      <c r="G4" s="7"/>
      <c r="H4" s="7"/>
    </row>
    <row r="5" spans="1:8" x14ac:dyDescent="0.35">
      <c r="A5" t="s">
        <v>26</v>
      </c>
    </row>
    <row r="6" spans="1:8" x14ac:dyDescent="0.35">
      <c r="C6" t="s">
        <v>43</v>
      </c>
      <c r="F6">
        <v>0.93</v>
      </c>
    </row>
    <row r="7" spans="1:8" x14ac:dyDescent="0.35">
      <c r="D7" t="s">
        <v>45</v>
      </c>
      <c r="F7">
        <f>1-F6</f>
        <v>6.9999999999999951E-2</v>
      </c>
      <c r="G7" t="str">
        <f ca="1">_xlfn.FORMULATEXT(F7)</f>
        <v>=1-F6</v>
      </c>
    </row>
    <row r="8" spans="1:8" x14ac:dyDescent="0.35">
      <c r="D8" t="s">
        <v>44</v>
      </c>
      <c r="F8">
        <f>NORMSINV(1-F7/2)</f>
        <v>1.8119106729525984</v>
      </c>
      <c r="G8" t="str">
        <f ca="1">_xlfn.FORMULATEXT(F8)</f>
        <v>=NORMSINV(1-F7/2)</v>
      </c>
    </row>
    <row r="9" spans="1:8" x14ac:dyDescent="0.35">
      <c r="C9" t="s">
        <v>46</v>
      </c>
      <c r="F9">
        <v>2</v>
      </c>
    </row>
    <row r="10" spans="1:8" x14ac:dyDescent="0.35">
      <c r="C10" t="s">
        <v>47</v>
      </c>
      <c r="F10">
        <v>22</v>
      </c>
    </row>
    <row r="11" spans="1:8" x14ac:dyDescent="0.35">
      <c r="B11" t="s">
        <v>48</v>
      </c>
    </row>
    <row r="12" spans="1:8" x14ac:dyDescent="0.35">
      <c r="C12" t="s">
        <v>49</v>
      </c>
      <c r="F12">
        <f>(F8 * F10 / F9) ^ 2</f>
        <v>397.24545469790417</v>
      </c>
      <c r="G12" t="str">
        <f ca="1">_xlfn.FORMULATEXT(F12)</f>
        <v>=(F8 * F10 / F9) ^ 2</v>
      </c>
    </row>
    <row r="14" spans="1:8" x14ac:dyDescent="0.35">
      <c r="B14" t="s">
        <v>50</v>
      </c>
    </row>
    <row r="15" spans="1:8" x14ac:dyDescent="0.35">
      <c r="G15" t="s">
        <v>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I16" sqref="I16"/>
    </sheetView>
  </sheetViews>
  <sheetFormatPr defaultRowHeight="14.5" x14ac:dyDescent="0.35"/>
  <sheetData>
    <row r="1" spans="1:8" x14ac:dyDescent="0.35">
      <c r="A1" t="s">
        <v>53</v>
      </c>
    </row>
    <row r="2" spans="1:8" x14ac:dyDescent="0.35">
      <c r="A2" t="s">
        <v>54</v>
      </c>
    </row>
    <row r="3" spans="1:8" x14ac:dyDescent="0.35">
      <c r="A3" t="s">
        <v>55</v>
      </c>
    </row>
    <row r="4" spans="1:8" x14ac:dyDescent="0.35">
      <c r="B4" t="s">
        <v>51</v>
      </c>
    </row>
    <row r="5" spans="1:8" x14ac:dyDescent="0.35">
      <c r="B5" t="s">
        <v>52</v>
      </c>
    </row>
    <row r="6" spans="1:8" x14ac:dyDescent="0.35">
      <c r="B6" t="s">
        <v>56</v>
      </c>
    </row>
    <row r="7" spans="1:8" x14ac:dyDescent="0.35">
      <c r="B7" t="s">
        <v>57</v>
      </c>
    </row>
    <row r="9" spans="1:8" x14ac:dyDescent="0.35">
      <c r="A9" t="s">
        <v>26</v>
      </c>
    </row>
    <row r="10" spans="1:8" x14ac:dyDescent="0.35">
      <c r="A10" s="8"/>
      <c r="B10" t="s">
        <v>58</v>
      </c>
      <c r="E10">
        <v>0.08</v>
      </c>
    </row>
    <row r="11" spans="1:8" x14ac:dyDescent="0.35">
      <c r="A11" s="8"/>
      <c r="C11" t="s">
        <v>59</v>
      </c>
      <c r="E11">
        <v>0.3</v>
      </c>
    </row>
    <row r="12" spans="1:8" x14ac:dyDescent="0.35">
      <c r="A12" s="8"/>
      <c r="D12" t="s">
        <v>60</v>
      </c>
      <c r="E12">
        <f>1-E11</f>
        <v>0.7</v>
      </c>
      <c r="F12" s="9" t="str">
        <f ca="1">_xlfn.FORMULATEXT(E12)</f>
        <v>=1-E11</v>
      </c>
      <c r="G12" s="9"/>
      <c r="H12" s="9"/>
    </row>
    <row r="13" spans="1:8" x14ac:dyDescent="0.35">
      <c r="B13" t="s">
        <v>61</v>
      </c>
      <c r="E13">
        <v>0.95</v>
      </c>
      <c r="F13" s="9"/>
      <c r="G13" s="9"/>
      <c r="H13" s="9"/>
    </row>
    <row r="14" spans="1:8" x14ac:dyDescent="0.35">
      <c r="D14" s="10" t="s">
        <v>41</v>
      </c>
      <c r="E14">
        <f>1-E13</f>
        <v>5.0000000000000044E-2</v>
      </c>
      <c r="F14" s="9" t="str">
        <f ca="1">_xlfn.FORMULATEXT(E14)</f>
        <v>=1-E13</v>
      </c>
      <c r="G14" s="9"/>
      <c r="H14" s="9"/>
    </row>
    <row r="15" spans="1:8" x14ac:dyDescent="0.35">
      <c r="D15" t="s">
        <v>42</v>
      </c>
      <c r="E15">
        <f>NORMSINV(1-E14/2)</f>
        <v>1.9599639845400536</v>
      </c>
      <c r="F15" s="9" t="str">
        <f ca="1">_xlfn.FORMULATEXT(E15)</f>
        <v>=NORMSINV(1-E14/2)</v>
      </c>
      <c r="G15" s="9"/>
      <c r="H15" s="9"/>
    </row>
    <row r="16" spans="1:8" x14ac:dyDescent="0.35">
      <c r="A16" t="s">
        <v>62</v>
      </c>
      <c r="E16">
        <f>(E15/E10)^2*E11*E12</f>
        <v>126.04786755402588</v>
      </c>
      <c r="F16" s="9" t="str">
        <f t="shared" ref="F16" ca="1" si="0">_xlfn.FORMULATEXT(E16)</f>
        <v>=(E15/E10)^2*E11*E12</v>
      </c>
      <c r="G16" s="9"/>
      <c r="H16" s="9"/>
    </row>
    <row r="17" spans="1:8" x14ac:dyDescent="0.35">
      <c r="B17" t="s">
        <v>63</v>
      </c>
      <c r="F17" s="9"/>
      <c r="G17" s="9"/>
      <c r="H17" s="9"/>
    </row>
    <row r="18" spans="1:8" x14ac:dyDescent="0.35">
      <c r="B18" t="s">
        <v>64</v>
      </c>
      <c r="E18">
        <v>0.99</v>
      </c>
      <c r="F18" s="9"/>
      <c r="G18" s="9"/>
      <c r="H18" s="9"/>
    </row>
    <row r="19" spans="1:8" x14ac:dyDescent="0.35">
      <c r="D19" t="s">
        <v>41</v>
      </c>
      <c r="E19">
        <f>1-E18</f>
        <v>1.0000000000000009E-2</v>
      </c>
      <c r="F19" s="9" t="str">
        <f ca="1">_xlfn.FORMULATEXT(E19)</f>
        <v>=1-E18</v>
      </c>
      <c r="G19" s="9"/>
      <c r="H19" s="9"/>
    </row>
    <row r="20" spans="1:8" x14ac:dyDescent="0.35">
      <c r="D20" t="s">
        <v>65</v>
      </c>
      <c r="E20">
        <f>NORMSINV(1-E19/2)</f>
        <v>2.5758293035488999</v>
      </c>
      <c r="F20" s="9" t="str">
        <f t="shared" ref="F20:F21" ca="1" si="1">_xlfn.FORMULATEXT(E20)</f>
        <v>=NORMSINV(1-E19/2)</v>
      </c>
      <c r="G20" s="9"/>
      <c r="H20" s="9"/>
    </row>
    <row r="21" spans="1:8" x14ac:dyDescent="0.35">
      <c r="B21" t="s">
        <v>66</v>
      </c>
      <c r="E21">
        <f>(E20/E10)^2*E11*E12</f>
        <v>217.70754472100845</v>
      </c>
      <c r="F21" s="9" t="str">
        <f t="shared" ca="1" si="1"/>
        <v>=(E20/E10)^2*E11*E12</v>
      </c>
      <c r="G21" s="9"/>
      <c r="H21" s="9"/>
    </row>
    <row r="22" spans="1:8" x14ac:dyDescent="0.35">
      <c r="B22" t="s">
        <v>67</v>
      </c>
      <c r="F22" s="9"/>
      <c r="G22" s="9"/>
      <c r="H22" s="9"/>
    </row>
    <row r="23" spans="1:8" x14ac:dyDescent="0.35">
      <c r="B23" t="s">
        <v>68</v>
      </c>
      <c r="F23" s="9"/>
      <c r="G23" s="9"/>
      <c r="H23" s="9"/>
    </row>
    <row r="24" spans="1:8" x14ac:dyDescent="0.35">
      <c r="D24" t="s">
        <v>69</v>
      </c>
      <c r="E24">
        <v>3</v>
      </c>
      <c r="F24" s="9"/>
      <c r="G24" s="9"/>
      <c r="H24" s="9"/>
    </row>
    <row r="25" spans="1:8" x14ac:dyDescent="0.35">
      <c r="A25" t="s">
        <v>70</v>
      </c>
      <c r="E25">
        <v>0.5</v>
      </c>
      <c r="F25" s="9"/>
      <c r="G25" s="9"/>
      <c r="H25" s="9"/>
    </row>
    <row r="26" spans="1:8" x14ac:dyDescent="0.35">
      <c r="D26" t="s">
        <v>60</v>
      </c>
      <c r="E26">
        <v>0.5</v>
      </c>
      <c r="F26" s="9"/>
      <c r="G26" s="9"/>
      <c r="H26" s="9"/>
    </row>
    <row r="27" spans="1:8" x14ac:dyDescent="0.35">
      <c r="B27" t="s">
        <v>62</v>
      </c>
      <c r="E27">
        <f>(E24/E10)^2*E25*E26</f>
        <v>351.5625</v>
      </c>
      <c r="F27" s="9" t="str">
        <f ca="1">_xlfn.FORMULATEXT(E27)</f>
        <v>=(E24/E10)^2*E25*E26</v>
      </c>
      <c r="G27" s="9"/>
      <c r="H27" s="9"/>
    </row>
    <row r="28" spans="1:8" x14ac:dyDescent="0.35">
      <c r="B28" t="s">
        <v>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2" sqref="G22"/>
    </sheetView>
  </sheetViews>
  <sheetFormatPr defaultColWidth="8.90625" defaultRowHeight="14" x14ac:dyDescent="0.3"/>
  <cols>
    <col min="1" max="16384" width="8.90625" style="12"/>
  </cols>
  <sheetData>
    <row r="1" spans="1:8" x14ac:dyDescent="0.3">
      <c r="A1" s="11" t="s">
        <v>101</v>
      </c>
      <c r="B1" s="11"/>
      <c r="C1" s="11"/>
      <c r="D1" s="11"/>
      <c r="E1" s="11"/>
      <c r="F1" s="11"/>
      <c r="G1" s="11"/>
      <c r="H1" s="11"/>
    </row>
    <row r="2" spans="1:8" x14ac:dyDescent="0.3">
      <c r="A2" s="11" t="s">
        <v>102</v>
      </c>
      <c r="B2" s="11"/>
      <c r="C2" s="11"/>
      <c r="D2" s="11"/>
      <c r="E2" s="11"/>
      <c r="F2" s="11"/>
      <c r="G2" s="11"/>
      <c r="H2" s="11"/>
    </row>
    <row r="3" spans="1:8" x14ac:dyDescent="0.3">
      <c r="A3" s="11"/>
      <c r="B3" s="11"/>
      <c r="C3" s="11"/>
      <c r="D3" s="11"/>
      <c r="E3" s="11"/>
      <c r="F3" s="11"/>
      <c r="G3" s="11"/>
      <c r="H3" s="11"/>
    </row>
    <row r="4" spans="1:8" x14ac:dyDescent="0.3">
      <c r="A4" s="12" t="s">
        <v>94</v>
      </c>
    </row>
    <row r="5" spans="1:8" x14ac:dyDescent="0.3">
      <c r="B5" s="13"/>
      <c r="C5" s="13" t="s">
        <v>95</v>
      </c>
      <c r="D5" s="14">
        <v>250</v>
      </c>
    </row>
    <row r="6" spans="1:8" x14ac:dyDescent="0.3">
      <c r="B6" s="13"/>
      <c r="C6" s="13" t="s">
        <v>96</v>
      </c>
      <c r="D6" s="14">
        <v>90</v>
      </c>
    </row>
    <row r="7" spans="1:8" x14ac:dyDescent="0.3">
      <c r="B7" s="13"/>
      <c r="C7" s="13" t="s">
        <v>97</v>
      </c>
      <c r="D7" s="14">
        <v>93</v>
      </c>
    </row>
    <row r="8" spans="1:8" x14ac:dyDescent="0.3">
      <c r="B8" s="13"/>
      <c r="C8" s="13" t="s">
        <v>98</v>
      </c>
      <c r="D8" s="14">
        <v>10</v>
      </c>
    </row>
    <row r="9" spans="1:8" x14ac:dyDescent="0.3">
      <c r="B9" s="12" t="s">
        <v>83</v>
      </c>
    </row>
    <row r="10" spans="1:8" ht="17" x14ac:dyDescent="0.45">
      <c r="B10" s="12" t="s">
        <v>99</v>
      </c>
    </row>
    <row r="11" spans="1:8" ht="17" x14ac:dyDescent="0.45">
      <c r="B11" s="12" t="s">
        <v>100</v>
      </c>
    </row>
    <row r="13" spans="1:8" x14ac:dyDescent="0.3">
      <c r="B13" s="12" t="s">
        <v>86</v>
      </c>
    </row>
    <row r="14" spans="1:8" x14ac:dyDescent="0.3">
      <c r="C14" s="13" t="s">
        <v>113</v>
      </c>
      <c r="D14" s="14">
        <f xml:space="preserve"> D8/SQRT(D5)</f>
        <v>0.63245553203367588</v>
      </c>
      <c r="E14" s="15" t="str">
        <f ca="1">_xlfn.FORMULATEXT(D14)</f>
        <v>= D8/SQRT(D5)</v>
      </c>
      <c r="F14" s="15"/>
      <c r="G14" s="15"/>
    </row>
    <row r="15" spans="1:8" ht="17" x14ac:dyDescent="0.45">
      <c r="C15" s="13" t="s">
        <v>112</v>
      </c>
      <c r="D15" s="14">
        <f xml:space="preserve"> (D6 - D7) /D14</f>
        <v>-4.7434164902525691</v>
      </c>
      <c r="E15" s="15" t="str">
        <f t="shared" ref="E15:E18" ca="1" si="0">_xlfn.FORMULATEXT(D15)</f>
        <v>= (D6 - D7) /D14</v>
      </c>
      <c r="F15" s="15"/>
      <c r="G15" s="15"/>
    </row>
    <row r="16" spans="1:8" x14ac:dyDescent="0.3">
      <c r="C16" s="13" t="s">
        <v>111</v>
      </c>
      <c r="D16" s="14">
        <f>ABS(D15)</f>
        <v>4.7434164902525691</v>
      </c>
      <c r="E16" s="15"/>
      <c r="F16" s="15"/>
      <c r="G16" s="15"/>
    </row>
    <row r="17" spans="1:7" x14ac:dyDescent="0.3">
      <c r="C17" s="13" t="s">
        <v>89</v>
      </c>
      <c r="D17" s="14">
        <v>0.06</v>
      </c>
      <c r="E17" s="15"/>
      <c r="F17" s="15"/>
      <c r="G17" s="15"/>
    </row>
    <row r="18" spans="1:7" ht="17" x14ac:dyDescent="0.45">
      <c r="C18" s="13" t="s">
        <v>91</v>
      </c>
      <c r="D18" s="14">
        <f xml:space="preserve"> NORMSINV(1 - D17/2)</f>
        <v>1.8807936081512504</v>
      </c>
      <c r="E18" s="15" t="str">
        <f t="shared" ca="1" si="0"/>
        <v>= NORMSINV(1 - D17/2)</v>
      </c>
      <c r="F18" s="15"/>
      <c r="G18" s="15"/>
    </row>
    <row r="19" spans="1:7" ht="17" x14ac:dyDescent="0.45">
      <c r="B19" s="12" t="s">
        <v>103</v>
      </c>
    </row>
    <row r="20" spans="1:7" x14ac:dyDescent="0.3">
      <c r="A20" s="16"/>
      <c r="B20" s="16"/>
      <c r="C20" s="16" t="s">
        <v>104</v>
      </c>
    </row>
    <row r="22" spans="1:7" x14ac:dyDescent="0.3">
      <c r="G22" s="12" t="s">
        <v>37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8" sqref="A1:XFD1048576"/>
    </sheetView>
  </sheetViews>
  <sheetFormatPr defaultColWidth="8.90625" defaultRowHeight="14" x14ac:dyDescent="0.3"/>
  <cols>
    <col min="1" max="16384" width="8.90625" style="12"/>
  </cols>
  <sheetData>
    <row r="1" spans="1:8" x14ac:dyDescent="0.3">
      <c r="A1" s="11" t="s">
        <v>72</v>
      </c>
      <c r="B1" s="11"/>
      <c r="C1" s="11"/>
      <c r="D1" s="11"/>
      <c r="E1" s="11"/>
      <c r="F1" s="11"/>
      <c r="G1" s="11"/>
      <c r="H1" s="11"/>
    </row>
    <row r="2" spans="1:8" x14ac:dyDescent="0.3">
      <c r="A2" s="11" t="s">
        <v>73</v>
      </c>
      <c r="B2" s="11"/>
      <c r="C2" s="11"/>
      <c r="D2" s="11"/>
      <c r="E2" s="11"/>
      <c r="F2" s="11"/>
      <c r="G2" s="11"/>
      <c r="H2" s="11"/>
    </row>
    <row r="3" spans="1:8" x14ac:dyDescent="0.3">
      <c r="A3" s="11"/>
      <c r="B3" s="11" t="s">
        <v>74</v>
      </c>
      <c r="C3" s="11"/>
      <c r="D3" s="11" t="s">
        <v>75</v>
      </c>
      <c r="E3" s="11"/>
      <c r="F3" s="11"/>
      <c r="G3" s="11"/>
      <c r="H3" s="11"/>
    </row>
    <row r="4" spans="1:8" ht="16" x14ac:dyDescent="0.4">
      <c r="A4" s="11"/>
      <c r="B4" s="17" t="s">
        <v>105</v>
      </c>
      <c r="C4" s="18">
        <v>100</v>
      </c>
      <c r="D4" s="17" t="s">
        <v>106</v>
      </c>
      <c r="E4" s="18">
        <v>125</v>
      </c>
      <c r="F4" s="11"/>
      <c r="G4" s="11"/>
      <c r="H4" s="11"/>
    </row>
    <row r="5" spans="1:8" ht="16" x14ac:dyDescent="0.4">
      <c r="A5" s="11"/>
      <c r="B5" s="17" t="s">
        <v>107</v>
      </c>
      <c r="C5" s="18">
        <v>260</v>
      </c>
      <c r="D5" s="17" t="s">
        <v>108</v>
      </c>
      <c r="E5" s="18">
        <v>258</v>
      </c>
      <c r="F5" s="11"/>
      <c r="G5" s="11"/>
      <c r="H5" s="11"/>
    </row>
    <row r="6" spans="1:8" ht="16" x14ac:dyDescent="0.4">
      <c r="A6" s="11"/>
      <c r="B6" s="17" t="s">
        <v>109</v>
      </c>
      <c r="C6" s="18">
        <v>20</v>
      </c>
      <c r="D6" s="17" t="s">
        <v>110</v>
      </c>
      <c r="E6" s="18">
        <v>10</v>
      </c>
      <c r="F6" s="11"/>
      <c r="G6" s="11"/>
      <c r="H6" s="11"/>
    </row>
    <row r="7" spans="1:8" x14ac:dyDescent="0.3">
      <c r="A7" s="11"/>
      <c r="B7" s="17"/>
      <c r="C7" s="18"/>
      <c r="D7" s="17"/>
      <c r="E7" s="18"/>
      <c r="F7" s="11"/>
      <c r="G7" s="11"/>
      <c r="H7" s="11"/>
    </row>
    <row r="8" spans="1:8" x14ac:dyDescent="0.3">
      <c r="A8" s="12" t="s">
        <v>82</v>
      </c>
    </row>
    <row r="9" spans="1:8" x14ac:dyDescent="0.3">
      <c r="B9" s="12" t="s">
        <v>74</v>
      </c>
      <c r="D9" s="12" t="s">
        <v>75</v>
      </c>
    </row>
    <row r="10" spans="1:8" ht="17" x14ac:dyDescent="0.45">
      <c r="B10" s="13" t="s">
        <v>76</v>
      </c>
      <c r="C10" s="14">
        <v>100</v>
      </c>
      <c r="D10" s="13" t="s">
        <v>77</v>
      </c>
      <c r="E10" s="14">
        <v>125</v>
      </c>
    </row>
    <row r="11" spans="1:8" ht="17" x14ac:dyDescent="0.45">
      <c r="B11" s="13" t="s">
        <v>78</v>
      </c>
      <c r="C11" s="14">
        <v>260</v>
      </c>
      <c r="D11" s="13" t="s">
        <v>79</v>
      </c>
      <c r="E11" s="14">
        <v>258</v>
      </c>
    </row>
    <row r="12" spans="1:8" ht="17" x14ac:dyDescent="0.45">
      <c r="B12" s="13" t="s">
        <v>80</v>
      </c>
      <c r="C12" s="14">
        <v>5</v>
      </c>
      <c r="D12" s="13" t="s">
        <v>81</v>
      </c>
      <c r="E12" s="14">
        <v>10</v>
      </c>
    </row>
    <row r="13" spans="1:8" x14ac:dyDescent="0.3">
      <c r="B13" s="13"/>
      <c r="C13" s="12" t="s">
        <v>83</v>
      </c>
    </row>
    <row r="14" spans="1:8" ht="17" x14ac:dyDescent="0.45">
      <c r="C14" s="12" t="s">
        <v>84</v>
      </c>
    </row>
    <row r="15" spans="1:8" ht="17" x14ac:dyDescent="0.45">
      <c r="C15" s="12" t="s">
        <v>85</v>
      </c>
    </row>
    <row r="17" spans="2:8" x14ac:dyDescent="0.3">
      <c r="C17" s="12" t="s">
        <v>86</v>
      </c>
    </row>
    <row r="18" spans="2:8" ht="17" x14ac:dyDescent="0.45">
      <c r="D18" s="13" t="s">
        <v>87</v>
      </c>
      <c r="E18" s="19">
        <f xml:space="preserve"> SQRT(C12^2/C10+E12^2/E10)</f>
        <v>1.0246950765959599</v>
      </c>
      <c r="F18" s="15" t="str">
        <f ca="1">_xlfn.FORMULATEXT(E18)</f>
        <v>= SQRT(C12^2/C10+E12^2/E10)</v>
      </c>
      <c r="G18" s="15"/>
      <c r="H18" s="15"/>
    </row>
    <row r="19" spans="2:8" ht="17" x14ac:dyDescent="0.45">
      <c r="D19" s="13" t="s">
        <v>88</v>
      </c>
      <c r="E19" s="19">
        <f xml:space="preserve"> (C11-E11)/E18</f>
        <v>1.9518001458970662</v>
      </c>
      <c r="F19" s="15" t="str">
        <f t="shared" ref="F19:F21" ca="1" si="0">_xlfn.FORMULATEXT(E19)</f>
        <v>= (C11-E11)/E18</v>
      </c>
      <c r="G19" s="15"/>
      <c r="H19" s="15"/>
    </row>
    <row r="20" spans="2:8" x14ac:dyDescent="0.3">
      <c r="D20" s="13" t="s">
        <v>89</v>
      </c>
      <c r="E20" s="14">
        <v>0.05</v>
      </c>
      <c r="F20" s="15"/>
      <c r="G20" s="15"/>
      <c r="H20" s="15"/>
    </row>
    <row r="21" spans="2:8" ht="17" x14ac:dyDescent="0.45">
      <c r="C21" s="12" t="s">
        <v>90</v>
      </c>
      <c r="D21" s="13" t="s">
        <v>91</v>
      </c>
      <c r="E21" s="20">
        <f xml:space="preserve"> NORMSINV(1 - E20)</f>
        <v>1.6448536269514715</v>
      </c>
      <c r="F21" s="15" t="str">
        <f t="shared" ca="1" si="0"/>
        <v>= NORMSINV(1 - E20)</v>
      </c>
      <c r="G21" s="15"/>
      <c r="H21" s="15"/>
    </row>
    <row r="22" spans="2:8" ht="17" x14ac:dyDescent="0.45">
      <c r="C22" s="12" t="s">
        <v>92</v>
      </c>
    </row>
    <row r="23" spans="2:8" x14ac:dyDescent="0.3">
      <c r="B23" s="16"/>
      <c r="C23" s="16"/>
      <c r="D23" s="16" t="s">
        <v>93</v>
      </c>
    </row>
    <row r="26" spans="2:8" x14ac:dyDescent="0.3">
      <c r="G26" s="12" t="s">
        <v>37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16" sqref="H16"/>
    </sheetView>
  </sheetViews>
  <sheetFormatPr defaultRowHeight="14.5" x14ac:dyDescent="0.35"/>
  <sheetData>
    <row r="1" spans="1:5" x14ac:dyDescent="0.35">
      <c r="A1" s="21" t="s">
        <v>114</v>
      </c>
    </row>
    <row r="2" spans="1:5" x14ac:dyDescent="0.35">
      <c r="A2" s="21" t="s">
        <v>115</v>
      </c>
    </row>
    <row r="4" spans="1:5" x14ac:dyDescent="0.35">
      <c r="A4" t="s">
        <v>116</v>
      </c>
    </row>
    <row r="5" spans="1:5" x14ac:dyDescent="0.35">
      <c r="B5" t="s">
        <v>118</v>
      </c>
      <c r="D5">
        <v>1024</v>
      </c>
    </row>
    <row r="6" spans="1:5" x14ac:dyDescent="0.35">
      <c r="B6" t="s">
        <v>117</v>
      </c>
      <c r="D6">
        <v>160</v>
      </c>
    </row>
    <row r="7" spans="1:5" x14ac:dyDescent="0.35">
      <c r="B7" t="s">
        <v>119</v>
      </c>
      <c r="D7">
        <f>D6/D5</f>
        <v>0.15625</v>
      </c>
      <c r="E7" t="str">
        <f ca="1">_xlfn.FORMULATEXT(D7)</f>
        <v>=D6/D5</v>
      </c>
    </row>
    <row r="8" spans="1:5" x14ac:dyDescent="0.35">
      <c r="B8" t="s">
        <v>120</v>
      </c>
      <c r="D8">
        <f>1/6</f>
        <v>0.16666666666666666</v>
      </c>
      <c r="E8" t="str">
        <f t="shared" ref="E8:E9" ca="1" si="0">_xlfn.FORMULATEXT(D8)</f>
        <v>=1/6</v>
      </c>
    </row>
    <row r="9" spans="1:5" x14ac:dyDescent="0.35">
      <c r="C9" t="s">
        <v>121</v>
      </c>
      <c r="D9">
        <f>1 - D8</f>
        <v>0.83333333333333337</v>
      </c>
      <c r="E9" t="str">
        <f t="shared" ca="1" si="0"/>
        <v>=1 - D8</v>
      </c>
    </row>
    <row r="11" spans="1:5" x14ac:dyDescent="0.35">
      <c r="B11" t="s">
        <v>122</v>
      </c>
    </row>
    <row r="12" spans="1:5" x14ac:dyDescent="0.35">
      <c r="C12" t="s">
        <v>123</v>
      </c>
    </row>
    <row r="13" spans="1:5" x14ac:dyDescent="0.35">
      <c r="C13" t="s">
        <v>124</v>
      </c>
    </row>
    <row r="15" spans="1:5" x14ac:dyDescent="0.35">
      <c r="C15" t="s">
        <v>125</v>
      </c>
      <c r="D15">
        <f>SQRT(D8 *D9 /D5)</f>
        <v>1.1646187382811405E-2</v>
      </c>
      <c r="E15" t="str">
        <f ca="1">_xlfn.FORMULATEXT(D15)</f>
        <v>=SQRT(D8 *D9 /D5)</v>
      </c>
    </row>
    <row r="16" spans="1:5" x14ac:dyDescent="0.35">
      <c r="C16" t="s">
        <v>126</v>
      </c>
      <c r="D16">
        <f>(D7 - D8)/D15</f>
        <v>-0.89442719099991508</v>
      </c>
      <c r="E16" t="str">
        <f t="shared" ref="E16:E19" ca="1" si="1">_xlfn.FORMULATEXT(D16)</f>
        <v>=(D7 - D8)/D15</v>
      </c>
    </row>
    <row r="17" spans="2:6" x14ac:dyDescent="0.35">
      <c r="C17" t="s">
        <v>127</v>
      </c>
      <c r="D17">
        <f>ABS(D16)</f>
        <v>0.89442719099991508</v>
      </c>
      <c r="E17" t="str">
        <f t="shared" ca="1" si="1"/>
        <v>=ABS(D16)</v>
      </c>
    </row>
    <row r="18" spans="2:6" x14ac:dyDescent="0.35">
      <c r="C18" s="10" t="s">
        <v>0</v>
      </c>
      <c r="D18">
        <v>7.0000000000000007E-2</v>
      </c>
    </row>
    <row r="19" spans="2:6" x14ac:dyDescent="0.35">
      <c r="C19" s="10" t="s">
        <v>128</v>
      </c>
      <c r="D19">
        <f>NORMSINV(1-D18/2)</f>
        <v>1.8119106729525971</v>
      </c>
      <c r="E19" t="str">
        <f t="shared" ca="1" si="1"/>
        <v>=NORMSINV(1-D18/2)</v>
      </c>
    </row>
    <row r="21" spans="2:6" x14ac:dyDescent="0.35">
      <c r="B21" t="s">
        <v>130</v>
      </c>
    </row>
    <row r="22" spans="2:6" x14ac:dyDescent="0.35">
      <c r="C22" t="s">
        <v>129</v>
      </c>
    </row>
    <row r="24" spans="2:6" x14ac:dyDescent="0.35">
      <c r="F24" t="s">
        <v>21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4" workbookViewId="0">
      <selection activeCell="J11" sqref="J11"/>
    </sheetView>
  </sheetViews>
  <sheetFormatPr defaultRowHeight="14.5" x14ac:dyDescent="0.35"/>
  <sheetData>
    <row r="1" spans="1:10" ht="15.5" x14ac:dyDescent="0.35">
      <c r="A1" s="2" t="s">
        <v>131</v>
      </c>
      <c r="B1" s="2"/>
      <c r="C1" s="2"/>
      <c r="D1" s="2"/>
      <c r="E1" s="2"/>
      <c r="F1" s="2"/>
      <c r="G1" s="2"/>
      <c r="H1" s="2"/>
      <c r="I1" s="2"/>
      <c r="J1" s="2"/>
    </row>
    <row r="2" spans="1:10" ht="15.5" x14ac:dyDescent="0.35">
      <c r="A2" s="2" t="s">
        <v>132</v>
      </c>
      <c r="B2" s="2"/>
      <c r="C2" s="2"/>
      <c r="D2" s="2"/>
      <c r="E2" s="2"/>
      <c r="F2" s="2"/>
      <c r="G2" s="2"/>
      <c r="H2" s="2"/>
      <c r="I2" s="2"/>
      <c r="J2" s="2"/>
    </row>
    <row r="3" spans="1:10" ht="15.5" x14ac:dyDescent="0.35">
      <c r="A3" s="2"/>
      <c r="B3" s="22"/>
      <c r="C3" s="22"/>
      <c r="D3" s="2" t="s">
        <v>156</v>
      </c>
      <c r="E3" s="2"/>
      <c r="F3" s="2"/>
      <c r="G3" s="2" t="s">
        <v>157</v>
      </c>
      <c r="H3" s="2"/>
      <c r="I3" s="2"/>
      <c r="J3" s="2"/>
    </row>
    <row r="4" spans="1:10" ht="17.5" x14ac:dyDescent="0.45">
      <c r="A4" s="2"/>
      <c r="B4" s="22" t="s">
        <v>135</v>
      </c>
      <c r="C4" s="22"/>
      <c r="D4" s="6" t="s">
        <v>136</v>
      </c>
      <c r="E4" s="4">
        <v>1000</v>
      </c>
      <c r="F4" s="4"/>
      <c r="G4" s="6" t="s">
        <v>137</v>
      </c>
      <c r="H4" s="4">
        <v>800</v>
      </c>
      <c r="I4" s="2"/>
      <c r="J4" s="2"/>
    </row>
    <row r="5" spans="1:10" ht="17.5" x14ac:dyDescent="0.45">
      <c r="A5" s="2"/>
      <c r="B5" s="22" t="s">
        <v>138</v>
      </c>
      <c r="C5" s="22"/>
      <c r="D5" s="6" t="s">
        <v>139</v>
      </c>
      <c r="E5" s="4">
        <v>600</v>
      </c>
      <c r="F5" s="4"/>
      <c r="G5" s="6" t="s">
        <v>140</v>
      </c>
      <c r="H5" s="4">
        <v>500</v>
      </c>
      <c r="I5" s="2"/>
      <c r="J5" s="2"/>
    </row>
    <row r="6" spans="1:10" ht="15.5" x14ac:dyDescent="0.35">
      <c r="A6" s="2"/>
      <c r="B6" s="22"/>
      <c r="C6" s="22"/>
      <c r="D6" s="6"/>
      <c r="E6" s="4"/>
      <c r="F6" s="6"/>
      <c r="G6" s="4"/>
      <c r="H6" s="2"/>
      <c r="I6" s="2"/>
    </row>
    <row r="7" spans="1:10" ht="15.5" x14ac:dyDescent="0.35">
      <c r="A7" s="2" t="s">
        <v>82</v>
      </c>
      <c r="B7" s="2"/>
      <c r="C7" s="2"/>
      <c r="D7" s="2"/>
      <c r="E7" s="2"/>
      <c r="F7" s="2"/>
      <c r="G7" s="2"/>
      <c r="H7" s="2"/>
      <c r="I7" s="2"/>
      <c r="J7" s="22"/>
    </row>
    <row r="8" spans="1:10" ht="15.5" x14ac:dyDescent="0.35">
      <c r="A8" s="2"/>
      <c r="B8" s="22"/>
      <c r="C8" s="22"/>
      <c r="D8" s="2" t="s">
        <v>133</v>
      </c>
      <c r="E8" s="2"/>
      <c r="F8" s="22"/>
      <c r="G8" s="2" t="s">
        <v>134</v>
      </c>
      <c r="H8" s="2"/>
      <c r="I8" s="2"/>
    </row>
    <row r="9" spans="1:10" ht="17.5" x14ac:dyDescent="0.45">
      <c r="A9" s="2"/>
      <c r="B9" s="22" t="s">
        <v>141</v>
      </c>
      <c r="C9" s="22"/>
      <c r="D9" s="6" t="s">
        <v>136</v>
      </c>
      <c r="E9" s="4">
        <v>1000</v>
      </c>
      <c r="F9" s="22"/>
      <c r="G9" s="6" t="s">
        <v>137</v>
      </c>
      <c r="H9" s="4">
        <v>800</v>
      </c>
      <c r="I9" s="2"/>
    </row>
    <row r="10" spans="1:10" ht="17.5" x14ac:dyDescent="0.45">
      <c r="A10" s="2"/>
      <c r="B10" s="22" t="s">
        <v>142</v>
      </c>
      <c r="C10" s="22"/>
      <c r="D10" s="6" t="s">
        <v>139</v>
      </c>
      <c r="E10" s="4">
        <v>600</v>
      </c>
      <c r="F10" s="22"/>
      <c r="G10" s="6" t="s">
        <v>140</v>
      </c>
      <c r="H10" s="4">
        <v>500</v>
      </c>
      <c r="I10" s="2"/>
    </row>
    <row r="11" spans="1:10" ht="17.5" x14ac:dyDescent="0.45">
      <c r="A11" s="2"/>
      <c r="B11" s="22"/>
      <c r="C11" s="22"/>
      <c r="D11" s="6" t="s">
        <v>143</v>
      </c>
      <c r="E11" s="4">
        <v>0.6</v>
      </c>
      <c r="F11" s="22"/>
      <c r="G11" s="27" t="s">
        <v>158</v>
      </c>
      <c r="H11" s="4">
        <v>0.625</v>
      </c>
      <c r="I11" s="2"/>
    </row>
    <row r="12" spans="1:10" ht="15.5" x14ac:dyDescent="0.35">
      <c r="A12" s="22" t="s">
        <v>144</v>
      </c>
      <c r="B12" s="22"/>
      <c r="C12" s="22"/>
      <c r="D12" s="22">
        <f>(E10+H10)/(E9+H9)</f>
        <v>0.61111111111111116</v>
      </c>
      <c r="E12" s="22"/>
      <c r="F12" s="22"/>
      <c r="G12" s="22"/>
      <c r="H12" s="22"/>
      <c r="I12" s="22"/>
      <c r="J12" s="2"/>
    </row>
    <row r="13" spans="1:10" ht="15.5" x14ac:dyDescent="0.35">
      <c r="A13" s="22"/>
      <c r="B13" s="22"/>
      <c r="C13" s="22" t="s">
        <v>121</v>
      </c>
      <c r="D13" s="22">
        <f>1-D12</f>
        <v>0.38888888888888884</v>
      </c>
      <c r="E13" s="22"/>
      <c r="F13" s="22"/>
      <c r="G13" s="22"/>
      <c r="H13" s="22"/>
      <c r="I13" s="22"/>
      <c r="J13" s="2"/>
    </row>
    <row r="14" spans="1:10" ht="15.5" x14ac:dyDescent="0.35">
      <c r="A14" s="6"/>
      <c r="B14" s="2" t="s">
        <v>83</v>
      </c>
      <c r="C14" s="2"/>
      <c r="D14" s="2"/>
      <c r="E14" s="2"/>
      <c r="F14" s="2"/>
      <c r="G14" s="2"/>
      <c r="H14" s="2"/>
      <c r="I14" s="22"/>
      <c r="J14" s="2"/>
    </row>
    <row r="15" spans="1:10" ht="17.5" x14ac:dyDescent="0.45">
      <c r="A15" s="2"/>
      <c r="B15" s="2" t="s">
        <v>145</v>
      </c>
      <c r="C15" s="2"/>
      <c r="D15" s="2"/>
      <c r="E15" s="2"/>
      <c r="F15" s="2"/>
      <c r="G15" s="2"/>
      <c r="H15" s="2"/>
      <c r="I15" s="22"/>
      <c r="J15" s="2"/>
    </row>
    <row r="16" spans="1:10" ht="17.5" x14ac:dyDescent="0.45">
      <c r="A16" s="2"/>
      <c r="B16" s="2" t="s">
        <v>146</v>
      </c>
      <c r="C16" s="2"/>
      <c r="D16" s="2"/>
      <c r="E16" s="2"/>
      <c r="F16" s="2"/>
      <c r="G16" s="2"/>
      <c r="H16" s="2"/>
      <c r="I16" s="22"/>
      <c r="J16" s="2"/>
    </row>
    <row r="17" spans="1:11" ht="15.5" x14ac:dyDescent="0.35">
      <c r="A17" s="2"/>
      <c r="B17" s="2"/>
      <c r="C17" s="2"/>
      <c r="D17" s="2"/>
      <c r="E17" s="2"/>
      <c r="F17" s="2"/>
      <c r="G17" s="2"/>
      <c r="H17" s="2"/>
      <c r="I17" s="22"/>
      <c r="J17" s="2"/>
    </row>
    <row r="18" spans="1:11" ht="15.5" x14ac:dyDescent="0.35">
      <c r="A18" s="2"/>
      <c r="B18" s="2" t="s">
        <v>147</v>
      </c>
      <c r="C18" s="2"/>
      <c r="D18" s="2"/>
      <c r="E18" s="2"/>
      <c r="F18" s="2"/>
      <c r="G18" s="2"/>
      <c r="H18" s="2"/>
      <c r="I18" s="22"/>
      <c r="J18" s="2"/>
    </row>
    <row r="19" spans="1:11" ht="17.5" x14ac:dyDescent="0.45">
      <c r="A19" s="2"/>
      <c r="B19" s="2"/>
      <c r="C19" s="6" t="s">
        <v>148</v>
      </c>
      <c r="D19" s="23">
        <f xml:space="preserve"> SQRT(D12*D13*(1/E9+1/H9))</f>
        <v>2.3124061542519347E-2</v>
      </c>
      <c r="E19" s="24" t="str">
        <f ca="1">_xlfn.FORMULATEXT(D19)</f>
        <v>= SQRT(D12*D13*(1/E9+1/H9))</v>
      </c>
      <c r="F19" s="24"/>
      <c r="G19" s="24"/>
      <c r="H19" s="2"/>
      <c r="I19" s="22"/>
      <c r="J19" s="2"/>
    </row>
    <row r="20" spans="1:11" ht="17.5" x14ac:dyDescent="0.45">
      <c r="A20" s="2"/>
      <c r="B20" s="2"/>
      <c r="C20" s="6" t="s">
        <v>149</v>
      </c>
      <c r="D20" s="25">
        <f>(E11-H11)/D19</f>
        <v>-1.0811249552346718</v>
      </c>
      <c r="E20" s="24" t="str">
        <f t="shared" ref="E20" ca="1" si="0">_xlfn.FORMULATEXT(D20)</f>
        <v>=(E11-H11)/D19</v>
      </c>
      <c r="F20" s="24"/>
      <c r="G20" s="24"/>
      <c r="H20" s="2"/>
      <c r="I20" s="22"/>
      <c r="J20" s="2"/>
    </row>
    <row r="21" spans="1:11" ht="15.5" x14ac:dyDescent="0.35">
      <c r="A21" s="22"/>
      <c r="B21" s="22"/>
      <c r="C21" s="22" t="s">
        <v>150</v>
      </c>
      <c r="D21" s="22">
        <f>ABS(D20)</f>
        <v>1.0811249552346718</v>
      </c>
      <c r="E21" s="22"/>
      <c r="F21" s="22"/>
      <c r="G21" s="22"/>
      <c r="H21" s="22"/>
      <c r="I21" s="22"/>
      <c r="J21" s="2"/>
    </row>
    <row r="22" spans="1:11" ht="18.5" x14ac:dyDescent="0.45">
      <c r="A22" s="22"/>
      <c r="B22" s="22"/>
      <c r="C22" s="22" t="s">
        <v>151</v>
      </c>
      <c r="D22" s="22">
        <v>0.92</v>
      </c>
      <c r="E22" s="22"/>
      <c r="F22" s="22"/>
      <c r="G22" s="22"/>
      <c r="H22" s="22"/>
      <c r="I22" s="22"/>
      <c r="J22" s="2"/>
    </row>
    <row r="23" spans="1:11" ht="15.5" x14ac:dyDescent="0.35">
      <c r="A23" s="2"/>
      <c r="B23" s="2"/>
      <c r="C23" s="6" t="s">
        <v>89</v>
      </c>
      <c r="D23" s="4">
        <f>1-D22</f>
        <v>7.999999999999996E-2</v>
      </c>
      <c r="E23" s="26" t="s">
        <v>152</v>
      </c>
      <c r="F23" s="24"/>
      <c r="G23" s="24"/>
      <c r="H23" s="2"/>
      <c r="I23" s="22"/>
      <c r="J23" s="2"/>
    </row>
    <row r="24" spans="1:11" ht="15.5" x14ac:dyDescent="0.35">
      <c r="A24" s="2"/>
      <c r="B24" s="2" t="s">
        <v>90</v>
      </c>
      <c r="C24" s="22"/>
      <c r="D24" s="22"/>
      <c r="E24" s="22"/>
      <c r="F24" s="22"/>
      <c r="G24" s="22"/>
      <c r="H24" s="22"/>
      <c r="I24" s="22"/>
      <c r="J24" s="2"/>
    </row>
    <row r="25" spans="1:11" ht="17.5" x14ac:dyDescent="0.45">
      <c r="A25" s="2"/>
      <c r="B25" s="22"/>
      <c r="C25" s="6" t="s">
        <v>153</v>
      </c>
      <c r="D25" s="23">
        <f xml:space="preserve"> NORMSINV(1 - D23)</f>
        <v>1.4050715603096329</v>
      </c>
      <c r="E25" s="24" t="str">
        <f ca="1">_xlfn.FORMULATEXT(D25)</f>
        <v>= NORMSINV(1 - D23)</v>
      </c>
      <c r="F25" s="24"/>
      <c r="G25" s="24"/>
      <c r="H25" s="2"/>
      <c r="I25" s="22"/>
      <c r="J25" s="2"/>
    </row>
    <row r="26" spans="1:11" ht="17.5" x14ac:dyDescent="0.45">
      <c r="A26" s="2"/>
      <c r="B26" s="2" t="s">
        <v>155</v>
      </c>
      <c r="C26" s="3"/>
      <c r="D26" s="2"/>
      <c r="E26" s="2"/>
      <c r="F26" s="2"/>
      <c r="G26" s="2"/>
      <c r="H26" s="2"/>
      <c r="I26" s="22"/>
      <c r="J26" s="22"/>
    </row>
    <row r="27" spans="1:11" ht="15.5" x14ac:dyDescent="0.35">
      <c r="A27" s="2"/>
      <c r="B27" s="2" t="s">
        <v>154</v>
      </c>
      <c r="C27" s="2"/>
      <c r="D27" s="2"/>
      <c r="E27" s="2"/>
      <c r="F27" s="2"/>
      <c r="G27" s="2"/>
      <c r="H27" s="2"/>
      <c r="I27" s="22"/>
      <c r="J27" s="2"/>
    </row>
    <row r="28" spans="1:11" ht="15.5" x14ac:dyDescent="0.35">
      <c r="A28" s="2"/>
      <c r="B28" s="2"/>
      <c r="C28" s="2"/>
      <c r="G28" s="2"/>
      <c r="H28" s="2"/>
      <c r="I28" s="22"/>
      <c r="J28" s="22"/>
    </row>
    <row r="29" spans="1:11" ht="15.5" x14ac:dyDescent="0.35">
      <c r="A29" s="22"/>
      <c r="B29" s="22"/>
      <c r="C29" s="2"/>
      <c r="D29" s="2"/>
      <c r="E29" s="2"/>
      <c r="F29" s="2"/>
      <c r="G29" t="s">
        <v>37</v>
      </c>
      <c r="H29" s="22"/>
      <c r="I29" s="2"/>
      <c r="J29" s="22"/>
      <c r="K29" s="22"/>
    </row>
    <row r="30" spans="1:11" ht="15.5" x14ac:dyDescent="0.35">
      <c r="A30" s="22"/>
      <c r="B30" s="22"/>
      <c r="C30" s="2"/>
      <c r="D30" s="2"/>
      <c r="E30" s="2"/>
      <c r="F30" s="22"/>
      <c r="G30" s="22"/>
      <c r="H30" s="22"/>
      <c r="I30" s="22"/>
      <c r="J30" s="22"/>
    </row>
    <row r="31" spans="1:11" ht="15.5" x14ac:dyDescent="0.35">
      <c r="A31" s="22"/>
      <c r="B31" s="22"/>
      <c r="C31" s="22"/>
      <c r="D31" s="22"/>
      <c r="E31" s="22"/>
      <c r="F31" s="22"/>
      <c r="G31" s="22"/>
      <c r="H31" s="22"/>
      <c r="I31" s="22"/>
      <c r="J31" s="22"/>
    </row>
  </sheetData>
  <printOptions headings="1" gridLines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tabSelected="1" workbookViewId="0">
      <selection activeCell="L13" sqref="L13"/>
    </sheetView>
  </sheetViews>
  <sheetFormatPr defaultColWidth="8.90625" defaultRowHeight="15.5" x14ac:dyDescent="0.35"/>
  <cols>
    <col min="1" max="16384" width="8.90625" style="2"/>
  </cols>
  <sheetData>
    <row r="1" spans="1:10" x14ac:dyDescent="0.35">
      <c r="A1" s="1" t="s">
        <v>159</v>
      </c>
    </row>
    <row r="2" spans="1:10" x14ac:dyDescent="0.35">
      <c r="A2" s="1" t="s">
        <v>169</v>
      </c>
    </row>
    <row r="3" spans="1:10" x14ac:dyDescent="0.35">
      <c r="A3" s="1">
        <v>1250</v>
      </c>
      <c r="B3" s="1">
        <v>1400</v>
      </c>
      <c r="C3" s="1">
        <v>1850</v>
      </c>
      <c r="D3" s="1">
        <v>2000</v>
      </c>
      <c r="E3" s="1">
        <v>2200</v>
      </c>
      <c r="F3" s="1">
        <v>1750</v>
      </c>
      <c r="G3" s="1">
        <v>1950</v>
      </c>
      <c r="H3" s="1">
        <v>1900</v>
      </c>
      <c r="I3" s="1">
        <v>1200</v>
      </c>
      <c r="J3" s="1">
        <v>1000</v>
      </c>
    </row>
    <row r="5" spans="1:10" x14ac:dyDescent="0.35">
      <c r="A5" s="2" t="s">
        <v>116</v>
      </c>
    </row>
    <row r="6" spans="1:10" x14ac:dyDescent="0.35">
      <c r="A6" s="1" t="s">
        <v>14</v>
      </c>
      <c r="B6" s="2" t="s">
        <v>160</v>
      </c>
      <c r="D6" s="2">
        <v>10</v>
      </c>
    </row>
    <row r="7" spans="1:10" x14ac:dyDescent="0.35">
      <c r="B7" s="2" t="s">
        <v>186</v>
      </c>
      <c r="D7" s="2">
        <v>1500</v>
      </c>
    </row>
    <row r="8" spans="1:10" x14ac:dyDescent="0.35">
      <c r="A8" s="2" t="s">
        <v>14</v>
      </c>
      <c r="B8" s="2" t="s">
        <v>161</v>
      </c>
      <c r="D8" s="2">
        <f>AVERAGE(A3:J3)</f>
        <v>1650</v>
      </c>
      <c r="E8" s="2" t="str">
        <f ca="1">_xlfn.FORMULATEXT(D8)</f>
        <v>=AVERAGE(A3:J3)</v>
      </c>
    </row>
    <row r="9" spans="1:10" x14ac:dyDescent="0.35">
      <c r="B9" s="2" t="s">
        <v>162</v>
      </c>
      <c r="D9" s="2">
        <f>_xlfn.STDEV.S(A3:J3)</f>
        <v>404.83192671637062</v>
      </c>
      <c r="E9" s="2" t="str">
        <f ca="1">_xlfn.FORMULATEXT(D9)</f>
        <v>=STDEV.S(A3:J3)</v>
      </c>
    </row>
    <row r="11" spans="1:10" x14ac:dyDescent="0.35">
      <c r="B11" s="2" t="s">
        <v>163</v>
      </c>
    </row>
    <row r="12" spans="1:10" x14ac:dyDescent="0.35">
      <c r="C12" s="2" t="s">
        <v>164</v>
      </c>
    </row>
    <row r="13" spans="1:10" x14ac:dyDescent="0.35">
      <c r="C13" s="2" t="s">
        <v>187</v>
      </c>
    </row>
    <row r="15" spans="1:10" x14ac:dyDescent="0.35">
      <c r="C15" s="2" t="s">
        <v>165</v>
      </c>
      <c r="D15" s="2">
        <f>D9 / SQRT(D6)</f>
        <v>128.01909579781011</v>
      </c>
      <c r="E15" s="2" t="str">
        <f t="shared" ref="E15:E20" ca="1" si="0">_xlfn.FORMULATEXT(D15)</f>
        <v>=D9 / SQRT(D6)</v>
      </c>
    </row>
    <row r="16" spans="1:10" x14ac:dyDescent="0.35">
      <c r="C16" s="2" t="s">
        <v>166</v>
      </c>
      <c r="D16" s="2">
        <f xml:space="preserve"> (D8-D7)/D15</f>
        <v>1.1717001988274149</v>
      </c>
      <c r="E16" s="2" t="str">
        <f t="shared" ca="1" si="0"/>
        <v>= (D8-D7)/D15</v>
      </c>
    </row>
    <row r="17" spans="2:8" x14ac:dyDescent="0.35">
      <c r="C17" s="2" t="s">
        <v>188</v>
      </c>
      <c r="D17" s="2">
        <v>0.9</v>
      </c>
    </row>
    <row r="18" spans="2:8" x14ac:dyDescent="0.35">
      <c r="C18" s="2" t="s">
        <v>0</v>
      </c>
      <c r="D18" s="2">
        <v>0.1</v>
      </c>
    </row>
    <row r="19" spans="2:8" x14ac:dyDescent="0.35">
      <c r="C19" s="2" t="s">
        <v>167</v>
      </c>
      <c r="D19" s="2">
        <f>D6 - 1</f>
        <v>9</v>
      </c>
      <c r="E19" s="2" t="str">
        <f t="shared" ca="1" si="0"/>
        <v>=D6 - 1</v>
      </c>
    </row>
    <row r="20" spans="2:8" x14ac:dyDescent="0.35">
      <c r="C20" s="2" t="s">
        <v>168</v>
      </c>
      <c r="D20" s="2">
        <f>_xlfn.T.INV.2T(D18,D19)</f>
        <v>1.8331129326562374</v>
      </c>
      <c r="E20" s="2" t="str">
        <f t="shared" ca="1" si="0"/>
        <v>=T.INV.2T(D18,D19)</v>
      </c>
    </row>
    <row r="22" spans="2:8" x14ac:dyDescent="0.35">
      <c r="B22" s="2" t="s">
        <v>170</v>
      </c>
      <c r="C22" s="2" t="s">
        <v>171</v>
      </c>
    </row>
    <row r="23" spans="2:8" x14ac:dyDescent="0.35">
      <c r="C23" s="2" t="s">
        <v>172</v>
      </c>
    </row>
    <row r="25" spans="2:8" x14ac:dyDescent="0.35">
      <c r="H25" s="2" t="s">
        <v>21</v>
      </c>
    </row>
  </sheetData>
  <printOptions headings="1" gridLines="1"/>
  <pageMargins left="0.7" right="0.7" top="0.75" bottom="0.75" header="0.3" footer="0.3"/>
  <pageSetup scale="8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9779857059053</cp:lastModifiedBy>
  <cp:lastPrinted>2025-01-04T14:03:22Z</cp:lastPrinted>
  <dcterms:created xsi:type="dcterms:W3CDTF">2024-12-29T04:34:12Z</dcterms:created>
  <dcterms:modified xsi:type="dcterms:W3CDTF">2025-03-23T15:11:05Z</dcterms:modified>
</cp:coreProperties>
</file>