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N IDS-Require Further Investi" sheetId="1" r:id="rId4"/>
  </sheets>
  <definedNames/>
  <calcPr/>
</workbook>
</file>

<file path=xl/sharedStrings.xml><?xml version="1.0" encoding="utf-8"?>
<sst xmlns="http://schemas.openxmlformats.org/spreadsheetml/2006/main" count="305" uniqueCount="302">
  <si>
    <t>Number</t>
  </si>
  <si>
    <t>station_id</t>
  </si>
  <si>
    <t>station_name</t>
  </si>
  <si>
    <t>Distance (miles)</t>
  </si>
  <si>
    <t># of Instances (JAN)</t>
  </si>
  <si>
    <t># of Instances (FEB)</t>
  </si>
  <si>
    <t># of Instances (MAR)</t>
  </si>
  <si>
    <t># of Instances (APR)</t>
  </si>
  <si>
    <t># of Instances (MAY)</t>
  </si>
  <si>
    <t># of Instances (JUNE)</t>
  </si>
  <si>
    <t># of Instances (JULY)</t>
  </si>
  <si>
    <t># of Instances (AUGUST)</t>
  </si>
  <si>
    <t># of Instances (SEPTEMBER)</t>
  </si>
  <si>
    <t># of Instances (OCTOBER)</t>
  </si>
  <si>
    <t># of Instances (NOVEMBER)</t>
  </si>
  <si>
    <t># of Instances (DECEMBER)</t>
  </si>
  <si>
    <t>Number of Entries</t>
  </si>
  <si>
    <t>Conclusion</t>
  </si>
  <si>
    <t>Action</t>
  </si>
  <si>
    <t>Hamlin Ave &amp; Grand Ave</t>
  </si>
  <si>
    <t>Delete entries with Hamlin Ave &amp; Grand Ave since there are far fewer entries when compared to Ridge Blvd &amp; Howard St and the distance between them is noticeably large</t>
  </si>
  <si>
    <t>Delete entries with Hamlin Ave &amp; Grand Ave</t>
  </si>
  <si>
    <t>Ridge Blvd &amp; Howard St</t>
  </si>
  <si>
    <t>Paulina St &amp; Howard St</t>
  </si>
  <si>
    <t>Delete entries with Hamlin Ave &amp; Chicago Ave since there are far fewer entries when compared to Paulina St &amp; Howard St and the distance between them is noticeably large</t>
  </si>
  <si>
    <t>Delete entries with Hamlin Ave &amp; Chicago Ave</t>
  </si>
  <si>
    <t>Hamlin Ave &amp; Chicago Ave</t>
  </si>
  <si>
    <t>Clark St &amp; Jarvis Ave</t>
  </si>
  <si>
    <t>Delete entries with Public Rack -Pulaski Rd &amp; Armitage Ave since there are far fewer entries when compared to Clark St &amp; Jarvis Ave and the distance between them is noticeably large</t>
  </si>
  <si>
    <t>Delete entries with Public Rack -Pulaski Rd &amp; Armitage Ave</t>
  </si>
  <si>
    <t>Public Rack - Pulaski Rd &amp; Armitage Ave</t>
  </si>
  <si>
    <t>Conservatory Dr &amp; Lake St</t>
  </si>
  <si>
    <t>Delete entries with Keystone Ave &amp; North Ave since there are far fewer entries when compared to Conservatory Dr &amp; Lake St and the distance between them is noticeably large</t>
  </si>
  <si>
    <t>Delete entries with Keystone Ave &amp; North Ave</t>
  </si>
  <si>
    <t>Keystone Ave &amp; North Ave</t>
  </si>
  <si>
    <t>Wolcott Ave &amp; Fargo Ave</t>
  </si>
  <si>
    <t>Delete entries with Kostner Ave &amp; North Ave since there are far fewer entries when compared to Wolcott Ave &amp; Fargo Ave and the distance between them is noticeably large</t>
  </si>
  <si>
    <t>Delete entries with Kostner Ave &amp; North Ave</t>
  </si>
  <si>
    <t>Kostner Ave &amp; North Ave</t>
  </si>
  <si>
    <t>Greenview Ave &amp; Jarvis Ave</t>
  </si>
  <si>
    <t>Delete entries with Public Rack - Karlov Ave &amp; Kamerling Ave since there are far fewer entries when compared to Greenview Ave &amp; Jarvis Ave and the distance between them is noticeably large</t>
  </si>
  <si>
    <t>Delete entries with Public Rack - Karlov Ave &amp; Kamerling Ave</t>
  </si>
  <si>
    <t>Public Rack - Karlov Ave &amp; Kamerling Ave</t>
  </si>
  <si>
    <t>Eastlake Ter &amp; Rogers Ave</t>
  </si>
  <si>
    <t>3 distances</t>
  </si>
  <si>
    <t>Delete entries with Pulaski Rd &amp; Roosevelt Rd and change the entries of Eastlake Ter &amp; Howard St to Eastlake Ter &amp; Rogers Ave since the the distance between Eastlake Ter &amp; Rogers Ave and Eastlake Ter &amp; Howard St is small</t>
  </si>
  <si>
    <t>Delete entries with Pulaski Rd &amp; Roosevelt Rd and change the entries of Eastlake Ter &amp; Howard to Eastlake Ter &amp; Rogers Ave</t>
  </si>
  <si>
    <t>Pulaski Rd &amp; Roosevelt Rd</t>
  </si>
  <si>
    <t>Eastlake Ter &amp; Howard St</t>
  </si>
  <si>
    <t>Western Ave &amp; Howard St</t>
  </si>
  <si>
    <t>Delete entries with Roswell B.Mason Elementary School since the distance between Western Ave &amp; Howard St and Roswell B.Mason Elementary School is noticeably large</t>
  </si>
  <si>
    <t>Delete entries with Roswell B.Mason Elementary School</t>
  </si>
  <si>
    <t>Roswell B. Mason Elementary School</t>
  </si>
  <si>
    <t>Pulaski Rd &amp; Lake St</t>
  </si>
  <si>
    <t>Delete entries with Pulaski Rd &amp; 15th since the distance between Pulaski Rd &amp; Lake St and Pulaski Rd &amp; 15th St is noticeably large</t>
  </si>
  <si>
    <t>Delete entries with Pulaski &amp; 15th St</t>
  </si>
  <si>
    <t>Pulaski Rd &amp; 15th St</t>
  </si>
  <si>
    <t>Karlov Ave &amp; Madison St</t>
  </si>
  <si>
    <t>Delete entries with California Ave &amp; Ogden Ave since the distance between Karlov Av &amp; Madison St and California Ave &amp; Ogden Ave is noticeably large</t>
  </si>
  <si>
    <t>Delete entries with California Ave &amp; Ogden Ave</t>
  </si>
  <si>
    <t>California Ave &amp; Ogden Ave</t>
  </si>
  <si>
    <t>Pulaski Rd &amp; Congress Pkwy</t>
  </si>
  <si>
    <t>Delete entries with Zapta academy since the distance between Pulaski Rd &amp; Congress Pkwy and Zapta Academy is noticeably large</t>
  </si>
  <si>
    <t>Delete entries with Zapta Academy</t>
  </si>
  <si>
    <t>Zapata Academy</t>
  </si>
  <si>
    <t>Kostner Ave &amp; Lake St</t>
  </si>
  <si>
    <t>Delete entries with Keeler Ave &amp; 26th since the distance between Kostner Ave &amp; Lake St and Keeler Ave &amp; 26th St is noticebaly  large</t>
  </si>
  <si>
    <t>Delete entries with Keeler Ave &amp; 26th St</t>
  </si>
  <si>
    <t>Keeler Ave &amp; 26th St</t>
  </si>
  <si>
    <t>Laramie Ave &amp; Gladys Ave</t>
  </si>
  <si>
    <t>Delete this station id since the number of entries between the two stations is not that substanstial and the distance between them is noticeable</t>
  </si>
  <si>
    <t>Delete station id 543</t>
  </si>
  <si>
    <t>Cicero Ave &amp; Roscoe St</t>
  </si>
  <si>
    <t>Kostner Ave &amp; Adams St</t>
  </si>
  <si>
    <t>Delete entries with Linder Ave &amp; Belmont Ave since the distance between Kostner Ave &amp; Adams St and Linder Ave &amp; Belmont Ave is noticeably large</t>
  </si>
  <si>
    <t>Delete entries with Linder Ave &amp; Belmont Ave</t>
  </si>
  <si>
    <t>Linder Ave &amp; Belmont Ave</t>
  </si>
  <si>
    <t>Damen Ave &amp; Pershing Rd</t>
  </si>
  <si>
    <t>Delete entries with Cicero Ave &amp; Wellington Ave since the distance between Damen Ave &amp; Pershing Rd and Cicero Ave &amp; Wellington Ave is noticeably large</t>
  </si>
  <si>
    <t>Delete entries with Cicero Ave &amp; Wellington Ave</t>
  </si>
  <si>
    <t>Cicero Ave &amp; Wellington Ave</t>
  </si>
  <si>
    <t>Marshfield Ave &amp; 44th St</t>
  </si>
  <si>
    <t>Delete entries wtih Laramie Ave &amp; Fullerton Ave since the distance between Marshfield Ave &amp; 44th St and Laramie Ave &amp; Fullerton is noticeably large</t>
  </si>
  <si>
    <t>Delete entries with Laramie Ave &amp; Fullerton Ave</t>
  </si>
  <si>
    <t>Laramie Ave &amp; Fullerton Ave</t>
  </si>
  <si>
    <t>Elizabeth St &amp; 47th St</t>
  </si>
  <si>
    <t>Delete entries with Lorel Ave &amp; Chicago Ave since the distance between Elizabeth St &amp; 47th St and Lorel Ave &amp; Chicago Ave is noticeably large</t>
  </si>
  <si>
    <t>Delete entries with Lorel Ave &amp; Chicago Ave</t>
  </si>
  <si>
    <t>Lorel Ave &amp; Chicago Ave</t>
  </si>
  <si>
    <t>Damen Ave &amp; 51st St</t>
  </si>
  <si>
    <t>Delete entries with Cicero Ave &amp; Le Moyne St - midblock since the distance between Damen Ave &amp; 51st St and Cicero Ave &amp; Le Moyne St - midblock is noticeably large</t>
  </si>
  <si>
    <t>Delete entries with Cicero Ave &amp; Le Moyne St - midblock</t>
  </si>
  <si>
    <t>Cicero Ave &amp; Le Moyne St - midblock</t>
  </si>
  <si>
    <t>Throop St &amp; 52nd St</t>
  </si>
  <si>
    <t>Delete entries with Public Rack-Spencer Elementary Technology Academy since the distance between Throop St &amp; 52nd St and Public Rack - Spencer Elementary Technology Academy is noticeably large</t>
  </si>
  <si>
    <t>Delete entries with Public Rack-Spencer Elementary Technology Academy</t>
  </si>
  <si>
    <t>Public Rack - Spencer Elementary Technology Academy</t>
  </si>
  <si>
    <t>Seeley Ave &amp; Garfield Blvd</t>
  </si>
  <si>
    <t xml:space="preserve">Delete entries with Public Rack - Lotus Ave &amp; Harrison St since the distance between Seeley Ave &amp; Garfield Blvd and Public Rack - Lotus Ave &amp; Harrison St is noticeably large </t>
  </si>
  <si>
    <t>Delete entries with Public Rack - Lotus Ave &amp; Harrison St</t>
  </si>
  <si>
    <t>Public Rack - Lotus Ave &amp; Harrison St</t>
  </si>
  <si>
    <t>Racine Ave &amp; Garfield Blvd</t>
  </si>
  <si>
    <t>Delete entries with Menard Ave &amp; Dakin St - midblock since the distance between Racine Ave &amp; Garfield Blvd and Menard Ave &amp; Dakin St - midblock is noticeably large</t>
  </si>
  <si>
    <t>Delete entries with Menard Ave &amp; Dakin St - midblock</t>
  </si>
  <si>
    <t>Menard Ave &amp; Dakin St - midblock</t>
  </si>
  <si>
    <t>Marshfield Ave &amp; 59th St</t>
  </si>
  <si>
    <t>Delete station id 560 since the number of entries is not substantial</t>
  </si>
  <si>
    <t>Delete station id 560</t>
  </si>
  <si>
    <t>Austin Ave &amp; Roscoe St</t>
  </si>
  <si>
    <t>Damen Ave &amp; 59th St</t>
  </si>
  <si>
    <t>Delete entries with Public Rack - Melvina Ave &amp; Belmont Ave since the distance between the two stations is noticeably large</t>
  </si>
  <si>
    <t>Delete entries with Public Rack - Melvina Ave &amp; Belmont Ave</t>
  </si>
  <si>
    <t>Public Rack - Melvina Ave &amp; Belmont Ave</t>
  </si>
  <si>
    <t>Racine Ave &amp; 61st St</t>
  </si>
  <si>
    <t>Delete entries with Menard Ave &amp; Belmont Ave since the distance between the two stations is noticeably large</t>
  </si>
  <si>
    <t>Delete entries with Menard Ave &amp; Belmont Ave</t>
  </si>
  <si>
    <t>Menard Ave &amp; Belmont Ave</t>
  </si>
  <si>
    <t>Racine Ave &amp; 65th St</t>
  </si>
  <si>
    <t xml:space="preserve">Delete entries with Austin Ave &amp; Wellington Ave - midblock since the distance between the two stations is noticeably large </t>
  </si>
  <si>
    <t>Delete entries with Austin Ave &amp; Wellington Ave - midblock</t>
  </si>
  <si>
    <t>Austin Ave &amp; Wellington Ave - midblock</t>
  </si>
  <si>
    <t>May St &amp; 69th St</t>
  </si>
  <si>
    <t>Delete entries with Harvey Ave &amp; North Ave since the distance between the two stations is noticeably large</t>
  </si>
  <si>
    <t>Delete entries with Harvey Ave &amp; North Ave</t>
  </si>
  <si>
    <t>Harvey Ave &amp; North Ave</t>
  </si>
  <si>
    <t>Woodlawn Ave &amp; 75th St</t>
  </si>
  <si>
    <t>Delete entries with Menard Ave &amp; Grand Ave since the distance between the two stations is noticeably large</t>
  </si>
  <si>
    <t>Delete entries with Menard Ave &amp; Grand Ave</t>
  </si>
  <si>
    <t>Menard Ave &amp; Grand Ave</t>
  </si>
  <si>
    <t>Vernon Ave &amp; 75th St</t>
  </si>
  <si>
    <t>Delete entries with Austin Blvd &amp; North Ave since the distance between the two stations is noticeably large</t>
  </si>
  <si>
    <t>Delete entries with Ausitn Blvd &amp; North Ave</t>
  </si>
  <si>
    <t>Austin Blvd &amp; North Ave</t>
  </si>
  <si>
    <t>State St &amp; 76th St</t>
  </si>
  <si>
    <t>Delete entries with Hiawatha Park since the distance between the two stations is noticeably large</t>
  </si>
  <si>
    <t>Delete entries with Hiawatha Park</t>
  </si>
  <si>
    <t>Hiawatha Park</t>
  </si>
  <si>
    <t>Vernon Ave &amp; 79th St</t>
  </si>
  <si>
    <t>Delete entries with Canty elementary school since the distance between the two stations is noticeably large</t>
  </si>
  <si>
    <t>Delete entries with Canty elementary school</t>
  </si>
  <si>
    <t>Canty Elementary School</t>
  </si>
  <si>
    <t>Cottage Grove Ave &amp; 78th St</t>
  </si>
  <si>
    <t>Delete entries with Pittsburgh Ave &amp; Irving Park since the distance between the two stations is noticeably large</t>
  </si>
  <si>
    <t>Delete entries with Pittsburgh Ave &amp; Irving Park</t>
  </si>
  <si>
    <t>Pittsburgh Ave &amp; Irving Park</t>
  </si>
  <si>
    <t>Greenwood Ave &amp; 79th St</t>
  </si>
  <si>
    <t>Delete entries with Plainfield Ave &amp; Irving Park since the distance between the two stations is noticeably large</t>
  </si>
  <si>
    <t>Delete entries with Plainfield Ave &amp; Irving Park</t>
  </si>
  <si>
    <t>Plainfield Ave &amp; Irving Park Rd</t>
  </si>
  <si>
    <t>Stony Island Ave &amp; South Chicago Ave</t>
  </si>
  <si>
    <t>Delete entries with Ozark Ave &amp; Addison St since the distance between the two stations is noticeably large</t>
  </si>
  <si>
    <t>Delete entries with Ozark Ave &amp; Addison St</t>
  </si>
  <si>
    <t>Ozark Ave &amp; Addison St</t>
  </si>
  <si>
    <t>Phillips Ave &amp; 79th St</t>
  </si>
  <si>
    <t>Delete entries with Oketo Ave &amp; Belmont Ave since the distance between the two stations is noticeably large</t>
  </si>
  <si>
    <t>Delete entries with Oketo Ave &amp; Belmont Ave</t>
  </si>
  <si>
    <t>Oketo Ave &amp; Belmont Ave</t>
  </si>
  <si>
    <t>Exchange Ave &amp; 79th St</t>
  </si>
  <si>
    <t>Delete entries with Public Rack - Ellis Ave &amp; Doty Ave since the distance between the two stations is noticeably large</t>
  </si>
  <si>
    <t>Delete entries with Public Rack - Ellis Ave &amp; Doty Ave</t>
  </si>
  <si>
    <t>Public Rack - Ellis Ave &amp; Doty Ave</t>
  </si>
  <si>
    <t>Ellis Ave &amp; 83rd St</t>
  </si>
  <si>
    <t>Delete entries with Baltimore Ave &amp; 132nd St since the distance between the two stations is noticeably large</t>
  </si>
  <si>
    <t>Delete entries with Baltimore Ave &amp; 132nd Str</t>
  </si>
  <si>
    <t>Baltimore Ave &amp; 132nd St</t>
  </si>
  <si>
    <t>MLK Jr Dr &amp; 83rd St</t>
  </si>
  <si>
    <t>Delete entries with Public Rack - Steward Ave &amp; 123rd St since the distance between the two stations is noticeably large</t>
  </si>
  <si>
    <t>Delete entries with Public Rack - Steward Ave &amp; 123rd St</t>
  </si>
  <si>
    <t>Public Rack - Stewart Ave &amp; 123rd St</t>
  </si>
  <si>
    <t>Wabash Ave &amp; 83rd St</t>
  </si>
  <si>
    <t>Delete entries with Parnell Ave &amp; 119th St since the distance between the two stations is noticeably large</t>
  </si>
  <si>
    <t>Delete entries with Parnell Ave &amp; 119th St</t>
  </si>
  <si>
    <t>Parnell Ave &amp; 119th St</t>
  </si>
  <si>
    <t>South Chicago Ave &amp; 83rd St</t>
  </si>
  <si>
    <t>Delete entries with Yale Ave &amp; 119th St since the distance between the two stations is noticeably large</t>
  </si>
  <si>
    <t>Delete entries with Yale Ave &amp; 119th St</t>
  </si>
  <si>
    <t>Yale Ave &amp; 119th St</t>
  </si>
  <si>
    <t>Kilbourn Ave &amp; Irving Park Rd</t>
  </si>
  <si>
    <t>Delete entries with Ada St &amp; 117th St since the distance between the two stations is noticeably large</t>
  </si>
  <si>
    <t>Delete entries with Ada St &amp; 117th St</t>
  </si>
  <si>
    <t>Ada St &amp; 117th St</t>
  </si>
  <si>
    <t>Knox Ave &amp; Montrose Ave</t>
  </si>
  <si>
    <t>Delete entries with Eggleston Ave &amp; 115th St since the distance between the two stations is noticeably large</t>
  </si>
  <si>
    <t>Delete entries with Eggleston Ave &amp; 115th St</t>
  </si>
  <si>
    <t>Eggleston Ave &amp; 115th St</t>
  </si>
  <si>
    <t>Wabash Ave &amp; 87th St</t>
  </si>
  <si>
    <t>Delete entries with Michigan Ave &amp; 113th St since the distance between the two stations is noticeably large</t>
  </si>
  <si>
    <t>Delete entries wtih Michigan Ave &amp; 113th St</t>
  </si>
  <si>
    <t>Michigan Ave &amp; 113th St</t>
  </si>
  <si>
    <t>Benson Ave &amp; Church St</t>
  </si>
  <si>
    <t>Delete entries with Cottage Grove Ave &amp; 111th St since the distance between the two stations is noticeably large</t>
  </si>
  <si>
    <t>Delete entries with Cottage Grove Ave &amp; 111th St</t>
  </si>
  <si>
    <t>Cottage Grove Ave &amp; 111th St</t>
  </si>
  <si>
    <t>Valli Produce - Evanston Plaza</t>
  </si>
  <si>
    <t>Delete entries with Avenue J &amp; 112th St since the distance between the two stations is noticeably large</t>
  </si>
  <si>
    <t>Delete entries with Avenue J &amp; 112th St</t>
  </si>
  <si>
    <t>Avenue J &amp; 112th St</t>
  </si>
  <si>
    <t>Sheridan Rd &amp; Noyes St (NU)</t>
  </si>
  <si>
    <t>Delete entries with Wentworth Ave &amp; 103rd st since the distance between the two stations is noticeably large</t>
  </si>
  <si>
    <t>Delete entries with Wentworth Ave &amp; 103rd st</t>
  </si>
  <si>
    <t>Wentworth Ave &amp; 103rd St</t>
  </si>
  <si>
    <t>University Library (NU)</t>
  </si>
  <si>
    <t>Delete entries with Parnell Ave &amp; 103rd St since the distance between the two stations is noticeably large</t>
  </si>
  <si>
    <t>Delete entries with Parnell Ave &amp; 103rd St</t>
  </si>
  <si>
    <t>Parnell Ave &amp; 103rd St</t>
  </si>
  <si>
    <t>Orleans St &amp; Chestnut St (NEXT Apts)</t>
  </si>
  <si>
    <t>Delete entries with Ada St &amp; 95th St since the distance between the two stations is noticeably large</t>
  </si>
  <si>
    <t>Delete entries with Ada St &amp; 95th St</t>
  </si>
  <si>
    <t>Ada St &amp; 95th St</t>
  </si>
  <si>
    <t>Michigan Ave &amp; 8th St</t>
  </si>
  <si>
    <t>Delete entries with Halsted St &amp; 102nd St since the distance between the two stations is noticeably large</t>
  </si>
  <si>
    <t>Delete entries with Halsted St &amp; 102nd St</t>
  </si>
  <si>
    <t>Halsted St &amp; 102nd St</t>
  </si>
  <si>
    <t>Malcolm X College</t>
  </si>
  <si>
    <t>Delete entries with Public Rack - Yate Ave &amp; 100th St since the distance between the two stations is noticeably large</t>
  </si>
  <si>
    <t>Delete entries with Public Rack - Yate Ave &amp; 100th St</t>
  </si>
  <si>
    <t>Public Rack - Yates Ave &amp; 100th St</t>
  </si>
  <si>
    <t>Orleans St &amp; Hubbard St</t>
  </si>
  <si>
    <t>Delete entries with Ewing Ave &amp; 101st St since the distance between the two stations is noticeably large</t>
  </si>
  <si>
    <t>Delete entries with Ewing Ave &amp; 101st St</t>
  </si>
  <si>
    <t>Ewing Ave &amp; 101st St</t>
  </si>
  <si>
    <t>Wood St &amp; Chicago Ave</t>
  </si>
  <si>
    <t>Delete entries with Ewing Ave &amp; 96th St since the distance between the two stations is noticeably large</t>
  </si>
  <si>
    <t>Delete entries with Ewing Ave &amp; 96th St</t>
  </si>
  <si>
    <t>Ewing Ave &amp; 96th St</t>
  </si>
  <si>
    <t>Clinton St &amp; Jackson Blvd</t>
  </si>
  <si>
    <t>Delete entries with Ewing Ave &amp; Indianapolis Ave since the distance between the two stations is noticeably large</t>
  </si>
  <si>
    <t>Delete entries with Ewing Ave &amp; Indianapolis Ave</t>
  </si>
  <si>
    <t>Ewing Ave &amp; Indianapolis Ave</t>
  </si>
  <si>
    <t>Lakefront Trail &amp; Wilson Ave</t>
  </si>
  <si>
    <t>Delete entries with Ewing Ave &amp; 99th St since the distance between the two stations is noticeably large</t>
  </si>
  <si>
    <t xml:space="preserve">Delete entries with Ewing Ave &amp; 99th St </t>
  </si>
  <si>
    <t>Ewing Ave &amp; 99th St</t>
  </si>
  <si>
    <t>Latrobe Ave &amp; Chicago Ave</t>
  </si>
  <si>
    <t>Delete entries with Justine St &amp; 87th St since the distance between the two stations is noticeably large</t>
  </si>
  <si>
    <t>Delete entries with Justine St &amp; 87th St</t>
  </si>
  <si>
    <t>Justine St &amp; 87th St</t>
  </si>
  <si>
    <t>Western Ave &amp; Fillmore St</t>
  </si>
  <si>
    <t>Delete entries with Wabash Ave &amp; 87th since the distance between the two stations is noticeably large</t>
  </si>
  <si>
    <t xml:space="preserve">Delete entries with Wabash Ave &amp; 87th </t>
  </si>
  <si>
    <t>State St &amp; 54th St</t>
  </si>
  <si>
    <t>Delete entries with Cottage Grove Ave &amp; 87th St sicne the distance between the two stations is noticeably large</t>
  </si>
  <si>
    <t>Delete entries with Cottage Grove Ave &amp; 87th St</t>
  </si>
  <si>
    <t>Cottage Grove Ave &amp; 87th St</t>
  </si>
  <si>
    <t>Stewart Ave &amp; 63rd St</t>
  </si>
  <si>
    <t>Delete entries with Cottage Grove Ave &amp; 92nd St since the distance between the two stations is noticeably large</t>
  </si>
  <si>
    <t>Delete entries with Cottage Grove Ave &amp; 92nd St</t>
  </si>
  <si>
    <t>Cottage Grove Ave &amp; 92nd St</t>
  </si>
  <si>
    <t>Eggleston Ave &amp; 69th St</t>
  </si>
  <si>
    <t>Delete entries with Houston Ave &amp; 91st St since the distance between the two stations is noticeably large</t>
  </si>
  <si>
    <t>Delete entries with Houston Ave &amp; 91st St</t>
  </si>
  <si>
    <t>Houston Ave &amp; 91st St</t>
  </si>
  <si>
    <t>Michigan Ave &amp; 71st St</t>
  </si>
  <si>
    <t>Delete entries with Commercial Ave &amp; 89th St since the distance between the two stations is noticeably large</t>
  </si>
  <si>
    <t>Delete entries with Commercial Ave &amp; 89th St</t>
  </si>
  <si>
    <t>Commercial Ave &amp; 89th St</t>
  </si>
  <si>
    <t>Rhodes Ave &amp; 71st St</t>
  </si>
  <si>
    <t>Delete entries with Muskegon Ave &amp; 89th St since the distance between the two stations is noticeably large</t>
  </si>
  <si>
    <t>Delete entries with Muskegon Ave &amp; 89th St</t>
  </si>
  <si>
    <t>Muskegon Ave &amp; 89th St</t>
  </si>
  <si>
    <t>Cornell Dr &amp; Hayes Dr</t>
  </si>
  <si>
    <t>Delete entries with Loomis Blvd &amp; 83rd St since the distance between the two stations is noticeably large</t>
  </si>
  <si>
    <t>Delete entries with Loomis Blvd &amp; 83rd St</t>
  </si>
  <si>
    <t>Loomis Blvd &amp; 83rd St</t>
  </si>
  <si>
    <t>Wood St &amp; Augusta Blvd</t>
  </si>
  <si>
    <t>Delete entries with Wentworth Ave &amp; 79th St since the distance between the two stations is noticeably large</t>
  </si>
  <si>
    <t>Delete entries with Wentworth Ave &amp; 79th St</t>
  </si>
  <si>
    <t>Wentworth Ave &amp; 79th St</t>
  </si>
  <si>
    <t>Leavitt St &amp; Division St</t>
  </si>
  <si>
    <t>Delete entries with King Dr &amp; 83rd St since the distance between the two stations is noticeably large</t>
  </si>
  <si>
    <t>Delete entries with King Dr &amp; 83rd St</t>
  </si>
  <si>
    <t>King Dr &amp; 83rd St</t>
  </si>
  <si>
    <t>Evanston Civic Center</t>
  </si>
  <si>
    <t>Delete entries with Langley Ave &amp; 79th St since the distance between the two stations is noticeably large</t>
  </si>
  <si>
    <t>Delete entries with Langley Ave &amp; 79th St</t>
  </si>
  <si>
    <t>Langley Ave &amp; 79th St</t>
  </si>
  <si>
    <t>Dodge Ave &amp; Mulford St</t>
  </si>
  <si>
    <t>Delete entries with Cottage Grove &amp; 86th St since the distance between the two stations is noticeably large</t>
  </si>
  <si>
    <t>Delete entries with Cottage Grove &amp; 86th St</t>
  </si>
  <si>
    <t>Cottage Grove &amp; 86th St</t>
  </si>
  <si>
    <t>South Chicago Ave &amp; Elliot Ave</t>
  </si>
  <si>
    <t>Delete entries with 83rd St (Avalon Park) Metra since the the distance between the two stations is noticeably large</t>
  </si>
  <si>
    <t>Delete entries with 83rd St (Avalon Park) Metra</t>
  </si>
  <si>
    <t>83rd St (Avalon Park) Metra</t>
  </si>
  <si>
    <t>Green St &amp; Randolph St</t>
  </si>
  <si>
    <t>Delete station id 13053 since the number of entries between the two stations is very similar</t>
  </si>
  <si>
    <t>Delete station id 13053</t>
  </si>
  <si>
    <t>Green St &amp; Washington Blvd</t>
  </si>
  <si>
    <t>Bissell St &amp; Armitage Ave</t>
  </si>
  <si>
    <t>Delete station id 13059 since the number of entries amongst the two stations are noticeably high and its hard to decipher which station name to delete</t>
  </si>
  <si>
    <t>Delete station id 13059</t>
  </si>
  <si>
    <t>Sheridan Rd &amp; Argyle St</t>
  </si>
  <si>
    <t>TA1306000015</t>
  </si>
  <si>
    <t>Morgan St &amp; Lake St</t>
  </si>
  <si>
    <t>Delete station id TA1306000015 since the number of entries amongst the two stations are noticeably high and its hard to decipher which station name to delete</t>
  </si>
  <si>
    <t>Delete station id TA1306000015</t>
  </si>
  <si>
    <t>Sangamon St &amp; Lake St</t>
  </si>
  <si>
    <t>TA1307000138</t>
  </si>
  <si>
    <t>Lincoln Ave &amp; Roscoe St</t>
  </si>
  <si>
    <t>Delete station id TA1307000138 since the number of entries amongst the two stations are noticeably high and its hard to decipher which station name to delete</t>
  </si>
  <si>
    <t xml:space="preserve">Delete station id TA1307000138
</t>
  </si>
  <si>
    <t>Wood St &amp; Webster Ave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</si>
</sst>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color theme="1"/>
      <name val="Arial"/>
    </font>
    <font/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/>
    </xf>
    <xf borderId="4" fillId="2" fontId="3" numFmtId="0" xfId="0" applyAlignment="1" applyBorder="1" applyFill="1" applyFont="1">
      <alignment horizontal="center" readingOrder="0"/>
    </xf>
    <xf borderId="4" fillId="2" fontId="4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horizontal="center" readingOrder="0" shrinkToFit="0" vertical="center" wrapText="1"/>
    </xf>
    <xf borderId="2" fillId="0" fontId="6" numFmtId="0" xfId="0" applyBorder="1" applyFont="1"/>
    <xf borderId="2" fillId="0" fontId="2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readingOrder="0" vertical="center"/>
    </xf>
    <xf borderId="6" fillId="2" fontId="5" numFmtId="0" xfId="0" applyAlignment="1" applyBorder="1" applyFont="1">
      <alignment horizontal="center" readingOrder="0" vertical="center"/>
    </xf>
    <xf borderId="6" fillId="0" fontId="6" numFmtId="0" xfId="0" applyBorder="1" applyFont="1"/>
    <xf borderId="3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wrapText="1"/>
    </xf>
    <xf borderId="4" fillId="2" fontId="3" numFmtId="0" xfId="0" applyAlignment="1" applyBorder="1" applyFont="1">
      <alignment horizontal="center" readingOrder="0" shrinkToFit="0" wrapText="1"/>
    </xf>
    <xf borderId="4" fillId="2" fontId="7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wrapText="1"/>
    </xf>
    <xf borderId="6" fillId="0" fontId="5" numFmtId="0" xfId="0" applyAlignment="1" applyBorder="1" applyFont="1">
      <alignment horizontal="center" readingOrder="0" shrinkToFit="0" vertical="center" wrapText="1"/>
    </xf>
    <xf borderId="6" fillId="2" fontId="5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/>
    </xf>
    <xf borderId="4" fillId="3" fontId="8" numFmtId="0" xfId="0" applyAlignment="1" applyBorder="1" applyFill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4" fillId="0" fontId="6" numFmtId="0" xfId="0" applyBorder="1" applyFont="1"/>
    <xf borderId="5" fillId="0" fontId="6" numFmtId="0" xfId="0" applyBorder="1" applyFont="1"/>
    <xf borderId="6" fillId="0" fontId="2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shrinkToFit="0" vertical="center" wrapText="1"/>
    </xf>
    <xf borderId="4" fillId="0" fontId="10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horizontal="center" vertical="bottom"/>
    </xf>
    <xf borderId="4" fillId="0" fontId="11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 vertical="center"/>
    </xf>
    <xf borderId="3" fillId="0" fontId="1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maps/dir/W+117th+St+%26+S+Ada+St,+Chicago,+IL+60643,+USA/Irving+Park+Rd+%26+N+Kilbourn+Ave,+Chicago,+IL+60641,+USA/@41.8174604,-87.8342564,42449m/data=!3m2!1e3!4b1!4m14!4m13!1m5!1m1!1s0x880e245ed99e2d49:0x95d6ecffd76903c!2m2!1d-87.655418!2d41.6812619!1m5!1m1!1s0x880fcc4bc3deb91f:0x71c5a60c3f40e959!2m2!1d-87.7409571!2d41.9534966!3e1" TargetMode="External"/><Relationship Id="rId42" Type="http://schemas.openxmlformats.org/officeDocument/2006/relationships/hyperlink" Target="https://www.google.com/maps/dir/E+113th+St+%26+S+Michigan+Ave,+Chicago,+IL+60628,+USA/E+87th+St+%26+S+Wabash+Ave,+Chicago,+IL+60619,+USA/@41.7129514,-87.6537413,10630m/data=!3m2!1e3!4b1!4m14!4m13!1m5!1m1!1s0x880e2429aa570685:0xf5df7a3d5b40825f!2m2!1d-87.6209944!2d41.6889821!1m5!1m1!1s0x880e2f55f43fe38d:0x17835f7a3f4f498d!2m2!1d-87.6226065!2d41.7363903!3e1" TargetMode="External"/><Relationship Id="rId41" Type="http://schemas.openxmlformats.org/officeDocument/2006/relationships/hyperlink" Target="https://www.google.com/maps/dir/W+115th+St+%26+S+Eggleston+Ave,+Chicago,+IL+60628,+USA/N+Knox+Ave+%26+W+Montrose+Ave,+Chicago,+IL+60641,+USA/@41.8271782,-87.8171804,42443m/data=!3m2!1e3!4b1!4m14!4m13!1m5!1m1!1s0x880e24398ba00371:0xd99f5b8f462c6ee1!2m2!1d-87.6336965!2d41.68518!1m5!1m1!1s0x880fcc3717c97bbd:0x109533e47516c012!2m2!1d-87.7450981!2d41.9607185!3e1" TargetMode="External"/><Relationship Id="rId44" Type="http://schemas.openxmlformats.org/officeDocument/2006/relationships/hyperlink" Target="https://www.google.com/maps/dir/S+Ave+J+%26+112th+St,+Chicago,+IL+60617,+USA/42.039742,-87.699413/@41.8657698,-87.7617946,11z/data=!3m1!4b1!4m9!4m8!1m5!1m1!1s0x8811d886d7858c25:0x56b6a3627199ac2f!2m2!1d-87.5340508!2d41.6918314!1m0!3e1" TargetMode="External"/><Relationship Id="rId43" Type="http://schemas.openxmlformats.org/officeDocument/2006/relationships/hyperlink" Target="https://www.google.com/maps/dir/Cottage+Grove+%26+111th+Street,+Chicago,+IL,+USA/42.048238,-87.683539/@41.8704027,-87.9258455,84829m/data=!3m1!1e3!4m9!4m8!1m5!1m1!1s0x880e26863129962d:0x3f13bdf713cc32e2!2m2!1d-87.609665!2d41.6931!1m0!3e1" TargetMode="External"/><Relationship Id="rId46" Type="http://schemas.openxmlformats.org/officeDocument/2006/relationships/hyperlink" Target="https://www.google.com/maps/dir/W+103rd+St+%26+S+Parnell+Ave,+Chicago,+IL+60628,+USA/42.052939,-87.673447/@41.8799155,-87.939367,84816m/data=!3m1!1e3!4m9!4m8!1m5!1m1!1s0x880e25c7dba30065:0x83321286d3f716b8!2m2!1d-87.6367604!2d41.7069915!1m0!3e1" TargetMode="External"/><Relationship Id="rId45" Type="http://schemas.openxmlformats.org/officeDocument/2006/relationships/hyperlink" Target="https://www.google.com/maps/dir/W+103rd+St+%26+S+Wentworth+Ave,+Chicago,+IL+60628,+USA/Noyes+St+%26+Sheridan+Rd,+Evanston,+IL+60208,+USA/@41.8825913,-87.7857698,11z/data=!3m1!4b1!4m14!4m13!1m5!1m1!1s0x880e25dab23f7e4d:0x9a4db926075e3e9c!2m2!1d-87.6282913!2d41.7070983!1m5!1m1!1s0x880fda9f683ede93:0xb90d09938af8ded6!2m2!1d-87.6771292!2d42.0583613!3e1" TargetMode="External"/><Relationship Id="rId1" Type="http://schemas.openxmlformats.org/officeDocument/2006/relationships/hyperlink" Target="https://www.google.com/maps/dir/N+Hamlin+Ave+%26+W+Grand+Ave,+Chicago,+IL+60651,+USA/North+Ridge+Boulevard+%26+Howard+Street,+Evanston,+IL,+USA/@41.9618407,-87.7679718,21177m/data=!3m2!1e3!4b1!4m14!4m13!1m5!1m1!1s0x880fcd36da267cdd:0xbb9335bbef486750!2m2!1d-87.7214737!2d41.9041974!1m5!1m1!1s0x880fd033cf7dec87:0xa3b65ccc36570279!2m2!1d-87.6846438!2d42.019473!3e1" TargetMode="External"/><Relationship Id="rId2" Type="http://schemas.openxmlformats.org/officeDocument/2006/relationships/hyperlink" Target="https://www.google.com/maps/dir/N+Hamlin+Ave+%26+W+Chicago+Ave,+Chicago,+IL+60651,+USA/N+Paulina+St+%26+Howard+St,+Chicago,+IL+60626,+USA/@41.9574473,-87.7673529,21178m/data=!3m2!1e3!4b1!4m14!4m13!1m5!1m1!1s0x880e32cb6c4a71f1:0x9658fd3464fb6b6f!2m2!1d-87.7211863!2d41.8954106!1m5!1m1!1s0x880fd04bf784f62f:0x356fec98a931e30!2m2!1d-87.6730903!2d42.0193721!3e1" TargetMode="External"/><Relationship Id="rId3" Type="http://schemas.openxmlformats.org/officeDocument/2006/relationships/hyperlink" Target="https://www.google.com/maps/dir/N+Pulaski+Rd+%26+W+Armitage+Ave,+Chicago,+IL+60647,+USA/W+Jarvis+Ave+%26+N+Clark+St,+Chicago,+IL+60626,+USA/@41.9665995,-87.7704802,21175m/data=!3m2!1e3!4b1!4m14!4m13!1m5!1m1!1s0x880fcd17fd24747d:0xb3d053f098dc0fb0!2m2!1d-87.7265524!2d41.9171852!1m5!1m1!1s0x880fd04b265e20a1:0xb6de2478920a8c67!2m2!1d-87.6751679!2d42.0159056!3e1" TargetMode="External"/><Relationship Id="rId4" Type="http://schemas.openxmlformats.org/officeDocument/2006/relationships/hyperlink" Target="https://www.google.com/maps/dir/W+North+Ave+%26+N+Keystone+Ave,+Chicago,+IL+60639,+USA/N+Conservatory+Dr+%26+W+Lake+St,+Chicago,+IL+60624,+USA/@41.8974076,-87.7400667,5300m/data=!3m2!1e3!4b1!4m14!4m13!1m5!1m1!1s0x880fcd24d75897eb:0x20942602ff0549f5!2m2!1d-87.7277266!2d41.9099099!1m5!1m1!1s0x880e32b87b8fd29d:0x8a9e97a40ba8424!2m2!1d-87.7168307!2d41.8850352!3e1" TargetMode="External"/><Relationship Id="rId9" Type="http://schemas.openxmlformats.org/officeDocument/2006/relationships/hyperlink" Target="https://www.google.com/maps/dir/Pulaski+%26+15th+Street,+Chicago,+IL+60623,+United+States/N+Pulaski+Rd+%26+W+Lake+St,+Chicago,+IL+60624,+USA/@41.8732621,-87.7425372,5302m/data=!3m2!1e3!4b1!4m14!4m13!1m5!1m1!1s0x880e32f71ea995db:0xb9f6756027b97e76!2m2!1d-87.724937!2d41.860905!1m5!1m1!1s0x880e32c517bec8b9:0xc441d5947c69e7b9!2m2!1d-87.7257906!2d41.8855158!3e1" TargetMode="External"/><Relationship Id="rId48" Type="http://schemas.openxmlformats.org/officeDocument/2006/relationships/hyperlink" Target="https://www.google.com/maps/dir/W+102nd+St+%26+S+Halsted+St,+Chicago,+IL+60628,+USA/Michigan+Ave+%26+E+8th+St,+Chicago,+IL+60605,+USA/@41.789374,-87.7035779,12z/data=!3m1!4b1!4m14!4m13!1m5!1m1!1s0x880e25b98450d7f3:0x586ecebd0d9b4606!2m2!1d-87.6429539!2d41.7087412!1m5!1m1!1s0x880e2c9937566477:0x956e610e686b8f96!2m2!1d-87.6241095!2d41.871871!3e1" TargetMode="External"/><Relationship Id="rId47" Type="http://schemas.openxmlformats.org/officeDocument/2006/relationships/hyperlink" Target="https://www.google.com/maps/dir/S+Ada+St+%26+W+95th+St,+Chicago,+IL+60643,+USA/N+Orleans+St+%26+W+Chestnut+St,+Chicago,+IL+60610,+USA/@41.8096709,-87.7900868,42455m/data=!3m1!1e3!4m14!4m13!1m5!1m1!1s0x880e259e6dffe44d:0x1d883ba636b4120f!2m2!1d-87.6565967!2d41.7212114!1m5!1m1!1s0x880fd34a60b8a789:0xe40fce74b1535b26!2m2!1d-87.6372333!2d41.8981554!3e1" TargetMode="External"/><Relationship Id="rId49" Type="http://schemas.openxmlformats.org/officeDocument/2006/relationships/hyperlink" Target="https://www.google.com/maps/dir/S+Yates+Ave+%26+E+100th+St,+Chicago,+IL+60617,+USA/Malcolm+X+College,+Chicago,+IL+60612,+United+States/@41.7954216,-87.6906,12z/data=!3m1!4b1!4m14!4m13!1m5!1m1!1s0x880e27b8cbebf243:0x1d99b7b030264f95!2m2!1d-87.5645743!2d41.7135114!1m5!1m1!1s0x880e2d3e15057e7f:0xb7e061c818058cc5!2m2!1d-87.6748004!2d41.8774256!3e1" TargetMode="External"/><Relationship Id="rId5" Type="http://schemas.openxmlformats.org/officeDocument/2006/relationships/hyperlink" Target="https://www.google.com/maps/dir/W+North+Ave+%26+N+Kostner+Ave,+Chicago,+IL+60651,+USA/N+Wolcott+Ave+%26+W+Fargo+Ave,+Chicago,+IL+60626,+USA/@41.9638049,-87.7777092,21176m/data=!3m2!1e3!4b1!4m14!4m13!1m5!1m1!1s0x880fcd279d640163:0x1c16f3a47ac15f8!2m2!1d-87.7362847!2d41.9096874!1m5!1m1!1s0x880fd04a9eede2a1:0x22abf921566bd3fc!2m2!1d-87.6776425!2d42.0166279!3e1" TargetMode="External"/><Relationship Id="rId6" Type="http://schemas.openxmlformats.org/officeDocument/2006/relationships/hyperlink" Target="https://www.google.com/maps/dir/N+Karlov+Ave+%26+W+Kamerling+Ave,+Chicago,+IL+60651,+USA/W+Jarvis+Ave+%26+N+Greenview+Ave,+Chicago,+IL+60626,+USA/@41.9604406,-87.7685365,21177m/data=!3m2!1e3!4b1!4m14!4m13!1m5!1m1!1s0x880fcd2fba85dd6b:0xca77f08e2d4cb442!2m2!1d-87.7288328!2d41.9053509!1m5!1m1!1s0x880fd04d5f0231a9:0x6d3e598237533986!2m2!1d-87.6681603!2d42.0160347!3e1" TargetMode="External"/><Relationship Id="rId7" Type="http://schemas.openxmlformats.org/officeDocument/2006/relationships/hyperlink" Target="https://www.google.com/maps/dir/W+Howard+St+%26+N+Eastlake+Terrace,+Chicago,+IL+60626,+USA/N+Rogers+Ave+%26+N+Eastlake+Terrace,+Chicago,+IL+60626,+USA/Roosevelt+Rd+%26+S+Pulaski+Rd,+Chicago,+IL+60624,+USA/@41.9434969,-87.7648912,21183m/data=!3m2!1e3!4b1!4m20!4m19!1m5!1m1!1s0x880fd053dcb05821:0x5f9fc9942105a03e!2m2!1d-87.6645374!2d42.0192759!1m5!1m1!1s0x880fd05173c90313:0x980ad9754e6bd5ac!2m2!1d-87.6650746!2d42.0208712!1m5!1m1!1s0x880e32f037de058d:0x1b64861bacbd0910!2m2!1d-87.7251651!2d41.8661652!3e1" TargetMode="External"/><Relationship Id="rId8" Type="http://schemas.openxmlformats.org/officeDocument/2006/relationships/hyperlink" Target="https://www.google.com/maps/dir/Roswell+B.+Mason+Elementary+School,+4217+W+18th+St,+Chicago,+IL+60623,+United+States/N+Western+Ave+%26+Howard+St,+Evanston,+IL+60645,+USA/@41.9379309,-87.7733497,21185m/data=!3m2!1e3!4b1!4m14!4m13!1m5!1m1!1s0x880e32563f1aaaab:0x664d29de4988b9ad!2m2!1d-87.7304596!2d41.8563774!1m5!1m1!1s0x880fd02c333525d3:0x970f46db5b3f601c!2m2!1d-87.6901184!2d42.0195223!3e1" TargetMode="External"/><Relationship Id="rId31" Type="http://schemas.openxmlformats.org/officeDocument/2006/relationships/hyperlink" Target="https://www.google.com/maps/dir/N+Pittsburgh+Ave+%26+W+Irving+Park+Rd,+Chicago,+IL+60634,+USA/S+Cottage+Grove+Ave+%26+E+78th+St,+Chicago,+IL+60619,+USA/@41.8525024,-87.8592179,42426m/data=!3m2!1e3!4b1!4m14!4m13!1m5!1m1!1s0x880fca424cfed109:0xa908163e20a516d3!2m2!1d-87.8330113!2d41.9521063!1m5!1m1!1s0x880e28b91e497097:0x3c9f4f8fa29bd331!2m2!1d-87.6052562!2d41.7530943!3e1" TargetMode="External"/><Relationship Id="rId30" Type="http://schemas.openxmlformats.org/officeDocument/2006/relationships/hyperlink" Target="https://www.google.com/maps/dir/Canty+Elementary+School,+North+Panama+Avenue,+Chicago,+IL,+USA/S+Vernon+Ave+%26+E+79th+St,+Chicago,+IL+60619,+USA/@41.8497912,-87.8572749,42428m/data=!3m2!1e3!4b1!4m14!4m13!1m5!1m1!1s0x880fca5b5b6ea63f:0x99f82852b381484e!2m2!1d-87.82961!2d41.9478772!1m5!1m1!1s0x880e28b6aa09acd1:0x5174d57c8d94172b!2m2!1d-87.6137112!2d41.7511461!3e1" TargetMode="External"/><Relationship Id="rId33" Type="http://schemas.openxmlformats.org/officeDocument/2006/relationships/hyperlink" Target="https://www.google.com/maps/dir/W+Addison+St+%26+N+Ozark+Ave,+Chicago,+IL+60634,+USA/S+Stony+Is+Ave+%26+S+South+Chicago+Ave,+Chicago,+IL+60617,+USA/@41.8482927,-87.8379637,42429m/data=!3m2!1e3!4b1!4m14!4m13!1m5!1m1!1s0x880fca53df2cfef9:0x7348bfa21c9c8ea8!2m2!1d-87.8204706!2d41.9451921!1m5!1m1!1s0x880e288c47aa2dff:0x3fcd552bb53d4cb!2m2!1d-87.58549!2d41.7514963!3e1" TargetMode="External"/><Relationship Id="rId32" Type="http://schemas.openxmlformats.org/officeDocument/2006/relationships/hyperlink" Target="https://www.google.com/maps/dir/N+Plainfield+Ave+%26+Irving+Park+Rd,+Chicago,+IL+60634,+USA/S+Greenwood+Ave+%26+E+79th+St,+Chicago,+IL+60619,+USA/@41.851649,-87.8457772,42427m/data=!3m2!1e3!4b1!4m14!4m13!1m5!1m1!1s0x880fca4268f63ad7:0x64f37cb4e000308b!2m2!1d-87.8342556!2d41.9520844!1m5!1m1!1s0x880e2895e9181f45:0x420fe0ebbe61a265!2m2!1d-87.597921!2d41.7513619!3e1" TargetMode="External"/><Relationship Id="rId35" Type="http://schemas.openxmlformats.org/officeDocument/2006/relationships/hyperlink" Target="https://www.google.com/maps/dir/S+Ellis+Ave+%26+S+Doty+Ave,+Chicago,+IL+60628,+USA/E+79th+St+%26+S+Exchange+Ave,+Chicago,+IL+60617,+USA/@41.7051798,-87.6406048,21262m/data=!3m2!1e3!4b1!4m14!4m13!1m5!1m1!1s0x880e26ca42c939fd:0xf020b0dc4bb694ed!2m2!1d-87.5975909!2d41.6591109!1m5!1m1!1s0x880e2816f9d315e5:0x59008833c9f48f72!2m2!1d-87.5526064!2d41.7519135!3e1" TargetMode="External"/><Relationship Id="rId34" Type="http://schemas.openxmlformats.org/officeDocument/2006/relationships/hyperlink" Target="https://www.google.com/maps/dir/W+Belmont+Ave+%26+N+Oketo+Ave,+Chicago,+IL+60707,+USA/S+Phillips+Ave+%26+E+79th+St,+Chicago,+IL+60617,+USA/@41.8448158,-87.8282522,42431m/data=!3m2!1e3!4b1!4m14!4m13!1m5!1m1!1s0x880fcb00afecafa1:0x4b4638cfbf139e55!2m2!1d-87.8113167!2d41.9379819!1m5!1m1!1s0x880e2869701f4c21:0xa582c36c5f81453!2m2!1d-87.5650194!2d41.7517353!3e1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s://www.google.com/maps/dir/W+Webster+Ave+%26+N+Wood+St,+Chicago,+IL+60614,+USA/N+Lincoln+Ave+%26+W+Roscoe+St,+Chicago,+IL+60657,+USA/@41.9323838,-87.6801453,2648m/data=!3m2!1e3!4b1!4m14!4m13!1m5!1m1!1s0x880fd2eea83c8217:0xe37b3166dc9469ab!2m2!1d-87.6728638!2d41.9214782!1m5!1m1!1s0x880fd25b084a28b9:0x3d7a12580b71133b!2m2!1d-87.6711873!2d41.9432952!3e1" TargetMode="External"/><Relationship Id="rId37" Type="http://schemas.openxmlformats.org/officeDocument/2006/relationships/hyperlink" Target="https://www.google.com/maps/dir/S+Stewart+Ave+%26+W+123rd+St,+Chicago,+IL+60628,+USA/41.743116,-87.6148/@41.7068754,-87.6579505,10631m/data=!3m2!1e3!4b1!4m9!4m8!1m5!1m1!1s0x880e24113ec49685:0xf3c69504f5a5f700!2m2!1d-87.6320643!2d41.6706442!1m0!3e1" TargetMode="External"/><Relationship Id="rId36" Type="http://schemas.openxmlformats.org/officeDocument/2006/relationships/hyperlink" Target="https://www.google.com/maps/dir/E+132nd+St+%26+S+Baltimore+Ave,+Chicago,+IL+60633,+USA/S+Ellis+Ave+%26+E+83rd+St,+Chicago,+IL+60619,+USA/@41.698946,-87.6375453,21264m/data=!3m2!1e3!4b1!4m14!4m13!1m5!1m1!1s0x880e2752d78965c9:0x4932237f8ec54702!2m2!1d-87.5471446!2d41.6554979!1m5!1m1!1s0x880e28a2ecad5b81:0x119ebc4d89c62e45!2m2!1d-87.6001507!2d41.744024!3e1" TargetMode="External"/><Relationship Id="rId39" Type="http://schemas.openxmlformats.org/officeDocument/2006/relationships/hyperlink" Target="https://www.google.com/maps/dir/S+Yale+Ave+%26+W+119th+St,+Chicago,+IL+60628,+USA/E+83rd+St+%26+S+South+Chicago+Ave,+Chicago,+IL+60617,+USA/@41.7111614,-87.6514329,10630m/data=!3m2!1e3!4b1!4m14!4m13!1m5!1m1!1s0x880e243d34fb2127:0x186b073e6e818e4b!2m2!1d-87.6286625!2d41.6779568!1m5!1m1!1s0x880e287cc6111a2d:0x62e3ead44a6405cb!2m2!1d-87.5755685!2d41.7443488!3e1" TargetMode="External"/><Relationship Id="rId38" Type="http://schemas.openxmlformats.org/officeDocument/2006/relationships/hyperlink" Target="https://www.google.com/maps/dir/W+119th+St+%26+S+Parnell+Ave,+Chicago,+IL+60628,+USA/S+Wabash+Ave+%26+E+83rd+St,+Chicago,+IL+60619,+USA/@41.7109714,-87.6704045,10630m/data=!3m2!1e3!4b1!4m14!4m13!1m5!1m1!1s0x880e243e3550122f:0x6cf2d28cc2cbfbcb!2m2!1d-87.6358896!2d41.6778774!1m5!1m1!1s0x880e2f5233204751:0xac182eabb5ca2f0a!2m2!1d-87.6228109!2d41.7436756!3e1" TargetMode="External"/><Relationship Id="rId62" Type="http://schemas.openxmlformats.org/officeDocument/2006/relationships/hyperlink" Target="https://www.google.com/maps/dir/W+79th+St+%26+S+Wentworth+Ave,+Chicago,+IL+60620,+USA/N+Wood+St+%26+W+Augusta+Blvd,+Chicago,+IL+60622,+USA/@41.8252991,-87.7138067,21222m/data=!3m2!1e3!4b1!4m14!4m13!1m5!1m1!1s0x880e2f45e3e5d6ab:0xa30cf92c4538d33a!2m2!1d-87.6293437!2d41.7508549!1m5!1m1!1s0x880fd2cc6d9281e5:0xe1c668b539f3ea68!2m2!1d-87.6722801!2d41.8996356!3e1" TargetMode="External"/><Relationship Id="rId61" Type="http://schemas.openxmlformats.org/officeDocument/2006/relationships/hyperlink" Target="https://www.google.com/maps/dir/S+Loomis+Blvd+%26+W+83rd+St,+Chicago,+IL+60620,+USA/E+Hayes+Dr+%26+S+Cornell+Dr,+Chicago,+IL+60637,+USA/@41.761858,-87.6592745,10622m/data=!3m1!1e3!4m14!4m13!1m5!1m1!1s0x880e2f8274bb4541:0xbe8ad4a7b0d6fcb!2m2!1d-87.6583987!2d41.7431449!1m5!1m1!1s0x880e29041d93ac29:0xa4b2d2b16aa2cee3!2m2!1d-87.584583!2d41.7806317!3e1" TargetMode="External"/><Relationship Id="rId20" Type="http://schemas.openxmlformats.org/officeDocument/2006/relationships/hyperlink" Target="https://www.google.com/maps/dir/S+Lotus+Ave+%26+W+Harrison+St,+Chicago,+IL+60644,+USA/W+Garfield+Blvd+%26+S+Seeley+Ave,+Chicago,+IL+60609,+USA/@41.8358393,-87.7455586,10609m/data=!3m1!1e3!4m14!4m13!1m5!1m1!1s0x880e336c01dc9763:0x1e328c1faaccf653!2m2!1d-87.761549!2d41.8728537!1m5!1m1!1s0x880e2e40fd0503a5:0x61c4bff037891a3e!2m2!1d-87.6755227!2d41.793904!3e1" TargetMode="External"/><Relationship Id="rId64" Type="http://schemas.openxmlformats.org/officeDocument/2006/relationships/hyperlink" Target="https://www.google.com/maps/dir/S+Langley+Ave+%26+E+79th+St,+Chicago,+IL+60619,+USA/City+of+Evanston+Civic+Center,+2100+Ridge+Ave,+Evanston,+IL+60201,+United+States/@41.9047688,-87.7992913,42392m/data=!3m2!1e3!4b1!4m14!4m13!1m5!1m1!1s0x880e28b9f2e4764d:0xc8d52d6d205027e1!2m2!1d-87.6076601!2d41.7512488!1m5!1m1!1s0x880fdaa77cc2dddb:0x3c13788258e75200!2m2!1d-87.6871578!2d42.0567327!3e1" TargetMode="External"/><Relationship Id="rId63" Type="http://schemas.openxmlformats.org/officeDocument/2006/relationships/hyperlink" Target="https://www.google.com/maps/dir/S+King+Dr+%26+E+83rd+St,+Chicago,+IL+60619,+USA/N+Leavitt+St+%26+W+Division+St,+Chicago,+IL+60622,+USA/@41.8234772,-87.7184802,12z/data=!3m1!4b1!4m14!4m13!1m5!1m1!1s0x880e28adc96d1267:0x7dd213e46fa61276!2m2!1d-87.6147317!2d41.7438142!1m5!1m1!1s0x880fd2b6cff822b5:0xb1c0cb70bad8269c!2m2!1d-87.6821487!2d41.9030941!3e1" TargetMode="External"/><Relationship Id="rId22" Type="http://schemas.openxmlformats.org/officeDocument/2006/relationships/hyperlink" Target="https://www.google.com/maps/dir/W+Roscoe+St+%26+N+Austin+Ave,+Chicago,+IL+60634,+USA/S+Marshfield+Ave+%26+W+59th+St,+Chicago,+IL+60636,+USA/@41.8644182,-87.7808037,21209m/data=!3m2!1e3!4b1!4m14!4m13!1m5!1m1!1s0x880fcb80a78ef41d:0x5b67290959e22a2!2m2!1d-87.7763611!2d41.9421009!1m5!1m1!1s0x880e2e507f8b2549:0xe6bc23b1e4bd616d!2m2!1d-87.6655991!2d41.7867255!3e1" TargetMode="External"/><Relationship Id="rId66" Type="http://schemas.openxmlformats.org/officeDocument/2006/relationships/hyperlink" Target="https://www.google.com/maps/dir/83rd+St.+(Avalon+Park),+E+83rd+St,+Chicago,+IL+60619,+United+States/41.747363,-87.580046/@41.7457502,-87.5938639,1328m/data=!3m2!1e3!4b1!4m9!4m8!1m5!1m1!1s0x880e289874f81e5b:0x1c1b2d626f5643fe!2m2!1d-87.5986973!2d41.7443597!1m0!3e1" TargetMode="External"/><Relationship Id="rId21" Type="http://schemas.openxmlformats.org/officeDocument/2006/relationships/hyperlink" Target="https://www.google.com/maps/dir/N+Menard+Ave+%26+W+Dakin+St,+Chicago,+IL+60634,+USA/W+Garfield+Blvd+%26+S+Racine+Ave,+Chicago,+IL+60636,+USA/@41.8737355,-87.7785516,21206m/data=!3m2!1e3!4b1!4m14!4m13!1m5!1m1!1s0x880fcc76aefa3081:0x2cebf11170f144ea!2m2!1d-87.771857!2d41.9521677!1m5!1m1!1s0x880e2ef4f628d125:0x348e8f0a3ffa6197!2m2!1d-87.6548795!2d41.7938023!3e1" TargetMode="External"/><Relationship Id="rId65" Type="http://schemas.openxmlformats.org/officeDocument/2006/relationships/hyperlink" Target="https://www.google.com/maps/dir/E+86th+St+%26+S+Cottage+Grove+Ave,+Chicago,+IL+60619,+USA/Dodge+Ave+%26+Mulford+St,+Evanston,+IL+60202,+USA/@41.8806489,-87.7971775,42408m/data=!3m2!1e3!4b1!4m14!4m13!1m5!1m1!1s0x880e28a6deef93db:0x225f19f2153b0e11!2m2!1d-87.6048167!2d41.7384519!1m5!1m1!1s0x880fcfd652cfdefb:0x59f5cd0103a73898!2m2!1d-87.699502!2d42.0230162!3e1" TargetMode="External"/><Relationship Id="rId24" Type="http://schemas.openxmlformats.org/officeDocument/2006/relationships/hyperlink" Target="https://www.google.com/maps/dir/W+Belmont+Ave+%26+N+Menard+Ave,+Chicago,+IL+60634,+USA/S+Racine+Ave+%26+W+61st+St,+Chicago,+IL+60636,+USA/@41.8608131,-87.7781504,21210m/data=!3m2!1e3!4b1!4m14!4m13!1m5!1m1!1s0x880fcc7de28bf5a5:0xef00c20a33db0317!2m2!1d-87.7713508!2d41.9385028!1m5!1m1!1s0x880e2ef913aa297f:0x37af2f1902ff6f2b!2m2!1d-87.6546064!2d41.7832409!3e1" TargetMode="External"/><Relationship Id="rId68" Type="http://schemas.openxmlformats.org/officeDocument/2006/relationships/hyperlink" Target="https://www.google.com/maps/dir/W+Argyle+St+%26+N+Sheridan+Rd,+Chicago,+IL+60640,+USA/N+Bissell+St+%26+W+Armitage+Ave,+Chicago,+IL+60614,+USA/@41.9459338,-87.679493,10591m/data=!3m2!1e3!4b1!4m14!4m13!1m5!1m1!1s0x880fd3d5ba938cb3:0x1643881caed80cd0!2m2!1d-87.6549325!2d41.9733076!1m5!1m1!1s0x880fd3192092cc71:0x7ab6d6586f91d283!2m2!1d-87.6521449!2d41.9181127!3e1" TargetMode="External"/><Relationship Id="rId23" Type="http://schemas.openxmlformats.org/officeDocument/2006/relationships/hyperlink" Target="https://www.google.com/maps/dir/W+Belmont+Ave+%26+N+Melvina+Ave,+Chicago,+IL+60634,+USA/S+Damen+Ave+%26+W+59th+St,+Chicago,+IL+60636,+USA/@41.8623383,-87.8000965,21210m/data=!3m2!1e3!4b1!4m14!4m13!1m5!1m1!1s0x880fcb81f910f5f9:0x8f9fca7a716473d!2m2!1d-87.7810729!2d41.9383702!1m5!1m1!1s0x880e2e48a1f23da1:0xd8044b6485cafae5!2m2!1d-87.6741009!2d41.7866218!3e1" TargetMode="External"/><Relationship Id="rId67" Type="http://schemas.openxmlformats.org/officeDocument/2006/relationships/hyperlink" Target="https://www.google.com/maps/dir/W+Washington+Blvd+%26+N+Green+St,+Chicago,+IL+60607,+USA/N+Green+St+%26+W+Randolph+St,+Chicago,+IL+60607,+USA/@41.8837602,-87.6507813,17z/data=!3m1!4b1!4m14!4m13!1m5!1m1!1s0x880e2cdb29883e27:0x600bfec783c2d69b!2m2!1d-87.6485826!2d41.8831326!1m5!1m1!1s0x880e2cdac991df11:0x4198de3d5539966e!2m2!1d-87.6486026!2d41.8843878!3e1" TargetMode="External"/><Relationship Id="rId60" Type="http://schemas.openxmlformats.org/officeDocument/2006/relationships/hyperlink" Target="https://www.google.com/maps/dir/E+89th+St+%26+S+Muskegon+Ave,+Chicago,+IL+60617,+USA/S+Rhodes+Ave+%26+E+71st+St,+Chicago,+IL+60619,+USA/@41.7497681,-87.6010795,5312m/data=!3m2!1e3!4b1!4m14!4m13!1m5!1m1!1s0x880e27e1ebae2835:0x26d26b7478f3f97a!2m2!1d-87.5554925!2d41.7336611!1m5!1m1!1s0x880e28d1d61c4b6d:0xd93beaa0eab66d5a!2m2!1d-87.6116474!2d41.7657712!3e1" TargetMode="External"/><Relationship Id="rId26" Type="http://schemas.openxmlformats.org/officeDocument/2006/relationships/hyperlink" Target="https://www.google.com/maps/dir/N+Harvey+Ave,+Oak+Park,+IL+60302,+USA/S+May+St+%26+W+69th+St,+Chicago,+IL+60621,+USA/@41.8335842,-87.7874167,21219m/data=!3m2!1e3!4b1!4m14!4m13!1m5!1m1!1s0x880e34acb3984d9f:0x41605056b63c46bb!2m2!1d-87.7817436!2d41.8982545!1m5!1m1!1s0x880e2f05d6939c4b:0x54f762baa55b59e9!2m2!1d-87.6530098!2d41.7686996!3e1" TargetMode="External"/><Relationship Id="rId25" Type="http://schemas.openxmlformats.org/officeDocument/2006/relationships/hyperlink" Target="https://www.google.com/maps/dir/W+Wellington+Ave+%26+N+Austin+Ave,+Chicago,+IL+60634,+USA/S+Racine+Ave+%26+W+65th+St,+Chicago,+IL+60636,+USA/@41.8573956,-87.7757065,21211m/data=!3m1!1e3!4m14!4m13!1m5!1m1!1s0x880fcc81d75c8197:0xf966c18f13996963!2m2!1d-87.7760827!2d41.9347816!1m5!1m1!1s0x880e2f01e80811e7:0x97df9b0a2c1893b8!2m2!1d-87.6544188!2d41.7759607!3e1" TargetMode="External"/><Relationship Id="rId69" Type="http://schemas.openxmlformats.org/officeDocument/2006/relationships/hyperlink" Target="https://www.google.com/maps/dir/North+Sangamon+Street+%26+Lake+St,+Chicago,+IL,+USA/N+Morgan+St+%26+W+Lake+St,+Chicago,+IL+60607,+USA/@41.8855901,-87.6537366,17z/data=!3m1!4b1!4m14!4m13!1m5!1m1!1s0x880e2cda7ed9a27b:0x41e3e749c581b64f!2m2!1d-87.6509491!2d41.8856068!1m5!1m1!1s0x880e2cda0bbb4323:0x939e4286c802d611!2m2!1d-87.6521467!2d41.8855734!3e1" TargetMode="External"/><Relationship Id="rId28" Type="http://schemas.openxmlformats.org/officeDocument/2006/relationships/hyperlink" Target="https://www.google.com/maps/dir/W+North+Ave+%26+N+Austin+Blvd,+Chicago,+IL+60639,+USA/E+75th+St+%26+S+Vernon+Ave,+Chicago,+IL+60619,+USA/@41.8337756,-87.7647776,21219m/data=!3m2!1e3!4b1!4m14!4m13!1m5!1m1!1s0x880fcca79493441d:0xcfaab43744353631!2m2!1d-87.7755419!2d41.909191!1m5!1m1!1s0x880e28cbd4e0fadf:0xff74e001b3e91e5b!2m2!1d-87.6138843!2d41.7584224!3e1" TargetMode="External"/><Relationship Id="rId27" Type="http://schemas.openxmlformats.org/officeDocument/2006/relationships/hyperlink" Target="https://www.google.com/maps/dir/N+Menard+Ave+%26+W+Grand+Ave,+Chicago,+IL+60639,+USA/41.75916,-87.595751/@41.8392026,-87.8139928,42435m/data=!3m1!1e3!4m9!4m8!1m5!1m1!1s0x880fcc98c50ebb0d:0xded8f086b7cec24f!2m2!1d-87.7706996!2d41.9196509!1m0!3e1" TargetMode="External"/><Relationship Id="rId29" Type="http://schemas.openxmlformats.org/officeDocument/2006/relationships/hyperlink" Target="https://www.google.com/maps/dir/Hiawatha+Park,+8029+W+Forest+Preserve+Ave,+Chicago,+IL+60634,+United+States/E+76th+St+%26+S+State+St,+Chicago,+IL+60638,+USA/@41.8505884,-87.8655726,42428m/data=!3m2!1e3!4b1!4m14!4m13!1m5!1m1!1s0x880fca5a1ec592ff:0xcf50de6054277663!2m2!1d-87.8258079!2d41.9440771!1m5!1m1!1s0x880e2f3618ce86a1:0x5ea21f155f1df001!2m2!1d-87.6247251!2d41.7564326!3e1" TargetMode="External"/><Relationship Id="rId51" Type="http://schemas.openxmlformats.org/officeDocument/2006/relationships/hyperlink" Target="https://www.google.com/maps/dir/E+96th+St+%26+S+Ewing+Ave,+Chicago,+IL+60617,+USA/N+Wood+St+%26+W+Chicago+Ave,+Chicago,+IL+60622,+USA/@41.8087799,-87.7438072,42455m/data=!3m1!1e3!4m14!4m13!1m5!1m1!1s0x8811d8092f8f63cb:0x3ad831e1aac48feb!2m2!1d-87.5352882!2d41.7213305!1m5!1m1!1s0x880e2d334d00156b:0x68d739da5d27b2ae!2m2!1d-87.6721706!2d41.8959984!3e1" TargetMode="External"/><Relationship Id="rId50" Type="http://schemas.openxmlformats.org/officeDocument/2006/relationships/hyperlink" Target="https://www.google.com/maps/dir/E+101st+St+%26+S+Ewing+Ave,+Chicago,+IL+60617,+USA/N+Orleans+St+%26+W+Hubbard+St,+Chicago,+IL+60654,+USA/@41.8009494,-87.7262047,42460m/data=!3m1!1e3!4m14!4m13!1m5!1m1!1s0x8811d87487e72ce9:0x66317f7604e22d6!2m2!1d-87.53528!2d41.7119826!1m5!1m1!1s0x880e2cb6725a5991:0x3c28ade0f7afdb78!2m2!1d-87.6369843!2d41.8899587!3e1" TargetMode="External"/><Relationship Id="rId53" Type="http://schemas.openxmlformats.org/officeDocument/2006/relationships/hyperlink" Target="https://www.google.com/maps/dir/S+Ewing+Ave+%26+E+99th+St,+Chicago,+IL+60617,+USA/41.965845,-87.645361/@41.8407677,-87.7309005,42434m/data=!3m2!1e3!4b1!4m9!4m8!1m5!1m1!1s0x8811d80b6625fe19:0xda53766b1247f73f!2m2!1d-87.5352696!2d41.7158239!1m0!3e1" TargetMode="External"/><Relationship Id="rId52" Type="http://schemas.openxmlformats.org/officeDocument/2006/relationships/hyperlink" Target="https://www.google.com/maps/dir/S+Indianapolis+Ave+%26+S+Ewing+Ave,+Chicago,+IL+60617,+USA/Jackson+Blvd+%26+S+Clinton+St,+Chicago,+IL+60606,+USA/@41.795433,-87.7282468,42464m/data=!3m1!1e3!4m14!4m13!1m5!1m1!1s0x8811d87490a1b2c3:0x20b5d6735c86ca72!2m2!1d-87.5352743!2d41.7128813!1m5!1m1!1s0x880e2cc1aa45f6cd:0x39b322b355ab9d45!2m2!1d-87.6410684!2d41.8780273!3e1" TargetMode="External"/><Relationship Id="rId11" Type="http://schemas.openxmlformats.org/officeDocument/2006/relationships/hyperlink" Target="https://www.google.com/maps/dir/Zapata+Academy,+South+Kostner+Avenue,+Chicago,+IL,+USA/W+Congress+Pkwy+%26+S+Pulaski+Rd,+Chicago,+IL+60624,+USA/@41.8580394,-87.7459951,5303m/data=!3m2!1e3!4b1!4m14!4m13!1m5!1m1!1s0x880e324b815ed127:0x382368c3091d2dd!2m2!1d-87.7358743!2d41.8417363!1m5!1m1!1s0x880e32e8f1a83db1:0x156daf6a750abbd4!2m2!1d-87.7254164!2d41.8743513!3e1" TargetMode="External"/><Relationship Id="rId55" Type="http://schemas.openxmlformats.org/officeDocument/2006/relationships/hyperlink" Target="https://www.google.com/maps/dir/E+87th+St+%26+S+Wabash+Ave,+Chicago,+IL+60619,+USA/W+Fillmore+St+%26+S+Western+Ave,+Chicago,+IL+60612,+USA/@41.8021971,-87.7292922,21230m/data=!3m2!1e3!4b1!4m14!4m13!1m5!1m1!1s0x880e2f55f43fe38d:0x17835f7a3f4f498d!2m2!1d-87.6226065!2d41.7363903!1m5!1m1!1s0x880e2d6fbb6015ef:0xd02ae939a8c3f9d0!2m2!1d-87.6861551!2d41.8684354!3e1" TargetMode="External"/><Relationship Id="rId10" Type="http://schemas.openxmlformats.org/officeDocument/2006/relationships/hyperlink" Target="https://www.google.com/maps/dir/W+Madison+St+%26+S+Karlov+Ave,+Chicago,+IL+60624,+USA/S+California+Ave+%26+W+Ogden+Ave,+Chicago,+IL+60608,+USA/@41.8710866,-87.7206867,15z/data=!3m1!4b1!4m13!4m12!1m5!1m1!1s0x880e32dcc3bc29eb:0x8f1ce34bb1e61a99!2m2!1d-87.728121!2d41.8807044!1m5!1m1!1s0x880e2d7e707306db:0x7d52a04dd43536c0!2m2!1d-87.6957429!2d41.8613199" TargetMode="External"/><Relationship Id="rId54" Type="http://schemas.openxmlformats.org/officeDocument/2006/relationships/hyperlink" Target="https://www.google.com/maps/dir/S+Justine+St+%26+W+87th+St,+Chicago,+IL+60620,+USA/N+Latrobe+Ave+%26+W+Chicago+Ave,+Chicago,+IL+60651,+USA/@41.8155717,-87.7793903,21225m/data=!3m2!1e3!4b1!4m14!4m13!1m5!1m1!1s0x880e257e156e3ee9:0x49f81c413dbb3317!2m2!1d-87.6618622!2d41.7357639!1m5!1m1!1s0x880e334a7921f3d7:0x49beb2b4d6f351c4!2m2!1d-87.756819!2d41.8949279!3e1" TargetMode="External"/><Relationship Id="rId13" Type="http://schemas.openxmlformats.org/officeDocument/2006/relationships/hyperlink" Target="https://www.google.com/maps/dir/N+Cicero+Ave+%26+W+Roscoe+St,+Chicago,+IL+60641,+USA/S+Laramie+Ave+%26+W+Gladys+Ave,+Chicago,+IL+60644,+USA/@41.9091021,-87.78685,10597m/data=!3m2!1e3!4b1!4m14!4m13!1m5!1m1!1s0x880fcc5a00e0bd1b:0x60c168140b857edb!2m2!1d-87.7468972!2d41.9424652!1m5!1m1!1s0x880e33151b63eee5:0x73bff572812fb3de!2m2!1d-87.754896!2d41.8757497!3e1" TargetMode="External"/><Relationship Id="rId57" Type="http://schemas.openxmlformats.org/officeDocument/2006/relationships/hyperlink" Target="https://www.google.com/maps/dir/S+Cottage+Grove+Ave+%26+E+92nd+St,+Chicago,+IL+60619,+USA/S+Stewart+Ave+%26+W+63rd+St,+Chicago,+IL+60621,+USA/@41.7532524,-87.6548607,10623m/data=!3m2!1e3!4b1!4m14!4m13!1m5!1m1!1s0x880e261a3b0260b1:0x69235e5c576697c1!2m2!1d-87.6046809!2d41.7275429!1m5!1m1!1s0x880e2edeecb33941:0xb31d6792f8ba29e4!2m2!1d-87.6350393!2d41.7799084!3e1" TargetMode="External"/><Relationship Id="rId12" Type="http://schemas.openxmlformats.org/officeDocument/2006/relationships/hyperlink" Target="https://www.google.com/maps/dir/W+26th+St+%26+S+Keeler+Ave,+Chicago,+IL+60623,+USA/N+Kostner+Ave+%26+W+Lake+St,+Chicago,+IL+60624,+USA/@41.8651,-87.7633007,10604m/data=!3m1!1e3!4m14!4m13!1m5!1m1!1s0x880e324f1e8144b3:0x73799e79fd1650ee!2m2!1d-87.7294032!2d41.8441846!1m5!1m1!1s0x880e32d841bddf19:0xf309492a98a117b5!2m2!1d-87.7356317!2d41.885934!3e1" TargetMode="External"/><Relationship Id="rId56" Type="http://schemas.openxmlformats.org/officeDocument/2006/relationships/hyperlink" Target="https://www.google.com/maps/dir/E+87th+St+%26+S+Cottage+Grove+Ave,+Chicago,+IL+60619,+USA/E+54th+St+%26+S+State+St,+Chicago,+IL+60609,+USA/@41.7665391,-87.6498773,10621m/data=!3m2!1e3!4b1!4m14!4m13!1m5!1m1!1s0x880e28a7438fb74b:0x5a79488f7eac2e3!2m2!1d-87.6047592!2d41.7365935!1m5!1m1!1s0x880e2eb62df74b9f:0x1c08597f3abacce2!2m2!1d-87.6258055!2d41.7964703!3e1" TargetMode="External"/><Relationship Id="rId15" Type="http://schemas.openxmlformats.org/officeDocument/2006/relationships/hyperlink" Target="https://www.google.com/maps/dir/W+Wellington+Ave+%26+N+Cicero+Ave,+Chicago,+IL+60641,+USA/W+Pershing+Rd+%26+S+Damen+Ave,+Chicago,+IL+60609,+USA/@41.8791082,-87.7864724,21204m/data=!3m2!1e3!4b1!4m14!4m13!1m5!1m1!1s0x880fccf829eb2911:0x7714b2ac1a53e4c!2m2!1d-87.7466709!2d41.9351774!1m5!1m1!1s0x880e2dddb8d256ff:0xcc52b9bc9b3bc9d!2m2!1d-87.6763411!2d41.8230842!3e1" TargetMode="External"/><Relationship Id="rId59" Type="http://schemas.openxmlformats.org/officeDocument/2006/relationships/hyperlink" Target="https://www.google.com/maps/dir/E+89th+St+%26+S+Commercial+Ave,+Chicago,+IL+60617,+USA/Michigan+Ave+%26+E+71st+St,+Chicago,+IL+60619,+USA/@41.7488239,-87.6040088,5312m/data=!3m2!1e3!4b1!4m14!4m13!1m5!1m1!1s0x880e27e291f944c9:0x2b2570556003d41a!2m2!1d-87.5513369!2d41.7337273!1m5!1m1!1s0x880e2f327a6b85bd:0xcd0bcf17e62671b3!2m2!1d-87.6216934!2d41.7655728!3e1" TargetMode="External"/><Relationship Id="rId14" Type="http://schemas.openxmlformats.org/officeDocument/2006/relationships/hyperlink" Target="https://www.google.com/maps/dir/N+Linder+Ave+%26+W+Belmont+Ave,+Chicago,+IL+60641,+USA/S+Kostner+Ave+%26+W+Adams+St,+Chicago,+IL+60624,+USA/@41.9082714,-87.7859526,10597m/data=!3m2!1e3!4b1!4m14!4m13!1m5!1m1!1s0x880fcc628a0a2b29:0xfc5ac6f8ca7db958!2m2!1d-87.7640425!2d41.9386032!1m5!1m1!1s0x880e32dfdbe6ee9f:0x8124d6405bf2d302!2m2!1d-87.7353645!2d41.8778461!3e1" TargetMode="External"/><Relationship Id="rId58" Type="http://schemas.openxmlformats.org/officeDocument/2006/relationships/hyperlink" Target="https://www.google.com/maps/dir/South+Houston+Avenue+%26+East+91st+Street,+Chicago,+IL,+USA/S+Eggleston+Ave+%26+W+69th+St,+Chicago,+IL+60621,+USA/@41.7494829,-87.6279634,10624m/data=!3m1!1e3!4m14!4m13!1m5!1m1!1s0x880e27e351745fd1:0x3d49fdb3b97a1862!2m2!1d-87.5498704!2d41.7300719!1m5!1m1!1s0x880e2f225494a0bb:0xc83192b78ed2bef4!2m2!1d-87.6360183!2d41.7689685!3e1" TargetMode="External"/><Relationship Id="rId17" Type="http://schemas.openxmlformats.org/officeDocument/2006/relationships/hyperlink" Target="https://www.google.com/maps/dir/W+Chicago+Ave+%26+N+Lorel+Ave,+Chicago,+IL+60644,+USA/W+47th+St+%26+S+Elizabeth+St,+Chicago,+IL+60609,+USA/@41.8518224,-87.7773011,21213m/data=!3m1!1e3!4m14!4m13!1m5!1m1!1s0x880e334badb495c1:0x815c258ee9236962!2m2!1d-87.7593273!2d41.8948988!1m5!1m1!1s0x880e2e87a6f12c7f:0x3ecc775da9a53acc!2m2!1d-87.6564662!2d41.8087205!3e1" TargetMode="External"/><Relationship Id="rId16" Type="http://schemas.openxmlformats.org/officeDocument/2006/relationships/hyperlink" Target="https://www.google.com/maps/dir/W+Fullerton+Ave+%26+N+Laramie+Ave,+Chicago,+IL+60639,+USA/W+44th+St+%26+S+Marshfield+Ave,+Chicago,+IL+60609,+USA/@41.8690301,-87.7812749,21208m/data=!3m2!1e3!4b1!4m14!4m13!1m5!1m1!1s0x880fccecc8cf41b1:0x40a2d32dfaadc2d1!2m2!1d-87.7561371!2d41.9240677!1m5!1m1!1s0x880e2e79b33c69a7:0x1a1b804e503345a2!2m2!1d-87.6663327!2d41.814035!3e1" TargetMode="External"/><Relationship Id="rId19" Type="http://schemas.openxmlformats.org/officeDocument/2006/relationships/hyperlink" Target="https://www.google.com/maps/dir/Spencer+Elementary+Technology+Academy,+North+Lavergne+Avenue,+Chicago,+IL,+USA/S+Throop+St+%26+W+52nd+St,+Chicago,+IL+60609,+USA/@41.842301,-87.7729969,21217m/data=!3m1!1e3!4m14!4m13!1m5!1m1!1s0x880e333bc842d12b:0x4a152c64e00caaf!2m2!1d-87.7505865!2d41.8850468!1m5!1m1!1s0x880e2e8a6563915b:0x8276f86f55232812!2m2!1d-87.6574367!2d41.7995855!3e1" TargetMode="External"/><Relationship Id="rId18" Type="http://schemas.openxmlformats.org/officeDocument/2006/relationships/hyperlink" Target="https://www.google.com/maps/dir/N+Cicero+Ave+%26+W+Le+Moyne+St,+Chicago,+IL+60651,+USA/W+51st+St+%26+S+Damen+Ave,+Chicago,+IL+60609,+USA/@41.8544938,-87.78036,21212m/data=!3m2!1e3!4b1!4m14!4m13!1m5!1m1!1s0x880fccdaa65c407b:0x35aa626ae5cc248d!2m2!1d-87.746124!2d41.9077962!1m5!1m1!1s0x880e2e6b8e02b1e7:0x2b4608a9f84b8685!2m2!1d-87.674516!2d41.801234!3e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2.63"/>
    <col customWidth="1" min="4" max="11" width="19.5"/>
    <col customWidth="1" min="12" max="12" width="20.75"/>
    <col customWidth="1" min="13" max="16" width="24.0"/>
    <col customWidth="1" min="17" max="17" width="19.5"/>
    <col customWidth="1" min="18" max="18" width="75.38"/>
    <col customWidth="1" min="19" max="19" width="4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>
      <c r="A2" s="3">
        <v>1.0</v>
      </c>
      <c r="B2" s="4">
        <v>514.0</v>
      </c>
      <c r="C2" s="5" t="s">
        <v>19</v>
      </c>
      <c r="D2" s="6">
        <v>10.5</v>
      </c>
      <c r="E2" s="7">
        <v>0.0</v>
      </c>
      <c r="F2" s="7">
        <v>0.0</v>
      </c>
      <c r="G2" s="8">
        <v>0.0</v>
      </c>
      <c r="H2" s="8">
        <v>0.0</v>
      </c>
      <c r="I2" s="7">
        <f>4+4+1+4</f>
        <v>13</v>
      </c>
      <c r="J2" s="7">
        <v>25.0</v>
      </c>
      <c r="K2" s="7">
        <v>37.0</v>
      </c>
      <c r="L2" s="7">
        <v>21.0</v>
      </c>
      <c r="M2" s="7">
        <v>5.0</v>
      </c>
      <c r="N2" s="7">
        <v>15.0</v>
      </c>
      <c r="O2" s="7">
        <v>3.0</v>
      </c>
      <c r="P2" s="7">
        <v>1.0</v>
      </c>
      <c r="Q2" s="8">
        <f t="shared" ref="Q2:Q142" si="1">SUM(E2:P2)</f>
        <v>120</v>
      </c>
      <c r="R2" s="9" t="s">
        <v>20</v>
      </c>
      <c r="S2" s="9" t="s">
        <v>21</v>
      </c>
    </row>
    <row r="3">
      <c r="A3" s="10"/>
      <c r="B3" s="11">
        <v>514.0</v>
      </c>
      <c r="C3" s="11" t="s">
        <v>22</v>
      </c>
      <c r="D3" s="10"/>
      <c r="E3" s="12">
        <v>13.0</v>
      </c>
      <c r="F3" s="12">
        <v>58.0</v>
      </c>
      <c r="G3" s="13">
        <v>72.0</v>
      </c>
      <c r="H3" s="13">
        <v>71.0</v>
      </c>
      <c r="I3" s="12">
        <f>87+73+8+6</f>
        <v>174</v>
      </c>
      <c r="J3" s="12">
        <v>208.0</v>
      </c>
      <c r="K3" s="12">
        <v>213.0</v>
      </c>
      <c r="L3" s="12">
        <v>188.0</v>
      </c>
      <c r="M3" s="12">
        <v>213.0</v>
      </c>
      <c r="N3" s="12">
        <v>159.0</v>
      </c>
      <c r="O3" s="12">
        <v>99.0</v>
      </c>
      <c r="P3" s="12">
        <v>34.0</v>
      </c>
      <c r="Q3" s="13">
        <f t="shared" si="1"/>
        <v>1502</v>
      </c>
      <c r="R3" s="14"/>
      <c r="S3" s="14"/>
    </row>
    <row r="4">
      <c r="A4" s="3">
        <v>2.0</v>
      </c>
      <c r="B4" s="4">
        <v>515.0</v>
      </c>
      <c r="C4" s="5" t="s">
        <v>23</v>
      </c>
      <c r="D4" s="6">
        <v>11.6</v>
      </c>
      <c r="E4" s="7">
        <v>90.0</v>
      </c>
      <c r="F4" s="7">
        <v>152.0</v>
      </c>
      <c r="G4" s="8">
        <v>262.0</v>
      </c>
      <c r="H4" s="8">
        <v>352.0</v>
      </c>
      <c r="I4" s="7">
        <f>228+244+17+0</f>
        <v>489</v>
      </c>
      <c r="J4" s="7">
        <v>574.0</v>
      </c>
      <c r="K4" s="7">
        <v>609.0</v>
      </c>
      <c r="L4" s="7">
        <v>655.0</v>
      </c>
      <c r="M4" s="7">
        <v>589.0</v>
      </c>
      <c r="N4" s="7">
        <v>404.0</v>
      </c>
      <c r="O4" s="7">
        <v>252.0</v>
      </c>
      <c r="P4" s="7">
        <v>143.0</v>
      </c>
      <c r="Q4" s="8">
        <f t="shared" si="1"/>
        <v>4571</v>
      </c>
      <c r="R4" s="9" t="s">
        <v>24</v>
      </c>
      <c r="S4" s="9" t="s">
        <v>25</v>
      </c>
    </row>
    <row r="5">
      <c r="A5" s="10"/>
      <c r="B5" s="11">
        <v>515.0</v>
      </c>
      <c r="C5" s="11" t="s">
        <v>26</v>
      </c>
      <c r="D5" s="10"/>
      <c r="E5" s="12">
        <v>0.0</v>
      </c>
      <c r="F5" s="12">
        <v>0.0</v>
      </c>
      <c r="G5" s="13">
        <v>0.0</v>
      </c>
      <c r="H5" s="13">
        <v>0.0</v>
      </c>
      <c r="I5" s="12">
        <f>1+2+1+2</f>
        <v>6</v>
      </c>
      <c r="J5" s="12">
        <v>12.0</v>
      </c>
      <c r="K5" s="12">
        <v>2.0</v>
      </c>
      <c r="L5" s="12">
        <v>5.0</v>
      </c>
      <c r="M5" s="12">
        <v>2.0</v>
      </c>
      <c r="N5" s="12">
        <v>1.0</v>
      </c>
      <c r="O5" s="12">
        <v>0.0</v>
      </c>
      <c r="P5" s="12">
        <v>0.0</v>
      </c>
      <c r="Q5" s="13">
        <f t="shared" si="1"/>
        <v>28</v>
      </c>
      <c r="R5" s="14"/>
      <c r="S5" s="14"/>
    </row>
    <row r="6">
      <c r="A6" s="3">
        <v>3.0</v>
      </c>
      <c r="B6" s="4">
        <v>517.0</v>
      </c>
      <c r="C6" s="5" t="s">
        <v>27</v>
      </c>
      <c r="D6" s="6">
        <v>9.8</v>
      </c>
      <c r="E6" s="7">
        <v>48.0</v>
      </c>
      <c r="F6" s="7">
        <v>47.0</v>
      </c>
      <c r="G6" s="8">
        <v>140.0</v>
      </c>
      <c r="H6" s="8">
        <v>229.0</v>
      </c>
      <c r="I6" s="7">
        <f>94+65+55+50</f>
        <v>264</v>
      </c>
      <c r="J6" s="7">
        <v>238.0</v>
      </c>
      <c r="K6" s="7">
        <v>298.0</v>
      </c>
      <c r="L6" s="7">
        <v>247.0</v>
      </c>
      <c r="M6" s="7">
        <v>198.0</v>
      </c>
      <c r="N6" s="7">
        <v>167.0</v>
      </c>
      <c r="O6" s="7">
        <v>153.0</v>
      </c>
      <c r="P6" s="7">
        <v>81.0</v>
      </c>
      <c r="Q6" s="8">
        <f t="shared" si="1"/>
        <v>2110</v>
      </c>
      <c r="R6" s="9" t="s">
        <v>28</v>
      </c>
      <c r="S6" s="9" t="s">
        <v>29</v>
      </c>
    </row>
    <row r="7">
      <c r="A7" s="10"/>
      <c r="B7" s="11">
        <v>517.0</v>
      </c>
      <c r="C7" s="11" t="s">
        <v>30</v>
      </c>
      <c r="D7" s="10"/>
      <c r="E7" s="12">
        <v>0.0</v>
      </c>
      <c r="F7" s="12">
        <v>0.0</v>
      </c>
      <c r="G7" s="13">
        <v>0.0</v>
      </c>
      <c r="H7" s="13">
        <v>0.0</v>
      </c>
      <c r="I7" s="12">
        <f>6+13+5+0</f>
        <v>24</v>
      </c>
      <c r="J7" s="12">
        <v>29.0</v>
      </c>
      <c r="K7" s="12">
        <v>72.0</v>
      </c>
      <c r="L7" s="12">
        <v>83.0</v>
      </c>
      <c r="M7" s="12">
        <v>51.0</v>
      </c>
      <c r="N7" s="12">
        <v>34.0</v>
      </c>
      <c r="O7" s="12">
        <v>19.0</v>
      </c>
      <c r="P7" s="12">
        <v>12.0</v>
      </c>
      <c r="Q7" s="13">
        <f t="shared" si="1"/>
        <v>324</v>
      </c>
      <c r="R7" s="14"/>
      <c r="S7" s="14"/>
    </row>
    <row r="8">
      <c r="A8" s="3">
        <v>4.0</v>
      </c>
      <c r="B8" s="4">
        <v>518.0</v>
      </c>
      <c r="C8" s="5" t="s">
        <v>31</v>
      </c>
      <c r="D8" s="6">
        <v>2.4</v>
      </c>
      <c r="E8" s="7">
        <v>17.0</v>
      </c>
      <c r="F8" s="7">
        <v>27.0</v>
      </c>
      <c r="G8" s="8">
        <v>100.0</v>
      </c>
      <c r="H8" s="8">
        <v>112.0</v>
      </c>
      <c r="I8" s="7">
        <f>66+87+31+0</f>
        <v>184</v>
      </c>
      <c r="J8" s="7">
        <v>173.0</v>
      </c>
      <c r="K8" s="7">
        <v>261.0</v>
      </c>
      <c r="L8" s="7">
        <v>221.0</v>
      </c>
      <c r="M8" s="7">
        <v>141.0</v>
      </c>
      <c r="N8" s="7">
        <v>103.0</v>
      </c>
      <c r="O8" s="7">
        <v>68.0</v>
      </c>
      <c r="P8" s="7">
        <v>53.0</v>
      </c>
      <c r="Q8" s="8">
        <f t="shared" si="1"/>
        <v>1460</v>
      </c>
      <c r="R8" s="9" t="s">
        <v>32</v>
      </c>
      <c r="S8" s="9" t="s">
        <v>33</v>
      </c>
    </row>
    <row r="9">
      <c r="A9" s="10"/>
      <c r="B9" s="11">
        <v>518.0</v>
      </c>
      <c r="C9" s="11" t="s">
        <v>34</v>
      </c>
      <c r="D9" s="10"/>
      <c r="E9" s="12">
        <v>0.0</v>
      </c>
      <c r="F9" s="12">
        <v>0.0</v>
      </c>
      <c r="G9" s="13">
        <v>0.0</v>
      </c>
      <c r="H9" s="13">
        <v>0.0</v>
      </c>
      <c r="I9" s="12">
        <f>12+8+0+6</f>
        <v>26</v>
      </c>
      <c r="J9" s="12">
        <v>41.0</v>
      </c>
      <c r="K9" s="12">
        <v>50.0</v>
      </c>
      <c r="L9" s="12">
        <v>65.0</v>
      </c>
      <c r="M9" s="12">
        <v>31.0</v>
      </c>
      <c r="N9" s="12">
        <v>8.0</v>
      </c>
      <c r="O9" s="12">
        <v>9.0</v>
      </c>
      <c r="P9" s="12">
        <v>9.0</v>
      </c>
      <c r="Q9" s="13">
        <f t="shared" si="1"/>
        <v>239</v>
      </c>
      <c r="R9" s="14"/>
      <c r="S9" s="14"/>
    </row>
    <row r="10">
      <c r="A10" s="3">
        <v>5.0</v>
      </c>
      <c r="B10" s="4">
        <v>519.0</v>
      </c>
      <c r="C10" s="5" t="s">
        <v>35</v>
      </c>
      <c r="D10" s="6">
        <v>11.1</v>
      </c>
      <c r="E10" s="7">
        <v>6.0</v>
      </c>
      <c r="F10" s="7">
        <v>15.0</v>
      </c>
      <c r="G10" s="8">
        <v>56.0</v>
      </c>
      <c r="H10" s="8">
        <v>61.0</v>
      </c>
      <c r="I10" s="7">
        <f>33+25+7+8</f>
        <v>73</v>
      </c>
      <c r="J10" s="7">
        <v>117.0</v>
      </c>
      <c r="K10" s="7">
        <v>142.0</v>
      </c>
      <c r="L10" s="7">
        <v>112.0</v>
      </c>
      <c r="M10" s="7">
        <v>129.0</v>
      </c>
      <c r="N10" s="7">
        <v>96.0</v>
      </c>
      <c r="O10" s="7">
        <v>56.0</v>
      </c>
      <c r="P10" s="7">
        <v>16.0</v>
      </c>
      <c r="Q10" s="8">
        <f t="shared" si="1"/>
        <v>879</v>
      </c>
      <c r="R10" s="9" t="s">
        <v>36</v>
      </c>
      <c r="S10" s="9" t="s">
        <v>37</v>
      </c>
    </row>
    <row r="11">
      <c r="A11" s="10"/>
      <c r="B11" s="11">
        <v>519.0</v>
      </c>
      <c r="C11" s="11" t="s">
        <v>38</v>
      </c>
      <c r="D11" s="10"/>
      <c r="E11" s="12">
        <v>0.0</v>
      </c>
      <c r="F11" s="12">
        <v>0.0</v>
      </c>
      <c r="G11" s="13">
        <v>0.0</v>
      </c>
      <c r="H11" s="13">
        <v>0.0</v>
      </c>
      <c r="I11" s="12">
        <f>2+4+1+0</f>
        <v>7</v>
      </c>
      <c r="J11" s="12">
        <v>18.0</v>
      </c>
      <c r="K11" s="12">
        <v>11.0</v>
      </c>
      <c r="L11" s="12">
        <v>14.0</v>
      </c>
      <c r="M11" s="12">
        <v>10.0</v>
      </c>
      <c r="N11" s="12">
        <v>4.0</v>
      </c>
      <c r="O11" s="12">
        <v>0.0</v>
      </c>
      <c r="P11" s="12">
        <v>0.0</v>
      </c>
      <c r="Q11" s="13">
        <f t="shared" si="1"/>
        <v>64</v>
      </c>
      <c r="R11" s="14"/>
      <c r="S11" s="14"/>
    </row>
    <row r="12">
      <c r="A12" s="15">
        <v>6.0</v>
      </c>
      <c r="B12" s="16">
        <v>520.0</v>
      </c>
      <c r="C12" s="17" t="s">
        <v>39</v>
      </c>
      <c r="D12" s="18">
        <v>11.3</v>
      </c>
      <c r="E12" s="19">
        <v>187.0</v>
      </c>
      <c r="F12" s="19">
        <v>154.0</v>
      </c>
      <c r="G12" s="9">
        <v>296.0</v>
      </c>
      <c r="H12" s="9">
        <v>395.0</v>
      </c>
      <c r="I12" s="19">
        <f>249+142+224</f>
        <v>615</v>
      </c>
      <c r="J12" s="19">
        <v>871.0</v>
      </c>
      <c r="K12" s="19">
        <v>812.0</v>
      </c>
      <c r="L12" s="19">
        <v>994.0</v>
      </c>
      <c r="M12" s="19">
        <v>765.0</v>
      </c>
      <c r="N12" s="19">
        <v>494.0</v>
      </c>
      <c r="O12" s="19">
        <v>374.0</v>
      </c>
      <c r="P12" s="19">
        <v>241.0</v>
      </c>
      <c r="Q12" s="9">
        <f t="shared" si="1"/>
        <v>6198</v>
      </c>
      <c r="R12" s="9" t="s">
        <v>40</v>
      </c>
      <c r="S12" s="9" t="s">
        <v>41</v>
      </c>
    </row>
    <row r="13" ht="22.5" customHeight="1">
      <c r="A13" s="10"/>
      <c r="B13" s="20">
        <v>520.0</v>
      </c>
      <c r="C13" s="20" t="s">
        <v>42</v>
      </c>
      <c r="D13" s="10"/>
      <c r="E13" s="21">
        <v>0.0</v>
      </c>
      <c r="F13" s="21">
        <v>0.0</v>
      </c>
      <c r="G13" s="22">
        <v>0.0</v>
      </c>
      <c r="H13" s="22">
        <v>0.0</v>
      </c>
      <c r="I13" s="21">
        <f>3+1+3</f>
        <v>7</v>
      </c>
      <c r="J13" s="21">
        <v>34.0</v>
      </c>
      <c r="K13" s="21">
        <v>43.0</v>
      </c>
      <c r="L13" s="21">
        <v>30.0</v>
      </c>
      <c r="M13" s="21">
        <v>26.0</v>
      </c>
      <c r="N13" s="21">
        <v>5.0</v>
      </c>
      <c r="O13" s="21">
        <v>9.0</v>
      </c>
      <c r="P13" s="21">
        <v>2.0</v>
      </c>
      <c r="Q13" s="22">
        <f t="shared" si="1"/>
        <v>156</v>
      </c>
      <c r="R13" s="14"/>
      <c r="S13" s="14"/>
    </row>
    <row r="14">
      <c r="A14" s="3">
        <v>7.0</v>
      </c>
      <c r="B14" s="4">
        <v>523.0</v>
      </c>
      <c r="C14" s="23" t="s">
        <v>43</v>
      </c>
      <c r="D14" s="24" t="s">
        <v>44</v>
      </c>
      <c r="E14" s="25">
        <v>98.0</v>
      </c>
      <c r="F14" s="25">
        <v>92.0</v>
      </c>
      <c r="G14" s="25">
        <v>150.0</v>
      </c>
      <c r="H14" s="25">
        <v>250.0</v>
      </c>
      <c r="I14" s="25">
        <f>218+230+89+70</f>
        <v>607</v>
      </c>
      <c r="J14" s="25">
        <v>614.0</v>
      </c>
      <c r="K14" s="25">
        <v>642.0</v>
      </c>
      <c r="L14" s="25">
        <v>643.0</v>
      </c>
      <c r="M14" s="25">
        <v>371.0</v>
      </c>
      <c r="N14" s="25">
        <v>0.0</v>
      </c>
      <c r="O14" s="25">
        <v>0.0</v>
      </c>
      <c r="P14" s="25">
        <v>0.0</v>
      </c>
      <c r="Q14" s="8">
        <f t="shared" si="1"/>
        <v>3467</v>
      </c>
      <c r="R14" s="9" t="s">
        <v>45</v>
      </c>
      <c r="S14" s="9" t="s">
        <v>46</v>
      </c>
    </row>
    <row r="15">
      <c r="A15" s="26"/>
      <c r="B15" s="23">
        <v>523.0</v>
      </c>
      <c r="C15" s="23" t="s">
        <v>47</v>
      </c>
      <c r="D15" s="26"/>
      <c r="E15" s="25"/>
      <c r="F15" s="25"/>
      <c r="G15" s="25"/>
      <c r="H15" s="25"/>
      <c r="I15" s="25"/>
      <c r="J15" s="25"/>
      <c r="K15" s="25">
        <v>5.0</v>
      </c>
      <c r="L15" s="25">
        <v>9.0</v>
      </c>
      <c r="M15" s="25">
        <v>1.0</v>
      </c>
      <c r="N15" s="25">
        <v>0.0</v>
      </c>
      <c r="O15" s="25">
        <v>1.0</v>
      </c>
      <c r="P15" s="25">
        <v>0.0</v>
      </c>
      <c r="Q15" s="8">
        <f t="shared" si="1"/>
        <v>16</v>
      </c>
      <c r="R15" s="27"/>
      <c r="S15" s="27"/>
    </row>
    <row r="16">
      <c r="A16" s="10"/>
      <c r="B16" s="11">
        <v>523.0</v>
      </c>
      <c r="C16" s="11" t="s">
        <v>48</v>
      </c>
      <c r="D16" s="10"/>
      <c r="E16" s="28">
        <v>0.0</v>
      </c>
      <c r="F16" s="28">
        <v>0.0</v>
      </c>
      <c r="G16" s="28">
        <v>0.0</v>
      </c>
      <c r="H16" s="28">
        <v>0.0</v>
      </c>
      <c r="I16" s="28">
        <f>0+0+0</f>
        <v>0</v>
      </c>
      <c r="J16" s="28">
        <v>0.0</v>
      </c>
      <c r="K16" s="28">
        <v>0.0</v>
      </c>
      <c r="L16" s="28">
        <v>0.0</v>
      </c>
      <c r="M16" s="28">
        <v>18.0</v>
      </c>
      <c r="N16" s="28">
        <v>202.0</v>
      </c>
      <c r="O16" s="28">
        <v>149.0</v>
      </c>
      <c r="P16" s="28">
        <v>92.0</v>
      </c>
      <c r="Q16" s="13">
        <f t="shared" si="1"/>
        <v>461</v>
      </c>
      <c r="R16" s="14"/>
      <c r="S16" s="14"/>
    </row>
    <row r="17">
      <c r="A17" s="3">
        <v>8.0</v>
      </c>
      <c r="B17" s="4">
        <v>527.0</v>
      </c>
      <c r="C17" s="23" t="s">
        <v>49</v>
      </c>
      <c r="D17" s="29">
        <v>14.1</v>
      </c>
      <c r="E17" s="25">
        <v>11.0</v>
      </c>
      <c r="F17" s="25">
        <v>33.0</v>
      </c>
      <c r="G17" s="25">
        <v>85.0</v>
      </c>
      <c r="H17" s="25">
        <v>121.0</v>
      </c>
      <c r="I17" s="25">
        <f>91+114+14</f>
        <v>219</v>
      </c>
      <c r="J17" s="25">
        <v>294.0</v>
      </c>
      <c r="K17" s="25">
        <v>400.0</v>
      </c>
      <c r="L17" s="25">
        <v>296.0</v>
      </c>
      <c r="M17" s="25">
        <v>238.0</v>
      </c>
      <c r="N17" s="25">
        <v>195.0</v>
      </c>
      <c r="O17" s="25">
        <v>124.0</v>
      </c>
      <c r="P17" s="25">
        <v>57.0</v>
      </c>
      <c r="Q17" s="8">
        <f t="shared" si="1"/>
        <v>2073</v>
      </c>
      <c r="R17" s="9" t="s">
        <v>50</v>
      </c>
      <c r="S17" s="9" t="s">
        <v>51</v>
      </c>
    </row>
    <row r="18">
      <c r="A18" s="10"/>
      <c r="B18" s="11">
        <v>527.0</v>
      </c>
      <c r="C18" s="11" t="s">
        <v>52</v>
      </c>
      <c r="D18" s="10"/>
      <c r="E18" s="28">
        <v>0.0</v>
      </c>
      <c r="F18" s="28">
        <v>0.0</v>
      </c>
      <c r="G18" s="28">
        <v>0.0</v>
      </c>
      <c r="H18" s="28">
        <v>0.0</v>
      </c>
      <c r="I18" s="28">
        <f>0+0</f>
        <v>0</v>
      </c>
      <c r="J18" s="28">
        <v>0.0</v>
      </c>
      <c r="K18" s="28">
        <v>4.0</v>
      </c>
      <c r="L18" s="28">
        <v>0.0</v>
      </c>
      <c r="M18" s="28">
        <v>0.0</v>
      </c>
      <c r="N18" s="28">
        <v>0.0</v>
      </c>
      <c r="O18" s="28">
        <v>0.0</v>
      </c>
      <c r="P18" s="28">
        <v>0.0</v>
      </c>
      <c r="Q18" s="13">
        <f t="shared" si="1"/>
        <v>4</v>
      </c>
      <c r="R18" s="14"/>
      <c r="S18" s="14"/>
    </row>
    <row r="19">
      <c r="A19" s="3">
        <v>9.0</v>
      </c>
      <c r="B19" s="4">
        <v>528.0</v>
      </c>
      <c r="C19" s="23" t="s">
        <v>53</v>
      </c>
      <c r="D19" s="29">
        <v>2.2</v>
      </c>
      <c r="E19" s="25">
        <v>6.0</v>
      </c>
      <c r="F19" s="25">
        <v>4.0</v>
      </c>
      <c r="G19" s="25">
        <v>12.0</v>
      </c>
      <c r="H19" s="25">
        <v>7.0</v>
      </c>
      <c r="I19" s="25">
        <f>8+12+4</f>
        <v>24</v>
      </c>
      <c r="J19" s="25">
        <v>55.0</v>
      </c>
      <c r="K19" s="25">
        <v>38.0</v>
      </c>
      <c r="L19" s="25">
        <v>40.0</v>
      </c>
      <c r="M19" s="25">
        <v>20.0</v>
      </c>
      <c r="N19" s="25">
        <v>17.0</v>
      </c>
      <c r="O19" s="25">
        <v>11.0</v>
      </c>
      <c r="P19" s="25">
        <v>10.0</v>
      </c>
      <c r="Q19" s="8">
        <f t="shared" si="1"/>
        <v>244</v>
      </c>
      <c r="R19" s="9" t="s">
        <v>54</v>
      </c>
      <c r="S19" s="9" t="s">
        <v>55</v>
      </c>
    </row>
    <row r="20">
      <c r="A20" s="10"/>
      <c r="B20" s="11">
        <v>528.0</v>
      </c>
      <c r="C20" s="11" t="s">
        <v>56</v>
      </c>
      <c r="D20" s="10"/>
      <c r="E20" s="28">
        <v>0.0</v>
      </c>
      <c r="F20" s="28">
        <v>0.0</v>
      </c>
      <c r="G20" s="28">
        <v>0.0</v>
      </c>
      <c r="H20" s="28">
        <v>0.0</v>
      </c>
      <c r="I20" s="28">
        <f>0+0</f>
        <v>0</v>
      </c>
      <c r="J20" s="28">
        <v>0.0</v>
      </c>
      <c r="K20" s="28">
        <v>4.0</v>
      </c>
      <c r="L20" s="28">
        <v>1.0</v>
      </c>
      <c r="M20" s="28">
        <v>0.0</v>
      </c>
      <c r="N20" s="28">
        <v>2.0</v>
      </c>
      <c r="O20" s="28">
        <v>0.0</v>
      </c>
      <c r="P20" s="28">
        <v>0.0</v>
      </c>
      <c r="Q20" s="13">
        <f t="shared" si="1"/>
        <v>7</v>
      </c>
      <c r="R20" s="14"/>
      <c r="S20" s="14"/>
    </row>
    <row r="21">
      <c r="A21" s="3">
        <v>10.0</v>
      </c>
      <c r="B21" s="4">
        <v>534.0</v>
      </c>
      <c r="C21" s="23" t="s">
        <v>57</v>
      </c>
      <c r="D21" s="29">
        <v>3.1</v>
      </c>
      <c r="E21" s="25">
        <v>2.0</v>
      </c>
      <c r="F21" s="25">
        <v>0.0</v>
      </c>
      <c r="G21" s="25">
        <v>9.0</v>
      </c>
      <c r="H21" s="25">
        <v>7.0</v>
      </c>
      <c r="I21" s="25">
        <f>4+6+4+7</f>
        <v>21</v>
      </c>
      <c r="J21" s="25">
        <v>48.0</v>
      </c>
      <c r="K21" s="25">
        <v>42.0</v>
      </c>
      <c r="L21" s="25">
        <v>37.0</v>
      </c>
      <c r="M21" s="25">
        <v>38.0</v>
      </c>
      <c r="N21" s="25">
        <v>17.0</v>
      </c>
      <c r="O21" s="25">
        <v>4.0</v>
      </c>
      <c r="P21" s="25">
        <v>1.0</v>
      </c>
      <c r="Q21" s="8">
        <f t="shared" si="1"/>
        <v>226</v>
      </c>
      <c r="R21" s="30" t="s">
        <v>58</v>
      </c>
      <c r="S21" s="30" t="s">
        <v>59</v>
      </c>
    </row>
    <row r="22">
      <c r="A22" s="26"/>
      <c r="B22" s="11">
        <v>534.0</v>
      </c>
      <c r="C22" s="11" t="s">
        <v>60</v>
      </c>
      <c r="D22" s="10"/>
      <c r="E22" s="28">
        <v>0.0</v>
      </c>
      <c r="F22" s="28">
        <v>0.0</v>
      </c>
      <c r="G22" s="28">
        <v>0.0</v>
      </c>
      <c r="H22" s="28">
        <v>0.0</v>
      </c>
      <c r="I22" s="28">
        <f>0+1+0+0</f>
        <v>1</v>
      </c>
      <c r="J22" s="28">
        <v>51.0</v>
      </c>
      <c r="K22" s="28">
        <v>0.0</v>
      </c>
      <c r="L22" s="28">
        <v>0.0</v>
      </c>
      <c r="M22" s="28">
        <v>26.0</v>
      </c>
      <c r="N22" s="28">
        <v>0.0</v>
      </c>
      <c r="O22" s="28">
        <v>0.0</v>
      </c>
      <c r="P22" s="28">
        <v>0.0</v>
      </c>
      <c r="Q22" s="13">
        <f t="shared" si="1"/>
        <v>78</v>
      </c>
      <c r="R22" s="14"/>
      <c r="S22" s="14"/>
    </row>
    <row r="23">
      <c r="A23" s="3">
        <v>11.0</v>
      </c>
      <c r="B23" s="4">
        <v>535.0</v>
      </c>
      <c r="C23" s="23" t="s">
        <v>61</v>
      </c>
      <c r="D23" s="29">
        <v>2.8</v>
      </c>
      <c r="E23" s="25">
        <v>12.0</v>
      </c>
      <c r="F23" s="25">
        <v>7.0</v>
      </c>
      <c r="G23" s="25">
        <v>21.0</v>
      </c>
      <c r="H23" s="25">
        <v>10.0</v>
      </c>
      <c r="I23" s="25">
        <f>9+14+0+3</f>
        <v>26</v>
      </c>
      <c r="J23" s="25">
        <v>42.0</v>
      </c>
      <c r="K23" s="25">
        <v>37.0</v>
      </c>
      <c r="L23" s="25">
        <v>38.0</v>
      </c>
      <c r="M23" s="25">
        <v>59.0</v>
      </c>
      <c r="N23" s="25">
        <v>6.0</v>
      </c>
      <c r="O23" s="25">
        <v>12.0</v>
      </c>
      <c r="P23" s="25">
        <v>12.0</v>
      </c>
      <c r="Q23" s="8">
        <f t="shared" si="1"/>
        <v>282</v>
      </c>
      <c r="R23" s="9" t="s">
        <v>62</v>
      </c>
      <c r="S23" s="9" t="s">
        <v>63</v>
      </c>
    </row>
    <row r="24">
      <c r="A24" s="10"/>
      <c r="B24" s="11">
        <v>535.0</v>
      </c>
      <c r="C24" s="11" t="s">
        <v>64</v>
      </c>
      <c r="D24" s="10"/>
      <c r="E24" s="28">
        <v>0.0</v>
      </c>
      <c r="F24" s="28">
        <v>0.0</v>
      </c>
      <c r="G24" s="28">
        <v>0.0</v>
      </c>
      <c r="H24" s="28">
        <v>0.0</v>
      </c>
      <c r="I24" s="28">
        <f>0+1</f>
        <v>1</v>
      </c>
      <c r="J24" s="28">
        <v>2.0</v>
      </c>
      <c r="K24" s="28">
        <v>2.0</v>
      </c>
      <c r="L24" s="28">
        <v>1.0</v>
      </c>
      <c r="M24" s="28">
        <v>3.0</v>
      </c>
      <c r="N24" s="28">
        <v>5.0</v>
      </c>
      <c r="O24" s="28">
        <v>2.0</v>
      </c>
      <c r="P24" s="28">
        <v>0.0</v>
      </c>
      <c r="Q24" s="13">
        <f t="shared" si="1"/>
        <v>16</v>
      </c>
      <c r="R24" s="14"/>
      <c r="S24" s="14"/>
    </row>
    <row r="25">
      <c r="A25" s="3">
        <v>12.0</v>
      </c>
      <c r="B25" s="4">
        <v>536.0</v>
      </c>
      <c r="C25" s="23" t="s">
        <v>65</v>
      </c>
      <c r="D25" s="29">
        <v>3.4</v>
      </c>
      <c r="E25" s="25">
        <v>5.0</v>
      </c>
      <c r="F25" s="25">
        <v>0.0</v>
      </c>
      <c r="G25" s="25">
        <v>6.0</v>
      </c>
      <c r="H25" s="25">
        <v>14.0</v>
      </c>
      <c r="I25" s="25">
        <f>1+1+0+1</f>
        <v>3</v>
      </c>
      <c r="J25" s="25">
        <v>17.0</v>
      </c>
      <c r="K25" s="25">
        <v>35.0</v>
      </c>
      <c r="L25" s="25">
        <v>18.0</v>
      </c>
      <c r="M25" s="25">
        <v>21.0</v>
      </c>
      <c r="N25" s="25">
        <v>5.0</v>
      </c>
      <c r="O25" s="25">
        <v>15.0</v>
      </c>
      <c r="P25" s="25">
        <v>8.0</v>
      </c>
      <c r="Q25" s="8">
        <f t="shared" si="1"/>
        <v>147</v>
      </c>
      <c r="R25" s="9" t="s">
        <v>66</v>
      </c>
      <c r="S25" s="9" t="s">
        <v>67</v>
      </c>
    </row>
    <row r="26">
      <c r="A26" s="10"/>
      <c r="B26" s="11">
        <v>536.0</v>
      </c>
      <c r="C26" s="11" t="s">
        <v>68</v>
      </c>
      <c r="D26" s="10"/>
      <c r="E26" s="28">
        <v>0.0</v>
      </c>
      <c r="F26" s="28">
        <v>0.0</v>
      </c>
      <c r="G26" s="28">
        <v>0.0</v>
      </c>
      <c r="H26" s="28">
        <v>0.0</v>
      </c>
      <c r="I26" s="28">
        <f>0+2+0+0</f>
        <v>2</v>
      </c>
      <c r="J26" s="28">
        <v>0.0</v>
      </c>
      <c r="K26" s="28">
        <v>2.0</v>
      </c>
      <c r="L26" s="28">
        <v>1.0</v>
      </c>
      <c r="M26" s="28">
        <v>0.0</v>
      </c>
      <c r="N26" s="28">
        <v>0.0</v>
      </c>
      <c r="O26" s="28">
        <v>0.0</v>
      </c>
      <c r="P26" s="28">
        <v>0.0</v>
      </c>
      <c r="Q26" s="13">
        <f t="shared" si="1"/>
        <v>5</v>
      </c>
      <c r="R26" s="14"/>
      <c r="S26" s="14"/>
    </row>
    <row r="27">
      <c r="A27" s="3">
        <v>13.0</v>
      </c>
      <c r="B27" s="4">
        <v>543.0</v>
      </c>
      <c r="C27" s="23" t="s">
        <v>69</v>
      </c>
      <c r="D27" s="29">
        <v>5.1</v>
      </c>
      <c r="E27" s="25">
        <v>0.0</v>
      </c>
      <c r="F27" s="25">
        <v>0.0</v>
      </c>
      <c r="G27" s="25">
        <v>9.0</v>
      </c>
      <c r="H27" s="25">
        <v>9.0</v>
      </c>
      <c r="I27" s="25">
        <f>3+3+3</f>
        <v>9</v>
      </c>
      <c r="J27" s="25">
        <v>15.0</v>
      </c>
      <c r="K27" s="25">
        <v>10.0</v>
      </c>
      <c r="L27" s="25">
        <v>19.0</v>
      </c>
      <c r="M27" s="25">
        <v>13.0</v>
      </c>
      <c r="N27" s="25">
        <v>17.0</v>
      </c>
      <c r="O27" s="25">
        <v>4.0</v>
      </c>
      <c r="P27" s="25">
        <v>8.0</v>
      </c>
      <c r="Q27" s="8">
        <f t="shared" si="1"/>
        <v>113</v>
      </c>
      <c r="R27" s="9" t="s">
        <v>70</v>
      </c>
      <c r="S27" s="9" t="s">
        <v>71</v>
      </c>
    </row>
    <row r="28">
      <c r="A28" s="10"/>
      <c r="B28" s="11">
        <v>543.0</v>
      </c>
      <c r="C28" s="11" t="s">
        <v>72</v>
      </c>
      <c r="D28" s="10"/>
      <c r="E28" s="28">
        <v>0.0</v>
      </c>
      <c r="F28" s="28">
        <v>0.0</v>
      </c>
      <c r="G28" s="28">
        <v>0.0</v>
      </c>
      <c r="H28" s="28">
        <v>0.0</v>
      </c>
      <c r="I28" s="28">
        <f>2+2+1+5</f>
        <v>10</v>
      </c>
      <c r="J28" s="28">
        <v>4.0</v>
      </c>
      <c r="K28" s="28">
        <v>17.0</v>
      </c>
      <c r="L28" s="28">
        <v>33.0</v>
      </c>
      <c r="M28" s="28">
        <v>29.0</v>
      </c>
      <c r="N28" s="28">
        <v>5.0</v>
      </c>
      <c r="O28" s="28">
        <v>4.0</v>
      </c>
      <c r="P28" s="28">
        <v>0.0</v>
      </c>
      <c r="Q28" s="13">
        <f t="shared" si="1"/>
        <v>102</v>
      </c>
      <c r="R28" s="14"/>
      <c r="S28" s="14"/>
    </row>
    <row r="29">
      <c r="A29" s="3">
        <v>14.0</v>
      </c>
      <c r="B29" s="4">
        <v>545.0</v>
      </c>
      <c r="C29" s="23" t="s">
        <v>73</v>
      </c>
      <c r="D29" s="29">
        <v>5.4</v>
      </c>
      <c r="E29" s="25">
        <v>0.0</v>
      </c>
      <c r="F29" s="25">
        <v>0.0</v>
      </c>
      <c r="G29" s="25">
        <v>5.0</v>
      </c>
      <c r="H29" s="25">
        <v>11.0</v>
      </c>
      <c r="I29" s="25">
        <f>34+33+3+0</f>
        <v>70</v>
      </c>
      <c r="J29" s="25">
        <v>61.0</v>
      </c>
      <c r="K29" s="25">
        <v>85.0</v>
      </c>
      <c r="L29" s="25">
        <v>48.0</v>
      </c>
      <c r="M29" s="25">
        <v>110.0</v>
      </c>
      <c r="N29" s="25">
        <v>39.0</v>
      </c>
      <c r="O29" s="25">
        <v>23.0</v>
      </c>
      <c r="P29" s="25">
        <v>33.0</v>
      </c>
      <c r="Q29" s="8">
        <f t="shared" si="1"/>
        <v>485</v>
      </c>
      <c r="R29" s="9" t="s">
        <v>74</v>
      </c>
      <c r="S29" s="9" t="s">
        <v>75</v>
      </c>
    </row>
    <row r="30">
      <c r="A30" s="10"/>
      <c r="B30" s="11">
        <v>545.0</v>
      </c>
      <c r="C30" s="11" t="s">
        <v>76</v>
      </c>
      <c r="D30" s="10"/>
      <c r="E30" s="28">
        <v>0.0</v>
      </c>
      <c r="F30" s="28">
        <v>0.0</v>
      </c>
      <c r="G30" s="28">
        <v>0.0</v>
      </c>
      <c r="H30" s="28">
        <v>0.0</v>
      </c>
      <c r="I30" s="28">
        <f>1+1+0</f>
        <v>2</v>
      </c>
      <c r="J30" s="28">
        <v>6.0</v>
      </c>
      <c r="K30" s="28">
        <v>16.0</v>
      </c>
      <c r="L30" s="28">
        <v>5.0</v>
      </c>
      <c r="M30" s="28">
        <v>3.0</v>
      </c>
      <c r="N30" s="28">
        <v>0.0</v>
      </c>
      <c r="O30" s="28">
        <v>0.0</v>
      </c>
      <c r="P30" s="28">
        <v>3.0</v>
      </c>
      <c r="Q30" s="13">
        <f t="shared" si="1"/>
        <v>35</v>
      </c>
      <c r="R30" s="14"/>
      <c r="S30" s="14"/>
    </row>
    <row r="31">
      <c r="A31" s="3">
        <v>15.0</v>
      </c>
      <c r="B31" s="4">
        <v>546.0</v>
      </c>
      <c r="C31" s="23" t="s">
        <v>77</v>
      </c>
      <c r="D31" s="29">
        <v>12.0</v>
      </c>
      <c r="E31" s="25">
        <v>22.0</v>
      </c>
      <c r="F31" s="25">
        <v>23.0</v>
      </c>
      <c r="G31" s="25">
        <v>50.0</v>
      </c>
      <c r="H31" s="25">
        <v>73.0</v>
      </c>
      <c r="I31" s="25">
        <f>40+59+13</f>
        <v>112</v>
      </c>
      <c r="J31" s="25">
        <v>144.0</v>
      </c>
      <c r="K31" s="25">
        <v>119.0</v>
      </c>
      <c r="L31" s="25">
        <v>106.0</v>
      </c>
      <c r="M31" s="25">
        <v>90.0</v>
      </c>
      <c r="N31" s="25">
        <v>42.0</v>
      </c>
      <c r="O31" s="25">
        <v>24.0</v>
      </c>
      <c r="P31" s="25">
        <v>19.0</v>
      </c>
      <c r="Q31" s="8">
        <f t="shared" si="1"/>
        <v>824</v>
      </c>
      <c r="R31" s="9" t="s">
        <v>78</v>
      </c>
      <c r="S31" s="9" t="s">
        <v>79</v>
      </c>
    </row>
    <row r="32">
      <c r="A32" s="10"/>
      <c r="B32" s="11">
        <v>546.0</v>
      </c>
      <c r="C32" s="11" t="s">
        <v>80</v>
      </c>
      <c r="D32" s="10"/>
      <c r="E32" s="28">
        <v>0.0</v>
      </c>
      <c r="F32" s="28">
        <v>0.0</v>
      </c>
      <c r="G32" s="28">
        <v>0.0</v>
      </c>
      <c r="H32" s="28">
        <v>0.0</v>
      </c>
      <c r="I32" s="28">
        <f>26+31+2</f>
        <v>59</v>
      </c>
      <c r="J32" s="28">
        <v>30.0</v>
      </c>
      <c r="K32" s="28">
        <v>17.0</v>
      </c>
      <c r="L32" s="28">
        <v>9.0</v>
      </c>
      <c r="M32" s="28">
        <v>2.0</v>
      </c>
      <c r="N32" s="28">
        <v>1.0</v>
      </c>
      <c r="O32" s="28">
        <v>1.0</v>
      </c>
      <c r="P32" s="28">
        <v>0.0</v>
      </c>
      <c r="Q32" s="13">
        <f t="shared" si="1"/>
        <v>119</v>
      </c>
      <c r="R32" s="14"/>
      <c r="S32" s="14"/>
    </row>
    <row r="33">
      <c r="A33" s="3">
        <v>16.0</v>
      </c>
      <c r="B33" s="4">
        <v>549.0</v>
      </c>
      <c r="C33" s="23" t="s">
        <v>81</v>
      </c>
      <c r="D33" s="29">
        <v>11.9</v>
      </c>
      <c r="E33" s="25">
        <v>7.0</v>
      </c>
      <c r="F33" s="25">
        <v>31.0</v>
      </c>
      <c r="G33" s="25">
        <v>68.0</v>
      </c>
      <c r="H33" s="25">
        <v>57.0</v>
      </c>
      <c r="I33" s="25">
        <f>17+5</f>
        <v>22</v>
      </c>
      <c r="J33" s="25">
        <v>54.0</v>
      </c>
      <c r="K33" s="25">
        <v>99.0</v>
      </c>
      <c r="L33" s="25">
        <v>44.0</v>
      </c>
      <c r="M33" s="25">
        <v>58.0</v>
      </c>
      <c r="N33" s="25">
        <v>58.0</v>
      </c>
      <c r="O33" s="25">
        <v>15.0</v>
      </c>
      <c r="P33" s="25">
        <v>16.0</v>
      </c>
      <c r="Q33" s="8">
        <f t="shared" si="1"/>
        <v>529</v>
      </c>
      <c r="R33" s="9" t="s">
        <v>82</v>
      </c>
      <c r="S33" s="9" t="s">
        <v>83</v>
      </c>
    </row>
    <row r="34">
      <c r="A34" s="10"/>
      <c r="B34" s="11">
        <v>549.0</v>
      </c>
      <c r="C34" s="11" t="s">
        <v>84</v>
      </c>
      <c r="D34" s="10"/>
      <c r="E34" s="28">
        <v>0.0</v>
      </c>
      <c r="F34" s="28">
        <v>0.0</v>
      </c>
      <c r="G34" s="28">
        <v>0.0</v>
      </c>
      <c r="H34" s="28">
        <v>0.0</v>
      </c>
      <c r="I34" s="28">
        <f>4+1+1</f>
        <v>6</v>
      </c>
      <c r="J34" s="28">
        <v>19.0</v>
      </c>
      <c r="K34" s="28">
        <v>20.0</v>
      </c>
      <c r="L34" s="28">
        <v>13.0</v>
      </c>
      <c r="M34" s="28">
        <v>10.0</v>
      </c>
      <c r="N34" s="28">
        <v>4.0</v>
      </c>
      <c r="O34" s="28">
        <v>2.0</v>
      </c>
      <c r="P34" s="28">
        <v>0.0</v>
      </c>
      <c r="Q34" s="13">
        <f t="shared" si="1"/>
        <v>74</v>
      </c>
      <c r="R34" s="14"/>
      <c r="S34" s="14"/>
    </row>
    <row r="35">
      <c r="A35" s="3">
        <v>17.0</v>
      </c>
      <c r="B35" s="4">
        <v>553.0</v>
      </c>
      <c r="C35" s="23" t="s">
        <v>85</v>
      </c>
      <c r="D35" s="29">
        <v>11.0</v>
      </c>
      <c r="E35" s="25">
        <v>4.0</v>
      </c>
      <c r="F35" s="25">
        <v>3.0</v>
      </c>
      <c r="G35" s="25">
        <v>4.0</v>
      </c>
      <c r="H35" s="25">
        <v>16.0</v>
      </c>
      <c r="I35" s="25">
        <f>7+1+1</f>
        <v>9</v>
      </c>
      <c r="J35" s="25">
        <v>19.0</v>
      </c>
      <c r="K35" s="25">
        <v>18.0</v>
      </c>
      <c r="L35" s="25">
        <v>32.0</v>
      </c>
      <c r="M35" s="25">
        <v>55.0</v>
      </c>
      <c r="N35" s="25">
        <v>29.0</v>
      </c>
      <c r="O35" s="25">
        <v>21.0</v>
      </c>
      <c r="P35" s="25">
        <v>6.0</v>
      </c>
      <c r="Q35" s="8">
        <f t="shared" si="1"/>
        <v>216</v>
      </c>
      <c r="R35" s="9" t="s">
        <v>86</v>
      </c>
      <c r="S35" s="9" t="s">
        <v>87</v>
      </c>
    </row>
    <row r="36">
      <c r="A36" s="10"/>
      <c r="B36" s="11">
        <v>553.0</v>
      </c>
      <c r="C36" s="11" t="s">
        <v>88</v>
      </c>
      <c r="D36" s="10"/>
      <c r="E36" s="28">
        <v>0.0</v>
      </c>
      <c r="F36" s="28">
        <v>0.0</v>
      </c>
      <c r="G36" s="28">
        <v>0.0</v>
      </c>
      <c r="H36" s="28">
        <v>0.0</v>
      </c>
      <c r="I36" s="28">
        <f>0+0+0</f>
        <v>0</v>
      </c>
      <c r="J36" s="28">
        <v>4.0</v>
      </c>
      <c r="K36" s="28">
        <v>3.0</v>
      </c>
      <c r="L36" s="28">
        <v>4.0</v>
      </c>
      <c r="M36" s="28">
        <v>1.0</v>
      </c>
      <c r="N36" s="28">
        <v>0.0</v>
      </c>
      <c r="O36" s="28">
        <v>0.0</v>
      </c>
      <c r="P36" s="28">
        <v>0.0</v>
      </c>
      <c r="Q36" s="13">
        <f t="shared" si="1"/>
        <v>12</v>
      </c>
      <c r="R36" s="14"/>
      <c r="S36" s="14"/>
    </row>
    <row r="37">
      <c r="A37" s="3">
        <v>18.0</v>
      </c>
      <c r="B37" s="4">
        <v>554.0</v>
      </c>
      <c r="C37" s="23" t="s">
        <v>89</v>
      </c>
      <c r="D37" s="29">
        <v>10.8</v>
      </c>
      <c r="E37" s="25">
        <v>5.0</v>
      </c>
      <c r="F37" s="25">
        <v>0.0</v>
      </c>
      <c r="G37" s="25">
        <v>11.0</v>
      </c>
      <c r="H37" s="25">
        <v>10.0</v>
      </c>
      <c r="I37" s="25">
        <f>13+2+0</f>
        <v>15</v>
      </c>
      <c r="J37" s="25">
        <v>28.0</v>
      </c>
      <c r="K37" s="25">
        <v>40.0</v>
      </c>
      <c r="L37" s="25">
        <v>43.0</v>
      </c>
      <c r="M37" s="25">
        <v>27.0</v>
      </c>
      <c r="N37" s="25">
        <v>20.0</v>
      </c>
      <c r="O37" s="25">
        <v>10.0</v>
      </c>
      <c r="P37" s="25">
        <v>13.0</v>
      </c>
      <c r="Q37" s="8">
        <f t="shared" si="1"/>
        <v>222</v>
      </c>
      <c r="R37" s="9" t="s">
        <v>90</v>
      </c>
      <c r="S37" s="9" t="s">
        <v>91</v>
      </c>
    </row>
    <row r="38">
      <c r="A38" s="10"/>
      <c r="B38" s="11">
        <v>554.0</v>
      </c>
      <c r="C38" s="11" t="s">
        <v>92</v>
      </c>
      <c r="D38" s="10"/>
      <c r="E38" s="28">
        <v>0.0</v>
      </c>
      <c r="F38" s="28">
        <v>0.0</v>
      </c>
      <c r="G38" s="28">
        <v>0.0</v>
      </c>
      <c r="H38" s="28">
        <v>0.0</v>
      </c>
      <c r="I38" s="28">
        <f>0+1+0</f>
        <v>1</v>
      </c>
      <c r="J38" s="28">
        <v>3.0</v>
      </c>
      <c r="K38" s="28">
        <v>1.0</v>
      </c>
      <c r="L38" s="28">
        <v>6.0</v>
      </c>
      <c r="M38" s="28">
        <v>0.0</v>
      </c>
      <c r="N38" s="28">
        <v>0.0</v>
      </c>
      <c r="O38" s="28">
        <v>2.0</v>
      </c>
      <c r="P38" s="28">
        <v>0.0</v>
      </c>
      <c r="Q38" s="13">
        <f t="shared" si="1"/>
        <v>13</v>
      </c>
      <c r="R38" s="14"/>
      <c r="S38" s="14"/>
    </row>
    <row r="39">
      <c r="A39" s="3">
        <v>19.0</v>
      </c>
      <c r="B39" s="4">
        <v>556.0</v>
      </c>
      <c r="C39" s="23" t="s">
        <v>93</v>
      </c>
      <c r="D39" s="29">
        <v>10.7</v>
      </c>
      <c r="E39" s="25">
        <v>4.0</v>
      </c>
      <c r="F39" s="25">
        <v>0.0</v>
      </c>
      <c r="G39" s="25">
        <v>6.0</v>
      </c>
      <c r="H39" s="25">
        <v>8.0</v>
      </c>
      <c r="I39" s="25">
        <f>18</f>
        <v>18</v>
      </c>
      <c r="J39" s="25">
        <v>23.0</v>
      </c>
      <c r="K39" s="25">
        <v>12.0</v>
      </c>
      <c r="L39" s="25">
        <v>36.0</v>
      </c>
      <c r="M39" s="25">
        <v>29.0</v>
      </c>
      <c r="N39" s="25">
        <v>30.0</v>
      </c>
      <c r="O39" s="25">
        <v>6.0</v>
      </c>
      <c r="P39" s="25">
        <v>2.0</v>
      </c>
      <c r="Q39" s="8">
        <f t="shared" si="1"/>
        <v>174</v>
      </c>
      <c r="R39" s="9" t="s">
        <v>94</v>
      </c>
      <c r="S39" s="9" t="s">
        <v>95</v>
      </c>
    </row>
    <row r="40" ht="18.75" customHeight="1">
      <c r="A40" s="10"/>
      <c r="B40" s="11">
        <v>556.0</v>
      </c>
      <c r="C40" s="11" t="s">
        <v>96</v>
      </c>
      <c r="D40" s="10"/>
      <c r="E40" s="28">
        <v>0.0</v>
      </c>
      <c r="F40" s="28">
        <v>0.0</v>
      </c>
      <c r="G40" s="28">
        <v>0.0</v>
      </c>
      <c r="H40" s="28">
        <v>0.0</v>
      </c>
      <c r="I40" s="28">
        <f>0</f>
        <v>0</v>
      </c>
      <c r="J40" s="28">
        <v>0.0</v>
      </c>
      <c r="K40" s="28">
        <v>0.0</v>
      </c>
      <c r="L40" s="28">
        <v>1.0</v>
      </c>
      <c r="M40" s="28">
        <v>0.0</v>
      </c>
      <c r="N40" s="28">
        <v>0.0</v>
      </c>
      <c r="O40" s="28">
        <v>0.0</v>
      </c>
      <c r="P40" s="28">
        <v>0.0</v>
      </c>
      <c r="Q40" s="13">
        <f t="shared" si="1"/>
        <v>1</v>
      </c>
      <c r="R40" s="14"/>
      <c r="S40" s="14"/>
    </row>
    <row r="41">
      <c r="A41" s="3">
        <v>20.0</v>
      </c>
      <c r="B41" s="4">
        <v>557.0</v>
      </c>
      <c r="C41" s="23" t="s">
        <v>97</v>
      </c>
      <c r="D41" s="29">
        <v>9.9</v>
      </c>
      <c r="E41" s="25">
        <v>0.0</v>
      </c>
      <c r="F41" s="25">
        <v>0.0</v>
      </c>
      <c r="G41" s="25">
        <v>7.0</v>
      </c>
      <c r="H41" s="25">
        <v>2.0</v>
      </c>
      <c r="I41" s="25">
        <f>9+16+1+0</f>
        <v>26</v>
      </c>
      <c r="J41" s="25">
        <v>52.0</v>
      </c>
      <c r="K41" s="25">
        <v>80.0</v>
      </c>
      <c r="L41" s="25">
        <v>47.0</v>
      </c>
      <c r="M41" s="25">
        <v>41.0</v>
      </c>
      <c r="N41" s="25">
        <v>7.0</v>
      </c>
      <c r="O41" s="25">
        <v>5.0</v>
      </c>
      <c r="P41" s="25">
        <v>3.0</v>
      </c>
      <c r="Q41" s="8">
        <f t="shared" si="1"/>
        <v>270</v>
      </c>
      <c r="R41" s="9" t="s">
        <v>98</v>
      </c>
      <c r="S41" s="9" t="s">
        <v>99</v>
      </c>
    </row>
    <row r="42">
      <c r="A42" s="10"/>
      <c r="B42" s="11">
        <v>557.0</v>
      </c>
      <c r="C42" s="11" t="s">
        <v>100</v>
      </c>
      <c r="D42" s="10"/>
      <c r="E42" s="28">
        <v>0.0</v>
      </c>
      <c r="F42" s="28">
        <v>0.0</v>
      </c>
      <c r="G42" s="28">
        <v>0.0</v>
      </c>
      <c r="H42" s="28">
        <v>0.0</v>
      </c>
      <c r="I42" s="28">
        <f>0+0</f>
        <v>0</v>
      </c>
      <c r="J42" s="28">
        <v>0.0</v>
      </c>
      <c r="K42" s="28">
        <v>0.0</v>
      </c>
      <c r="L42" s="28">
        <v>1.0</v>
      </c>
      <c r="M42" s="28">
        <v>0.0</v>
      </c>
      <c r="N42" s="28">
        <v>0.0</v>
      </c>
      <c r="O42" s="28">
        <v>0.0</v>
      </c>
      <c r="P42" s="28">
        <v>0.0</v>
      </c>
      <c r="Q42" s="13">
        <f t="shared" si="1"/>
        <v>1</v>
      </c>
      <c r="R42" s="14"/>
      <c r="S42" s="14"/>
    </row>
    <row r="43">
      <c r="A43" s="3">
        <v>21.0</v>
      </c>
      <c r="B43" s="4">
        <v>559.0</v>
      </c>
      <c r="C43" s="23" t="s">
        <v>101</v>
      </c>
      <c r="D43" s="29">
        <v>16.7</v>
      </c>
      <c r="E43" s="25">
        <v>2.0</v>
      </c>
      <c r="F43" s="25">
        <v>2.0</v>
      </c>
      <c r="G43" s="25">
        <v>21.0</v>
      </c>
      <c r="H43" s="25">
        <v>23.0</v>
      </c>
      <c r="I43" s="25">
        <f>18+15+1+7</f>
        <v>41</v>
      </c>
      <c r="J43" s="25">
        <v>81.0</v>
      </c>
      <c r="K43" s="25">
        <v>82.0</v>
      </c>
      <c r="L43" s="25">
        <v>52.0</v>
      </c>
      <c r="M43" s="25">
        <v>53.0</v>
      </c>
      <c r="N43" s="25">
        <v>13.0</v>
      </c>
      <c r="O43" s="25">
        <v>9.0</v>
      </c>
      <c r="P43" s="25">
        <v>7.0</v>
      </c>
      <c r="Q43" s="8">
        <f t="shared" si="1"/>
        <v>386</v>
      </c>
      <c r="R43" s="9" t="s">
        <v>102</v>
      </c>
      <c r="S43" s="9" t="s">
        <v>103</v>
      </c>
    </row>
    <row r="44">
      <c r="A44" s="10"/>
      <c r="B44" s="11">
        <v>559.0</v>
      </c>
      <c r="C44" s="11" t="s">
        <v>104</v>
      </c>
      <c r="D44" s="10"/>
      <c r="E44" s="28">
        <v>0.0</v>
      </c>
      <c r="F44" s="28">
        <v>0.0</v>
      </c>
      <c r="G44" s="28">
        <v>0.0</v>
      </c>
      <c r="H44" s="28">
        <v>0.0</v>
      </c>
      <c r="I44" s="28">
        <f>2+2</f>
        <v>4</v>
      </c>
      <c r="J44" s="28">
        <v>22.0</v>
      </c>
      <c r="K44" s="28">
        <v>12.0</v>
      </c>
      <c r="L44" s="28">
        <v>10.0</v>
      </c>
      <c r="M44" s="28">
        <v>11.0</v>
      </c>
      <c r="N44" s="28">
        <v>7.0</v>
      </c>
      <c r="O44" s="28">
        <v>7.0</v>
      </c>
      <c r="P44" s="28">
        <v>3.0</v>
      </c>
      <c r="Q44" s="13">
        <f t="shared" si="1"/>
        <v>76</v>
      </c>
      <c r="R44" s="14"/>
      <c r="S44" s="14"/>
    </row>
    <row r="45">
      <c r="A45" s="3">
        <v>22.0</v>
      </c>
      <c r="B45" s="4">
        <v>560.0</v>
      </c>
      <c r="C45" s="23" t="s">
        <v>105</v>
      </c>
      <c r="D45" s="29">
        <v>16.0</v>
      </c>
      <c r="E45" s="25">
        <v>0.0</v>
      </c>
      <c r="F45" s="25">
        <v>2.0</v>
      </c>
      <c r="G45" s="25">
        <v>9.0</v>
      </c>
      <c r="H45" s="25">
        <v>6.0</v>
      </c>
      <c r="I45" s="25">
        <f>6+4+4+4</f>
        <v>18</v>
      </c>
      <c r="J45" s="25">
        <v>19.0</v>
      </c>
      <c r="K45" s="25">
        <v>16.0</v>
      </c>
      <c r="L45" s="25">
        <v>6.0</v>
      </c>
      <c r="M45" s="25">
        <v>7.0</v>
      </c>
      <c r="N45" s="25">
        <v>12.0</v>
      </c>
      <c r="O45" s="25">
        <v>3.0</v>
      </c>
      <c r="P45" s="25">
        <v>2.0</v>
      </c>
      <c r="Q45" s="8">
        <f t="shared" si="1"/>
        <v>100</v>
      </c>
      <c r="R45" s="9" t="s">
        <v>106</v>
      </c>
      <c r="S45" s="9" t="s">
        <v>107</v>
      </c>
    </row>
    <row r="46">
      <c r="A46" s="10"/>
      <c r="B46" s="11">
        <v>560.0</v>
      </c>
      <c r="C46" s="11" t="s">
        <v>108</v>
      </c>
      <c r="D46" s="10"/>
      <c r="E46" s="28">
        <v>0.0</v>
      </c>
      <c r="F46" s="28">
        <v>0.0</v>
      </c>
      <c r="G46" s="28">
        <v>0.0</v>
      </c>
      <c r="H46" s="28">
        <v>0.0</v>
      </c>
      <c r="I46" s="28">
        <f>1+2+0+0</f>
        <v>3</v>
      </c>
      <c r="J46" s="28">
        <v>13.0</v>
      </c>
      <c r="K46" s="28">
        <v>8.0</v>
      </c>
      <c r="L46" s="28">
        <v>25.0</v>
      </c>
      <c r="M46" s="28">
        <v>13.0</v>
      </c>
      <c r="N46" s="28">
        <v>25.0</v>
      </c>
      <c r="O46" s="28">
        <v>1.0</v>
      </c>
      <c r="P46" s="28">
        <v>8.0</v>
      </c>
      <c r="Q46" s="13">
        <f t="shared" si="1"/>
        <v>96</v>
      </c>
      <c r="R46" s="14"/>
      <c r="S46" s="14"/>
    </row>
    <row r="47">
      <c r="A47" s="3">
        <v>23.0</v>
      </c>
      <c r="B47" s="4">
        <v>561.0</v>
      </c>
      <c r="C47" s="23" t="s">
        <v>109</v>
      </c>
      <c r="D47" s="29">
        <v>15.6</v>
      </c>
      <c r="E47" s="25">
        <v>1.0</v>
      </c>
      <c r="F47" s="25">
        <v>0.0</v>
      </c>
      <c r="G47" s="25">
        <v>14.0</v>
      </c>
      <c r="H47" s="25">
        <v>7.0</v>
      </c>
      <c r="I47" s="25">
        <f>2+3+11+16</f>
        <v>32</v>
      </c>
      <c r="J47" s="25">
        <v>56.0</v>
      </c>
      <c r="K47" s="25">
        <v>68.0</v>
      </c>
      <c r="L47" s="25">
        <v>80.0</v>
      </c>
      <c r="M47" s="25">
        <v>63.0</v>
      </c>
      <c r="N47" s="25">
        <v>37.0</v>
      </c>
      <c r="O47" s="25">
        <v>31.0</v>
      </c>
      <c r="P47" s="25">
        <v>19.0</v>
      </c>
      <c r="Q47" s="8">
        <f t="shared" si="1"/>
        <v>408</v>
      </c>
      <c r="R47" s="9" t="s">
        <v>110</v>
      </c>
      <c r="S47" s="9" t="s">
        <v>111</v>
      </c>
    </row>
    <row r="48">
      <c r="A48" s="10"/>
      <c r="B48" s="11">
        <v>561.0</v>
      </c>
      <c r="C48" s="11" t="s">
        <v>112</v>
      </c>
      <c r="D48" s="10"/>
      <c r="E48" s="28">
        <v>0.0</v>
      </c>
      <c r="F48" s="28">
        <v>0.0</v>
      </c>
      <c r="G48" s="28">
        <v>0.0</v>
      </c>
      <c r="H48" s="28">
        <v>0.0</v>
      </c>
      <c r="I48" s="28">
        <f>1+2+0+0</f>
        <v>3</v>
      </c>
      <c r="J48" s="28">
        <v>6.0</v>
      </c>
      <c r="K48" s="28">
        <v>13.0</v>
      </c>
      <c r="L48" s="28">
        <v>2.0</v>
      </c>
      <c r="M48" s="28">
        <v>2.0</v>
      </c>
      <c r="N48" s="28">
        <v>0.0</v>
      </c>
      <c r="O48" s="28">
        <v>6.0</v>
      </c>
      <c r="P48" s="28">
        <v>0.0</v>
      </c>
      <c r="Q48" s="13">
        <f t="shared" si="1"/>
        <v>32</v>
      </c>
      <c r="R48" s="14"/>
      <c r="S48" s="14"/>
    </row>
    <row r="49">
      <c r="A49" s="3">
        <v>24.0</v>
      </c>
      <c r="B49" s="4">
        <v>562.0</v>
      </c>
      <c r="C49" s="23" t="s">
        <v>113</v>
      </c>
      <c r="D49" s="29">
        <v>16.4</v>
      </c>
      <c r="E49" s="25">
        <v>3.0</v>
      </c>
      <c r="F49" s="25">
        <v>6.0</v>
      </c>
      <c r="G49" s="25">
        <v>8.0</v>
      </c>
      <c r="H49" s="25">
        <v>2.0</v>
      </c>
      <c r="I49" s="25">
        <f>7+3+1+0</f>
        <v>11</v>
      </c>
      <c r="J49" s="25">
        <v>17.0</v>
      </c>
      <c r="K49" s="25">
        <v>15.0</v>
      </c>
      <c r="L49" s="25">
        <v>12.0</v>
      </c>
      <c r="M49" s="25">
        <v>17.0</v>
      </c>
      <c r="N49" s="25">
        <v>5.0</v>
      </c>
      <c r="O49" s="25">
        <v>2.0</v>
      </c>
      <c r="P49" s="25">
        <v>10.0</v>
      </c>
      <c r="Q49" s="8">
        <f t="shared" si="1"/>
        <v>108</v>
      </c>
      <c r="R49" s="9" t="s">
        <v>114</v>
      </c>
      <c r="S49" s="9" t="s">
        <v>115</v>
      </c>
    </row>
    <row r="50">
      <c r="A50" s="10"/>
      <c r="B50" s="11">
        <v>562.0</v>
      </c>
      <c r="C50" s="11" t="s">
        <v>116</v>
      </c>
      <c r="D50" s="10"/>
      <c r="E50" s="28">
        <v>0.0</v>
      </c>
      <c r="F50" s="28">
        <v>0.0</v>
      </c>
      <c r="G50" s="28">
        <v>0.0</v>
      </c>
      <c r="H50" s="28">
        <v>0.0</v>
      </c>
      <c r="I50" s="28">
        <f>1+1+0+1</f>
        <v>3</v>
      </c>
      <c r="J50" s="28">
        <v>6.0</v>
      </c>
      <c r="K50" s="28">
        <v>1.0</v>
      </c>
      <c r="L50" s="28">
        <v>0.0</v>
      </c>
      <c r="M50" s="28">
        <v>2.0</v>
      </c>
      <c r="N50" s="28">
        <v>0.0</v>
      </c>
      <c r="O50" s="28">
        <v>1.0</v>
      </c>
      <c r="P50" s="28">
        <v>0.0</v>
      </c>
      <c r="Q50" s="13">
        <f t="shared" si="1"/>
        <v>13</v>
      </c>
      <c r="R50" s="14"/>
      <c r="S50" s="14"/>
    </row>
    <row r="51">
      <c r="A51" s="3">
        <v>25.0</v>
      </c>
      <c r="B51" s="4">
        <v>564.0</v>
      </c>
      <c r="C51" s="23" t="s">
        <v>117</v>
      </c>
      <c r="D51" s="31">
        <v>16.7</v>
      </c>
      <c r="E51" s="30">
        <v>1.0</v>
      </c>
      <c r="F51" s="30">
        <v>5.0</v>
      </c>
      <c r="G51" s="30">
        <v>1.0</v>
      </c>
      <c r="H51" s="30">
        <v>2.0</v>
      </c>
      <c r="I51" s="30">
        <f>2+5+2+0</f>
        <v>9</v>
      </c>
      <c r="J51" s="30">
        <v>14.0</v>
      </c>
      <c r="K51" s="30">
        <v>20.0</v>
      </c>
      <c r="L51" s="30">
        <v>34.0</v>
      </c>
      <c r="M51" s="30">
        <v>12.0</v>
      </c>
      <c r="N51" s="30">
        <v>9.0</v>
      </c>
      <c r="O51" s="30">
        <v>3.0</v>
      </c>
      <c r="P51" s="30">
        <v>0.0</v>
      </c>
      <c r="Q51" s="8">
        <f t="shared" si="1"/>
        <v>110</v>
      </c>
      <c r="R51" s="9" t="s">
        <v>118</v>
      </c>
      <c r="S51" s="9" t="s">
        <v>119</v>
      </c>
    </row>
    <row r="52">
      <c r="A52" s="10"/>
      <c r="B52" s="11">
        <v>564.0</v>
      </c>
      <c r="C52" s="11" t="s">
        <v>120</v>
      </c>
      <c r="D52" s="10"/>
      <c r="E52" s="32">
        <v>0.0</v>
      </c>
      <c r="F52" s="32">
        <v>0.0</v>
      </c>
      <c r="G52" s="32">
        <v>0.0</v>
      </c>
      <c r="H52" s="32">
        <v>0.0</v>
      </c>
      <c r="I52" s="32">
        <f>1+1+0+0</f>
        <v>2</v>
      </c>
      <c r="J52" s="32">
        <v>4.0</v>
      </c>
      <c r="K52" s="32">
        <v>0.0</v>
      </c>
      <c r="L52" s="32">
        <v>2.0</v>
      </c>
      <c r="M52" s="32">
        <v>3.0</v>
      </c>
      <c r="N52" s="32">
        <v>1.0</v>
      </c>
      <c r="O52" s="32">
        <v>0.0</v>
      </c>
      <c r="P52" s="32">
        <v>4.0</v>
      </c>
      <c r="Q52" s="13">
        <f t="shared" si="1"/>
        <v>16</v>
      </c>
      <c r="R52" s="14"/>
      <c r="S52" s="14"/>
    </row>
    <row r="53">
      <c r="A53" s="3">
        <v>26.0</v>
      </c>
      <c r="B53" s="4">
        <v>567.0</v>
      </c>
      <c r="C53" s="23" t="s">
        <v>121</v>
      </c>
      <c r="D53" s="29">
        <v>15.3</v>
      </c>
      <c r="E53" s="25">
        <v>16.0</v>
      </c>
      <c r="F53" s="25">
        <v>12.0</v>
      </c>
      <c r="G53" s="25">
        <v>12.0</v>
      </c>
      <c r="H53" s="25">
        <v>11.0</v>
      </c>
      <c r="I53" s="25">
        <f>31+27+7+0</f>
        <v>65</v>
      </c>
      <c r="J53" s="25">
        <v>80.0</v>
      </c>
      <c r="K53" s="25">
        <v>49.0</v>
      </c>
      <c r="L53" s="25">
        <v>59.0</v>
      </c>
      <c r="M53" s="25">
        <v>32.0</v>
      </c>
      <c r="N53" s="25">
        <v>0.0</v>
      </c>
      <c r="O53" s="25">
        <v>25.0</v>
      </c>
      <c r="P53" s="25">
        <v>26.0</v>
      </c>
      <c r="Q53" s="8">
        <f t="shared" si="1"/>
        <v>387</v>
      </c>
      <c r="R53" s="9" t="s">
        <v>122</v>
      </c>
      <c r="S53" s="9" t="s">
        <v>123</v>
      </c>
    </row>
    <row r="54">
      <c r="A54" s="10"/>
      <c r="B54" s="11">
        <v>567.0</v>
      </c>
      <c r="C54" s="11" t="s">
        <v>124</v>
      </c>
      <c r="D54" s="10"/>
      <c r="E54" s="28">
        <v>0.0</v>
      </c>
      <c r="F54" s="28">
        <v>0.0</v>
      </c>
      <c r="G54" s="28">
        <v>0.0</v>
      </c>
      <c r="H54" s="28">
        <v>0.0</v>
      </c>
      <c r="I54" s="28">
        <f>0+2+0+0</f>
        <v>2</v>
      </c>
      <c r="J54" s="28">
        <v>4.0</v>
      </c>
      <c r="K54" s="28">
        <v>1.0</v>
      </c>
      <c r="L54" s="28">
        <v>2.0</v>
      </c>
      <c r="M54" s="28">
        <v>1.0</v>
      </c>
      <c r="N54" s="28">
        <v>0.0</v>
      </c>
      <c r="O54" s="28">
        <v>1.0</v>
      </c>
      <c r="P54" s="28">
        <v>0.0</v>
      </c>
      <c r="Q54" s="13">
        <f t="shared" si="1"/>
        <v>11</v>
      </c>
      <c r="R54" s="14"/>
      <c r="S54" s="14"/>
    </row>
    <row r="55">
      <c r="A55" s="3">
        <v>27.0</v>
      </c>
      <c r="B55" s="4">
        <v>569.0</v>
      </c>
      <c r="C55" s="23" t="s">
        <v>125</v>
      </c>
      <c r="D55" s="29">
        <v>18.2</v>
      </c>
      <c r="E55" s="25">
        <v>0.0</v>
      </c>
      <c r="F55" s="25">
        <v>0.0</v>
      </c>
      <c r="G55" s="25">
        <v>4.0</v>
      </c>
      <c r="H55" s="25">
        <v>10.0</v>
      </c>
      <c r="I55" s="25">
        <f>3+5+2</f>
        <v>10</v>
      </c>
      <c r="J55" s="25">
        <v>26.0</v>
      </c>
      <c r="K55" s="25">
        <v>21.0</v>
      </c>
      <c r="L55" s="25">
        <v>12.0</v>
      </c>
      <c r="M55" s="25">
        <v>11.0</v>
      </c>
      <c r="N55" s="25">
        <v>5.0</v>
      </c>
      <c r="O55" s="25">
        <v>3.0</v>
      </c>
      <c r="P55" s="25">
        <v>13.0</v>
      </c>
      <c r="Q55" s="8">
        <f t="shared" si="1"/>
        <v>115</v>
      </c>
      <c r="R55" s="9" t="s">
        <v>126</v>
      </c>
      <c r="S55" s="9" t="s">
        <v>127</v>
      </c>
    </row>
    <row r="56">
      <c r="A56" s="10"/>
      <c r="B56" s="11">
        <v>569.0</v>
      </c>
      <c r="C56" s="11" t="s">
        <v>128</v>
      </c>
      <c r="D56" s="10"/>
      <c r="E56" s="28">
        <v>0.0</v>
      </c>
      <c r="F56" s="28">
        <v>0.0</v>
      </c>
      <c r="G56" s="28">
        <v>0.0</v>
      </c>
      <c r="H56" s="28">
        <v>0.0</v>
      </c>
      <c r="I56" s="28">
        <f>0+1+2</f>
        <v>3</v>
      </c>
      <c r="J56" s="28">
        <v>8.0</v>
      </c>
      <c r="K56" s="28">
        <v>7.0</v>
      </c>
      <c r="L56" s="28">
        <v>6.0</v>
      </c>
      <c r="M56" s="28">
        <v>4.0</v>
      </c>
      <c r="N56" s="28">
        <v>4.0</v>
      </c>
      <c r="O56" s="28">
        <v>3.0</v>
      </c>
      <c r="P56" s="28">
        <v>3.0</v>
      </c>
      <c r="Q56" s="13">
        <f t="shared" si="1"/>
        <v>38</v>
      </c>
      <c r="R56" s="14"/>
      <c r="S56" s="14"/>
    </row>
    <row r="57">
      <c r="A57" s="3">
        <v>28.0</v>
      </c>
      <c r="B57" s="4">
        <v>571.0</v>
      </c>
      <c r="C57" s="23" t="s">
        <v>129</v>
      </c>
      <c r="D57" s="29">
        <v>18.6</v>
      </c>
      <c r="E57" s="25">
        <v>2.0</v>
      </c>
      <c r="F57" s="25">
        <v>4.0</v>
      </c>
      <c r="G57" s="25">
        <v>23.0</v>
      </c>
      <c r="H57" s="25">
        <v>14.0</v>
      </c>
      <c r="I57" s="25">
        <f>4+4+2+2</f>
        <v>12</v>
      </c>
      <c r="J57" s="25">
        <v>63.0</v>
      </c>
      <c r="K57" s="25">
        <v>38.0</v>
      </c>
      <c r="L57" s="25">
        <v>38.0</v>
      </c>
      <c r="M57" s="25">
        <v>49.0</v>
      </c>
      <c r="N57" s="25">
        <v>31.0</v>
      </c>
      <c r="O57" s="25">
        <v>23.0</v>
      </c>
      <c r="P57" s="25">
        <v>17.0</v>
      </c>
      <c r="Q57" s="8">
        <f t="shared" si="1"/>
        <v>314</v>
      </c>
      <c r="R57" s="9" t="s">
        <v>130</v>
      </c>
      <c r="S57" s="9" t="s">
        <v>131</v>
      </c>
    </row>
    <row r="58">
      <c r="A58" s="10"/>
      <c r="B58" s="11">
        <v>571.0</v>
      </c>
      <c r="C58" s="11" t="s">
        <v>132</v>
      </c>
      <c r="D58" s="10"/>
      <c r="E58" s="28">
        <v>0.0</v>
      </c>
      <c r="F58" s="28">
        <v>0.0</v>
      </c>
      <c r="G58" s="28">
        <v>0.0</v>
      </c>
      <c r="H58" s="28">
        <v>0.0</v>
      </c>
      <c r="I58" s="28">
        <f>2+1+0+0</f>
        <v>3</v>
      </c>
      <c r="J58" s="28">
        <v>5.0</v>
      </c>
      <c r="K58" s="28">
        <v>3.0</v>
      </c>
      <c r="L58" s="28">
        <v>0.0</v>
      </c>
      <c r="M58" s="28">
        <v>0.0</v>
      </c>
      <c r="N58" s="28">
        <v>1.0</v>
      </c>
      <c r="O58" s="28">
        <v>2.0</v>
      </c>
      <c r="P58" s="28">
        <v>0.0</v>
      </c>
      <c r="Q58" s="13">
        <f t="shared" si="1"/>
        <v>14</v>
      </c>
      <c r="R58" s="14"/>
      <c r="S58" s="14"/>
    </row>
    <row r="59">
      <c r="A59" s="3">
        <v>29.0</v>
      </c>
      <c r="B59" s="4">
        <v>572.0</v>
      </c>
      <c r="C59" s="23" t="s">
        <v>133</v>
      </c>
      <c r="D59" s="29">
        <v>21.8</v>
      </c>
      <c r="E59" s="25">
        <v>1.0</v>
      </c>
      <c r="F59" s="25">
        <v>1.0</v>
      </c>
      <c r="G59" s="25">
        <v>5.0</v>
      </c>
      <c r="H59" s="25">
        <v>8.0</v>
      </c>
      <c r="I59" s="25">
        <f>3+2+1</f>
        <v>6</v>
      </c>
      <c r="J59" s="25">
        <v>19.0</v>
      </c>
      <c r="K59" s="25">
        <v>30.0</v>
      </c>
      <c r="L59" s="25">
        <v>35.0</v>
      </c>
      <c r="M59" s="25">
        <v>13.0</v>
      </c>
      <c r="N59" s="25">
        <v>13.0</v>
      </c>
      <c r="O59" s="25">
        <v>3.0</v>
      </c>
      <c r="P59" s="25">
        <v>2.0</v>
      </c>
      <c r="Q59" s="8">
        <f t="shared" si="1"/>
        <v>136</v>
      </c>
      <c r="R59" s="9" t="s">
        <v>134</v>
      </c>
      <c r="S59" s="9" t="s">
        <v>135</v>
      </c>
    </row>
    <row r="60">
      <c r="A60" s="10"/>
      <c r="B60" s="11">
        <v>572.0</v>
      </c>
      <c r="C60" s="11" t="s">
        <v>136</v>
      </c>
      <c r="D60" s="10"/>
      <c r="E60" s="28">
        <v>0.0</v>
      </c>
      <c r="F60" s="28">
        <v>0.0</v>
      </c>
      <c r="G60" s="28">
        <v>0.0</v>
      </c>
      <c r="H60" s="28">
        <v>0.0</v>
      </c>
      <c r="I60" s="28">
        <f>0+1</f>
        <v>1</v>
      </c>
      <c r="J60" s="28">
        <v>1.0</v>
      </c>
      <c r="K60" s="28">
        <v>1.0</v>
      </c>
      <c r="L60" s="28">
        <v>5.0</v>
      </c>
      <c r="M60" s="28">
        <v>7.0</v>
      </c>
      <c r="N60" s="28">
        <v>2.0</v>
      </c>
      <c r="O60" s="28">
        <v>1.0</v>
      </c>
      <c r="P60" s="28">
        <v>0.0</v>
      </c>
      <c r="Q60" s="13">
        <f t="shared" si="1"/>
        <v>18</v>
      </c>
      <c r="R60" s="14"/>
      <c r="S60" s="14"/>
    </row>
    <row r="61">
      <c r="A61" s="3">
        <v>30.0</v>
      </c>
      <c r="B61" s="4">
        <v>574.0</v>
      </c>
      <c r="C61" s="23" t="s">
        <v>137</v>
      </c>
      <c r="D61" s="29">
        <v>23.1</v>
      </c>
      <c r="E61" s="25">
        <v>11.0</v>
      </c>
      <c r="F61" s="25">
        <v>4.0</v>
      </c>
      <c r="G61" s="25">
        <v>13.0</v>
      </c>
      <c r="H61" s="25">
        <v>14.0</v>
      </c>
      <c r="I61" s="25">
        <f>8+2+4+0</f>
        <v>14</v>
      </c>
      <c r="J61" s="25">
        <v>49.0</v>
      </c>
      <c r="K61" s="25">
        <v>79.0</v>
      </c>
      <c r="L61" s="25">
        <v>40.0</v>
      </c>
      <c r="M61" s="25">
        <v>79.0</v>
      </c>
      <c r="N61" s="25">
        <v>46.0</v>
      </c>
      <c r="O61" s="25">
        <v>24.0</v>
      </c>
      <c r="P61" s="25">
        <v>7.0</v>
      </c>
      <c r="Q61" s="8">
        <f t="shared" si="1"/>
        <v>380</v>
      </c>
      <c r="R61" s="9" t="s">
        <v>138</v>
      </c>
      <c r="S61" s="9" t="s">
        <v>139</v>
      </c>
    </row>
    <row r="62">
      <c r="A62" s="10"/>
      <c r="B62" s="11">
        <v>574.0</v>
      </c>
      <c r="C62" s="11" t="s">
        <v>140</v>
      </c>
      <c r="D62" s="10"/>
      <c r="E62" s="28">
        <v>0.0</v>
      </c>
      <c r="F62" s="28">
        <v>0.0</v>
      </c>
      <c r="G62" s="28">
        <v>0.0</v>
      </c>
      <c r="H62" s="28">
        <v>0.0</v>
      </c>
      <c r="I62" s="28">
        <f>0+0</f>
        <v>0</v>
      </c>
      <c r="J62" s="28">
        <v>2.0</v>
      </c>
      <c r="K62" s="28">
        <v>0.0</v>
      </c>
      <c r="L62" s="28">
        <v>0.0</v>
      </c>
      <c r="M62" s="28">
        <v>0.0</v>
      </c>
      <c r="N62" s="28">
        <v>0.0</v>
      </c>
      <c r="O62" s="28">
        <v>0.0</v>
      </c>
      <c r="P62" s="28">
        <v>0.0</v>
      </c>
      <c r="Q62" s="13">
        <f t="shared" si="1"/>
        <v>2</v>
      </c>
      <c r="R62" s="14"/>
      <c r="S62" s="14"/>
    </row>
    <row r="63">
      <c r="A63" s="3">
        <v>31.0</v>
      </c>
      <c r="B63" s="4">
        <v>575.0</v>
      </c>
      <c r="C63" s="23" t="s">
        <v>141</v>
      </c>
      <c r="D63" s="29">
        <v>23.8</v>
      </c>
      <c r="E63" s="25">
        <v>6.0</v>
      </c>
      <c r="F63" s="25">
        <f>2</f>
        <v>2</v>
      </c>
      <c r="G63" s="25">
        <v>10.0</v>
      </c>
      <c r="H63" s="25">
        <v>9.0</v>
      </c>
      <c r="I63" s="25">
        <f>8+9+5+0</f>
        <v>22</v>
      </c>
      <c r="J63" s="25">
        <v>27.0</v>
      </c>
      <c r="K63" s="25">
        <v>42.0</v>
      </c>
      <c r="L63" s="25">
        <v>47.0</v>
      </c>
      <c r="M63" s="25">
        <v>50.0</v>
      </c>
      <c r="N63" s="25">
        <v>19.0</v>
      </c>
      <c r="O63" s="25">
        <v>17.0</v>
      </c>
      <c r="P63" s="25">
        <v>3.0</v>
      </c>
      <c r="Q63" s="8">
        <f t="shared" si="1"/>
        <v>254</v>
      </c>
      <c r="R63" s="9" t="s">
        <v>142</v>
      </c>
      <c r="S63" s="9" t="s">
        <v>143</v>
      </c>
    </row>
    <row r="64">
      <c r="A64" s="10"/>
      <c r="B64" s="11">
        <v>575.0</v>
      </c>
      <c r="C64" s="11" t="s">
        <v>144</v>
      </c>
      <c r="D64" s="10"/>
      <c r="E64" s="28">
        <v>0.0</v>
      </c>
      <c r="F64" s="28">
        <v>0.0</v>
      </c>
      <c r="G64" s="28">
        <v>0.0</v>
      </c>
      <c r="H64" s="28">
        <v>0.0</v>
      </c>
      <c r="I64" s="28">
        <f>0+0+0</f>
        <v>0</v>
      </c>
      <c r="J64" s="28">
        <v>0.0</v>
      </c>
      <c r="K64" s="28">
        <v>3.0</v>
      </c>
      <c r="L64" s="28">
        <v>3.0</v>
      </c>
      <c r="M64" s="28">
        <v>0.0</v>
      </c>
      <c r="N64" s="28">
        <v>0.0</v>
      </c>
      <c r="O64" s="28">
        <v>0.0</v>
      </c>
      <c r="P64" s="28">
        <v>0.0</v>
      </c>
      <c r="Q64" s="13">
        <f t="shared" si="1"/>
        <v>6</v>
      </c>
      <c r="R64" s="14"/>
      <c r="S64" s="14"/>
    </row>
    <row r="65">
      <c r="A65" s="3">
        <v>32.0</v>
      </c>
      <c r="B65" s="4">
        <v>576.0</v>
      </c>
      <c r="C65" s="23" t="s">
        <v>145</v>
      </c>
      <c r="D65" s="29">
        <v>23.9</v>
      </c>
      <c r="E65" s="25">
        <v>1.0</v>
      </c>
      <c r="F65" s="25">
        <v>2.0</v>
      </c>
      <c r="G65" s="25">
        <v>6.0</v>
      </c>
      <c r="H65" s="25">
        <v>3.0</v>
      </c>
      <c r="I65" s="25">
        <f>15+16+0+0</f>
        <v>31</v>
      </c>
      <c r="J65" s="25">
        <v>29.0</v>
      </c>
      <c r="K65" s="25">
        <v>16.0</v>
      </c>
      <c r="L65" s="25">
        <v>47.0</v>
      </c>
      <c r="M65" s="25">
        <v>28.0</v>
      </c>
      <c r="N65" s="25">
        <v>12.0</v>
      </c>
      <c r="O65" s="25">
        <v>14.0</v>
      </c>
      <c r="P65" s="25">
        <v>4.0</v>
      </c>
      <c r="Q65" s="8">
        <f t="shared" si="1"/>
        <v>193</v>
      </c>
      <c r="R65" s="9" t="s">
        <v>146</v>
      </c>
      <c r="S65" s="9" t="s">
        <v>147</v>
      </c>
    </row>
    <row r="66">
      <c r="A66" s="10"/>
      <c r="B66" s="11">
        <v>576.0</v>
      </c>
      <c r="C66" s="11" t="s">
        <v>148</v>
      </c>
      <c r="D66" s="10"/>
      <c r="E66" s="28">
        <v>0.0</v>
      </c>
      <c r="F66" s="28">
        <v>0.0</v>
      </c>
      <c r="G66" s="28">
        <v>0.0</v>
      </c>
      <c r="H66" s="28">
        <v>0.0</v>
      </c>
      <c r="I66" s="28">
        <f>0+0+0+0</f>
        <v>0</v>
      </c>
      <c r="J66" s="28">
        <v>1.0</v>
      </c>
      <c r="K66" s="28">
        <v>2.0</v>
      </c>
      <c r="L66" s="28">
        <v>0.0</v>
      </c>
      <c r="M66" s="28">
        <v>0.0</v>
      </c>
      <c r="N66" s="28">
        <v>0.0</v>
      </c>
      <c r="O66" s="28">
        <v>0.0</v>
      </c>
      <c r="P66" s="28">
        <v>0.0</v>
      </c>
      <c r="Q66" s="13">
        <f t="shared" si="1"/>
        <v>3</v>
      </c>
      <c r="R66" s="14"/>
      <c r="S66" s="14"/>
    </row>
    <row r="67">
      <c r="A67" s="3">
        <v>33.0</v>
      </c>
      <c r="B67" s="4">
        <v>577.0</v>
      </c>
      <c r="C67" s="23" t="s">
        <v>149</v>
      </c>
      <c r="D67" s="29">
        <v>22.9</v>
      </c>
      <c r="E67" s="25">
        <v>3.0</v>
      </c>
      <c r="F67" s="25">
        <v>5.0</v>
      </c>
      <c r="G67" s="25">
        <v>4.0</v>
      </c>
      <c r="H67" s="25">
        <v>15.0</v>
      </c>
      <c r="I67" s="25">
        <f>8+5+6+6</f>
        <v>25</v>
      </c>
      <c r="J67" s="25">
        <v>27.0</v>
      </c>
      <c r="K67" s="25">
        <v>14.0</v>
      </c>
      <c r="L67" s="25">
        <v>30.0</v>
      </c>
      <c r="M67" s="25">
        <v>31.0</v>
      </c>
      <c r="N67" s="25">
        <v>32.0</v>
      </c>
      <c r="O67" s="25">
        <v>17.0</v>
      </c>
      <c r="P67" s="25">
        <v>13.0</v>
      </c>
      <c r="Q67" s="8">
        <f t="shared" si="1"/>
        <v>216</v>
      </c>
      <c r="R67" s="9" t="s">
        <v>150</v>
      </c>
      <c r="S67" s="9" t="s">
        <v>151</v>
      </c>
    </row>
    <row r="68">
      <c r="A68" s="10"/>
      <c r="B68" s="11">
        <v>577.0</v>
      </c>
      <c r="C68" s="11" t="s">
        <v>152</v>
      </c>
      <c r="D68" s="10"/>
      <c r="E68" s="28">
        <v>0.0</v>
      </c>
      <c r="F68" s="28">
        <v>0.0</v>
      </c>
      <c r="G68" s="28">
        <v>0.0</v>
      </c>
      <c r="H68" s="28">
        <v>0.0</v>
      </c>
      <c r="I68" s="28">
        <f>0+0+0</f>
        <v>0</v>
      </c>
      <c r="J68" s="28">
        <v>2.0</v>
      </c>
      <c r="K68" s="28">
        <v>2.0</v>
      </c>
      <c r="L68" s="28">
        <v>2.0</v>
      </c>
      <c r="M68" s="28">
        <v>1.0</v>
      </c>
      <c r="N68" s="28">
        <v>0.0</v>
      </c>
      <c r="O68" s="28">
        <v>0.0</v>
      </c>
      <c r="P68" s="28">
        <v>0.0</v>
      </c>
      <c r="Q68" s="13">
        <f t="shared" si="1"/>
        <v>7</v>
      </c>
      <c r="R68" s="14"/>
      <c r="S68" s="14"/>
    </row>
    <row r="69">
      <c r="A69" s="3">
        <v>34.0</v>
      </c>
      <c r="B69" s="4">
        <v>579.0</v>
      </c>
      <c r="C69" s="23" t="s">
        <v>153</v>
      </c>
      <c r="D69" s="29">
        <v>23.3</v>
      </c>
      <c r="E69" s="25">
        <v>3.0</v>
      </c>
      <c r="F69" s="25">
        <v>3.0</v>
      </c>
      <c r="G69" s="25">
        <v>52.0</v>
      </c>
      <c r="H69" s="25">
        <v>27.0</v>
      </c>
      <c r="I69" s="25">
        <f>20+31+1</f>
        <v>52</v>
      </c>
      <c r="J69" s="25">
        <v>96.0</v>
      </c>
      <c r="K69" s="25">
        <v>165.0</v>
      </c>
      <c r="L69" s="25">
        <v>99.0</v>
      </c>
      <c r="M69" s="25">
        <v>41.0</v>
      </c>
      <c r="N69" s="25">
        <v>25.0</v>
      </c>
      <c r="O69" s="25">
        <v>17.0</v>
      </c>
      <c r="P69" s="25">
        <v>3.0</v>
      </c>
      <c r="Q69" s="8">
        <f t="shared" si="1"/>
        <v>583</v>
      </c>
      <c r="R69" s="9" t="s">
        <v>154</v>
      </c>
      <c r="S69" s="9" t="s">
        <v>155</v>
      </c>
    </row>
    <row r="70">
      <c r="A70" s="10"/>
      <c r="B70" s="11">
        <v>579.0</v>
      </c>
      <c r="C70" s="11" t="s">
        <v>156</v>
      </c>
      <c r="D70" s="10"/>
      <c r="E70" s="28">
        <v>0.0</v>
      </c>
      <c r="F70" s="28">
        <v>0.0</v>
      </c>
      <c r="G70" s="28">
        <v>0.0</v>
      </c>
      <c r="H70" s="28">
        <v>0.0</v>
      </c>
      <c r="I70" s="28">
        <f>0+0</f>
        <v>0</v>
      </c>
      <c r="J70" s="28">
        <v>0.0</v>
      </c>
      <c r="K70" s="28">
        <v>0.0</v>
      </c>
      <c r="L70" s="28">
        <v>6.0</v>
      </c>
      <c r="M70" s="28">
        <v>5.0</v>
      </c>
      <c r="N70" s="28">
        <v>4.0</v>
      </c>
      <c r="O70" s="28">
        <v>8.0</v>
      </c>
      <c r="P70" s="28">
        <v>0.0</v>
      </c>
      <c r="Q70" s="13">
        <f t="shared" si="1"/>
        <v>23</v>
      </c>
      <c r="R70" s="14"/>
      <c r="S70" s="14"/>
    </row>
    <row r="71">
      <c r="A71" s="3">
        <v>35.0</v>
      </c>
      <c r="B71" s="4">
        <v>580.0</v>
      </c>
      <c r="C71" s="23" t="s">
        <v>157</v>
      </c>
      <c r="D71" s="29">
        <v>9.5</v>
      </c>
      <c r="E71" s="25">
        <v>2.0</v>
      </c>
      <c r="F71" s="25">
        <v>7.0</v>
      </c>
      <c r="G71" s="25">
        <v>14.0</v>
      </c>
      <c r="H71" s="25">
        <v>16.0</v>
      </c>
      <c r="I71" s="25">
        <f>22+24+3</f>
        <v>49</v>
      </c>
      <c r="J71" s="25">
        <v>101.0</v>
      </c>
      <c r="K71" s="25">
        <v>142.0</v>
      </c>
      <c r="L71" s="25">
        <v>80.0</v>
      </c>
      <c r="M71" s="25">
        <v>27.0</v>
      </c>
      <c r="N71" s="25">
        <v>16.0</v>
      </c>
      <c r="O71" s="25">
        <v>6.0</v>
      </c>
      <c r="P71" s="25">
        <v>0.0</v>
      </c>
      <c r="Q71" s="8">
        <f t="shared" si="1"/>
        <v>460</v>
      </c>
      <c r="R71" s="9" t="s">
        <v>158</v>
      </c>
      <c r="S71" s="9" t="s">
        <v>159</v>
      </c>
    </row>
    <row r="72">
      <c r="A72" s="10"/>
      <c r="B72" s="11">
        <v>580.0</v>
      </c>
      <c r="C72" s="11" t="s">
        <v>160</v>
      </c>
      <c r="D72" s="10"/>
      <c r="E72" s="28">
        <v>0.0</v>
      </c>
      <c r="F72" s="28">
        <v>0.0</v>
      </c>
      <c r="G72" s="28">
        <v>0.0</v>
      </c>
      <c r="H72" s="28">
        <v>0.0</v>
      </c>
      <c r="I72" s="28">
        <f>0</f>
        <v>0</v>
      </c>
      <c r="J72" s="28">
        <v>0.0</v>
      </c>
      <c r="K72" s="28">
        <v>0.0</v>
      </c>
      <c r="L72" s="28">
        <v>0.0</v>
      </c>
      <c r="M72" s="28">
        <v>0.0</v>
      </c>
      <c r="N72" s="28">
        <v>0.0</v>
      </c>
      <c r="O72" s="28">
        <v>0.0</v>
      </c>
      <c r="P72" s="28">
        <v>1.0</v>
      </c>
      <c r="Q72" s="13">
        <f t="shared" si="1"/>
        <v>1</v>
      </c>
      <c r="R72" s="14"/>
      <c r="S72" s="14"/>
    </row>
    <row r="73">
      <c r="A73" s="3">
        <v>36.0</v>
      </c>
      <c r="B73" s="4">
        <v>584.0</v>
      </c>
      <c r="C73" s="23" t="s">
        <v>161</v>
      </c>
      <c r="D73" s="31">
        <v>8.7</v>
      </c>
      <c r="E73" s="30">
        <v>4.0</v>
      </c>
      <c r="F73" s="30">
        <v>1.0</v>
      </c>
      <c r="G73" s="30">
        <v>5.0</v>
      </c>
      <c r="H73" s="30">
        <v>14.0</v>
      </c>
      <c r="I73" s="30">
        <f>13+20+5</f>
        <v>38</v>
      </c>
      <c r="J73" s="30">
        <v>37.0</v>
      </c>
      <c r="K73" s="30">
        <v>38.0</v>
      </c>
      <c r="L73" s="30">
        <v>55.0</v>
      </c>
      <c r="M73" s="30">
        <v>50.0</v>
      </c>
      <c r="N73" s="30">
        <v>20.0</v>
      </c>
      <c r="O73" s="30">
        <v>1.0</v>
      </c>
      <c r="P73" s="30">
        <v>3.0</v>
      </c>
      <c r="Q73" s="8">
        <f t="shared" si="1"/>
        <v>266</v>
      </c>
      <c r="R73" s="9" t="s">
        <v>162</v>
      </c>
      <c r="S73" s="9" t="s">
        <v>163</v>
      </c>
    </row>
    <row r="74">
      <c r="A74" s="10"/>
      <c r="B74" s="11">
        <v>584.0</v>
      </c>
      <c r="C74" s="11" t="s">
        <v>164</v>
      </c>
      <c r="D74" s="10"/>
      <c r="E74" s="32">
        <v>0.0</v>
      </c>
      <c r="F74" s="32">
        <v>0.0</v>
      </c>
      <c r="G74" s="32">
        <v>0.0</v>
      </c>
      <c r="H74" s="32">
        <v>0.0</v>
      </c>
      <c r="I74" s="32">
        <f>0</f>
        <v>0</v>
      </c>
      <c r="J74" s="32">
        <v>1.0</v>
      </c>
      <c r="K74" s="32">
        <v>0.0</v>
      </c>
      <c r="L74" s="32">
        <v>0.0</v>
      </c>
      <c r="M74" s="32">
        <v>0.0</v>
      </c>
      <c r="N74" s="32">
        <v>0.0</v>
      </c>
      <c r="O74" s="32">
        <v>4.0</v>
      </c>
      <c r="P74" s="32">
        <v>0.0</v>
      </c>
      <c r="Q74" s="13">
        <f t="shared" si="1"/>
        <v>5</v>
      </c>
      <c r="R74" s="14"/>
      <c r="S74" s="14"/>
    </row>
    <row r="75">
      <c r="A75" s="3">
        <v>37.0</v>
      </c>
      <c r="B75" s="4">
        <v>586.0</v>
      </c>
      <c r="C75" s="23" t="s">
        <v>165</v>
      </c>
      <c r="D75" s="29">
        <v>5.9</v>
      </c>
      <c r="E75" s="25">
        <v>1.0</v>
      </c>
      <c r="F75" s="25">
        <v>0.0</v>
      </c>
      <c r="G75" s="25">
        <v>30.0</v>
      </c>
      <c r="H75" s="25">
        <v>26.0</v>
      </c>
      <c r="I75" s="25">
        <f>11+12+1</f>
        <v>24</v>
      </c>
      <c r="J75" s="25">
        <v>40.0</v>
      </c>
      <c r="K75" s="25">
        <v>48.0</v>
      </c>
      <c r="L75" s="25">
        <v>46.0</v>
      </c>
      <c r="M75" s="25">
        <v>42.0</v>
      </c>
      <c r="N75" s="25">
        <v>29.0</v>
      </c>
      <c r="O75" s="25">
        <v>8.0</v>
      </c>
      <c r="P75" s="25">
        <v>8.0</v>
      </c>
      <c r="Q75" s="8">
        <f t="shared" si="1"/>
        <v>302</v>
      </c>
      <c r="R75" s="9" t="s">
        <v>166</v>
      </c>
      <c r="S75" s="9" t="s">
        <v>167</v>
      </c>
    </row>
    <row r="76">
      <c r="A76" s="10"/>
      <c r="B76" s="11">
        <v>586.0</v>
      </c>
      <c r="C76" s="11" t="s">
        <v>168</v>
      </c>
      <c r="D76" s="10"/>
      <c r="E76" s="28">
        <v>0.0</v>
      </c>
      <c r="F76" s="28">
        <v>0.0</v>
      </c>
      <c r="G76" s="28">
        <v>0.0</v>
      </c>
      <c r="H76" s="28">
        <v>0.0</v>
      </c>
      <c r="I76" s="28">
        <f>1</f>
        <v>1</v>
      </c>
      <c r="J76" s="28">
        <v>0.0</v>
      </c>
      <c r="K76" s="28">
        <v>0.0</v>
      </c>
      <c r="L76" s="28">
        <v>4.0</v>
      </c>
      <c r="M76" s="28">
        <v>1.0</v>
      </c>
      <c r="N76" s="28">
        <v>6.0</v>
      </c>
      <c r="O76" s="28">
        <v>6.0</v>
      </c>
      <c r="P76" s="28">
        <v>2.0</v>
      </c>
      <c r="Q76" s="13">
        <f t="shared" si="1"/>
        <v>20</v>
      </c>
      <c r="R76" s="14"/>
      <c r="S76" s="14"/>
    </row>
    <row r="77">
      <c r="A77" s="3">
        <v>38.0</v>
      </c>
      <c r="B77" s="4">
        <v>587.0</v>
      </c>
      <c r="C77" s="23" t="s">
        <v>169</v>
      </c>
      <c r="D77" s="29">
        <v>5.3</v>
      </c>
      <c r="E77" s="25">
        <v>5.0</v>
      </c>
      <c r="F77" s="25">
        <v>1.0</v>
      </c>
      <c r="G77" s="25">
        <v>8.0</v>
      </c>
      <c r="H77" s="25">
        <v>3.0</v>
      </c>
      <c r="I77" s="25">
        <f>8+3+0</f>
        <v>11</v>
      </c>
      <c r="J77" s="25">
        <v>19.0</v>
      </c>
      <c r="K77" s="25">
        <v>13.0</v>
      </c>
      <c r="L77" s="25">
        <v>18.0</v>
      </c>
      <c r="M77" s="25">
        <v>20.0</v>
      </c>
      <c r="N77" s="25">
        <v>9.0</v>
      </c>
      <c r="O77" s="25">
        <v>3.0</v>
      </c>
      <c r="P77" s="25">
        <v>9.0</v>
      </c>
      <c r="Q77" s="8">
        <f t="shared" si="1"/>
        <v>119</v>
      </c>
      <c r="R77" s="9" t="s">
        <v>170</v>
      </c>
      <c r="S77" s="9" t="s">
        <v>171</v>
      </c>
    </row>
    <row r="78">
      <c r="A78" s="10"/>
      <c r="B78" s="11">
        <v>587.0</v>
      </c>
      <c r="C78" s="11" t="s">
        <v>172</v>
      </c>
      <c r="D78" s="10"/>
      <c r="E78" s="28">
        <v>0.0</v>
      </c>
      <c r="F78" s="28">
        <v>0.0</v>
      </c>
      <c r="G78" s="28">
        <v>0.0</v>
      </c>
      <c r="H78" s="28">
        <v>0.0</v>
      </c>
      <c r="I78" s="28">
        <f>0+0+0</f>
        <v>0</v>
      </c>
      <c r="J78" s="28">
        <v>2.0</v>
      </c>
      <c r="K78" s="28">
        <v>0.0</v>
      </c>
      <c r="L78" s="28">
        <v>1.0</v>
      </c>
      <c r="M78" s="28">
        <v>0.0</v>
      </c>
      <c r="N78" s="28">
        <v>0.0</v>
      </c>
      <c r="O78" s="28">
        <v>0.0</v>
      </c>
      <c r="P78" s="28">
        <v>0.0</v>
      </c>
      <c r="Q78" s="13">
        <f t="shared" si="1"/>
        <v>3</v>
      </c>
      <c r="R78" s="14"/>
      <c r="S78" s="14"/>
    </row>
    <row r="79">
      <c r="A79" s="3">
        <v>39.0</v>
      </c>
      <c r="B79" s="4">
        <v>588.0</v>
      </c>
      <c r="C79" s="23" t="s">
        <v>173</v>
      </c>
      <c r="D79" s="29">
        <v>7.3</v>
      </c>
      <c r="E79" s="25">
        <v>0.0</v>
      </c>
      <c r="F79" s="25">
        <v>1.0</v>
      </c>
      <c r="G79" s="25">
        <v>16.0</v>
      </c>
      <c r="H79" s="25">
        <v>3.0</v>
      </c>
      <c r="I79" s="25">
        <f>4+7+1</f>
        <v>12</v>
      </c>
      <c r="J79" s="25">
        <v>20.0</v>
      </c>
      <c r="K79" s="25">
        <v>23.0</v>
      </c>
      <c r="L79" s="25">
        <v>25.0</v>
      </c>
      <c r="M79" s="25">
        <v>25.0</v>
      </c>
      <c r="N79" s="25">
        <v>10.0</v>
      </c>
      <c r="O79" s="25">
        <v>8.0</v>
      </c>
      <c r="P79" s="25">
        <v>4.0</v>
      </c>
      <c r="Q79" s="8">
        <f t="shared" si="1"/>
        <v>147</v>
      </c>
      <c r="R79" s="9" t="s">
        <v>174</v>
      </c>
      <c r="S79" s="9" t="s">
        <v>175</v>
      </c>
    </row>
    <row r="80">
      <c r="A80" s="10"/>
      <c r="B80" s="11">
        <v>588.0</v>
      </c>
      <c r="C80" s="11" t="s">
        <v>176</v>
      </c>
      <c r="D80" s="10"/>
      <c r="E80" s="28">
        <v>0.0</v>
      </c>
      <c r="F80" s="28">
        <v>0.0</v>
      </c>
      <c r="G80" s="28">
        <v>0.0</v>
      </c>
      <c r="H80" s="28">
        <v>0.0</v>
      </c>
      <c r="I80" s="28">
        <f>0+0+0+0</f>
        <v>0</v>
      </c>
      <c r="J80" s="28">
        <v>0.0</v>
      </c>
      <c r="K80" s="28">
        <v>1.0</v>
      </c>
      <c r="L80" s="28">
        <v>1.0</v>
      </c>
      <c r="M80" s="28">
        <v>0.0</v>
      </c>
      <c r="N80" s="28">
        <v>0.0</v>
      </c>
      <c r="O80" s="28">
        <v>0.0</v>
      </c>
      <c r="P80" s="28">
        <v>0.0</v>
      </c>
      <c r="Q80" s="13">
        <f t="shared" si="1"/>
        <v>2</v>
      </c>
      <c r="R80" s="14"/>
      <c r="S80" s="14"/>
    </row>
    <row r="81">
      <c r="A81" s="3">
        <v>40.0</v>
      </c>
      <c r="B81" s="4">
        <v>590.0</v>
      </c>
      <c r="C81" s="23" t="s">
        <v>177</v>
      </c>
      <c r="D81" s="29">
        <v>22.2</v>
      </c>
      <c r="E81" s="25">
        <v>5.0</v>
      </c>
      <c r="F81" s="25">
        <v>4.0</v>
      </c>
      <c r="G81" s="25">
        <v>35.0</v>
      </c>
      <c r="H81" s="25">
        <v>54.0</v>
      </c>
      <c r="I81" s="25">
        <f>43+18+9+30</f>
        <v>100</v>
      </c>
      <c r="J81" s="25">
        <v>134.0</v>
      </c>
      <c r="K81" s="25">
        <v>105.0</v>
      </c>
      <c r="L81" s="25">
        <v>120.0</v>
      </c>
      <c r="M81" s="25">
        <v>123.0</v>
      </c>
      <c r="N81" s="25">
        <v>96.0</v>
      </c>
      <c r="O81" s="25">
        <v>52.0</v>
      </c>
      <c r="P81" s="25">
        <v>37.0</v>
      </c>
      <c r="Q81" s="8">
        <f t="shared" si="1"/>
        <v>865</v>
      </c>
      <c r="R81" s="9" t="s">
        <v>178</v>
      </c>
      <c r="S81" s="9" t="s">
        <v>179</v>
      </c>
    </row>
    <row r="82">
      <c r="A82" s="10"/>
      <c r="B82" s="11">
        <v>590.0</v>
      </c>
      <c r="C82" s="11" t="s">
        <v>180</v>
      </c>
      <c r="D82" s="10"/>
      <c r="E82" s="28">
        <v>0.0</v>
      </c>
      <c r="F82" s="28">
        <v>0.0</v>
      </c>
      <c r="G82" s="28">
        <v>0.0</v>
      </c>
      <c r="H82" s="28">
        <v>0.0</v>
      </c>
      <c r="I82" s="28">
        <f>0+0+0+0</f>
        <v>0</v>
      </c>
      <c r="J82" s="28">
        <v>0.0</v>
      </c>
      <c r="K82" s="28">
        <v>2.0</v>
      </c>
      <c r="L82" s="28">
        <v>0.0</v>
      </c>
      <c r="M82" s="28">
        <v>0.0</v>
      </c>
      <c r="N82" s="28">
        <v>0.0</v>
      </c>
      <c r="O82" s="28">
        <v>0.0</v>
      </c>
      <c r="P82" s="28">
        <v>0.0</v>
      </c>
      <c r="Q82" s="13">
        <f t="shared" si="1"/>
        <v>2</v>
      </c>
      <c r="R82" s="14"/>
      <c r="S82" s="14"/>
    </row>
    <row r="83">
      <c r="A83" s="3">
        <v>41.0</v>
      </c>
      <c r="B83" s="4">
        <v>592.0</v>
      </c>
      <c r="C83" s="23" t="s">
        <v>181</v>
      </c>
      <c r="D83" s="29">
        <v>23.1</v>
      </c>
      <c r="E83" s="25">
        <v>12.0</v>
      </c>
      <c r="F83" s="25">
        <v>17.0</v>
      </c>
      <c r="G83" s="25">
        <v>24.0</v>
      </c>
      <c r="H83" s="25">
        <v>77.0</v>
      </c>
      <c r="I83" s="25">
        <f>86+84+3</f>
        <v>173</v>
      </c>
      <c r="J83" s="25">
        <v>286.0</v>
      </c>
      <c r="K83" s="25">
        <v>335.0</v>
      </c>
      <c r="L83" s="25">
        <v>328.0</v>
      </c>
      <c r="M83" s="25">
        <v>250.0</v>
      </c>
      <c r="N83" s="25">
        <v>202.0</v>
      </c>
      <c r="O83" s="25">
        <v>148.0</v>
      </c>
      <c r="P83" s="25">
        <v>107.0</v>
      </c>
      <c r="Q83" s="8">
        <f t="shared" si="1"/>
        <v>1959</v>
      </c>
      <c r="R83" s="9" t="s">
        <v>182</v>
      </c>
      <c r="S83" s="9" t="s">
        <v>183</v>
      </c>
    </row>
    <row r="84">
      <c r="A84" s="10"/>
      <c r="B84" s="11">
        <v>592.0</v>
      </c>
      <c r="C84" s="11" t="s">
        <v>184</v>
      </c>
      <c r="D84" s="10"/>
      <c r="E84" s="28">
        <v>0.0</v>
      </c>
      <c r="F84" s="28">
        <v>0.0</v>
      </c>
      <c r="G84" s="28">
        <v>0.0</v>
      </c>
      <c r="H84" s="28">
        <v>0.0</v>
      </c>
      <c r="I84" s="28">
        <f>0+0</f>
        <v>0</v>
      </c>
      <c r="J84" s="28">
        <v>0.0</v>
      </c>
      <c r="K84" s="28">
        <v>0.0</v>
      </c>
      <c r="L84" s="28">
        <v>2.0</v>
      </c>
      <c r="M84" s="28">
        <v>3.0</v>
      </c>
      <c r="N84" s="28">
        <v>0.0</v>
      </c>
      <c r="O84" s="28">
        <v>3.0</v>
      </c>
      <c r="P84" s="28">
        <v>2.0</v>
      </c>
      <c r="Q84" s="13">
        <f t="shared" si="1"/>
        <v>10</v>
      </c>
      <c r="R84" s="14"/>
      <c r="S84" s="14"/>
    </row>
    <row r="85">
      <c r="A85" s="3">
        <v>42.0</v>
      </c>
      <c r="B85" s="4">
        <v>595.0</v>
      </c>
      <c r="C85" s="23" t="s">
        <v>185</v>
      </c>
      <c r="D85" s="31">
        <v>3.5</v>
      </c>
      <c r="E85" s="30">
        <v>2.0</v>
      </c>
      <c r="F85" s="30">
        <v>4.0</v>
      </c>
      <c r="G85" s="30">
        <v>23.0</v>
      </c>
      <c r="H85" s="30">
        <v>56.0</v>
      </c>
      <c r="I85" s="30">
        <f>44+36+9+3</f>
        <v>92</v>
      </c>
      <c r="J85" s="30">
        <v>93.0</v>
      </c>
      <c r="K85" s="30">
        <v>88.0</v>
      </c>
      <c r="L85" s="30">
        <v>122.0</v>
      </c>
      <c r="M85" s="30">
        <v>117.0</v>
      </c>
      <c r="N85" s="30">
        <v>52.0</v>
      </c>
      <c r="O85" s="30">
        <v>73.0</v>
      </c>
      <c r="P85" s="30">
        <v>22.0</v>
      </c>
      <c r="Q85" s="8">
        <f t="shared" si="1"/>
        <v>744</v>
      </c>
      <c r="R85" s="9" t="s">
        <v>186</v>
      </c>
      <c r="S85" s="9" t="s">
        <v>187</v>
      </c>
    </row>
    <row r="86">
      <c r="A86" s="10"/>
      <c r="B86" s="11">
        <v>595.0</v>
      </c>
      <c r="C86" s="11" t="s">
        <v>188</v>
      </c>
      <c r="D86" s="10"/>
      <c r="E86" s="32">
        <v>0.0</v>
      </c>
      <c r="F86" s="32">
        <v>0.0</v>
      </c>
      <c r="G86" s="32">
        <v>0.0</v>
      </c>
      <c r="H86" s="32">
        <v>0.0</v>
      </c>
      <c r="I86" s="32">
        <v>1.0</v>
      </c>
      <c r="J86" s="32">
        <v>0.0</v>
      </c>
      <c r="K86" s="32">
        <v>2.0</v>
      </c>
      <c r="L86" s="32">
        <v>0.0</v>
      </c>
      <c r="M86" s="32">
        <v>0.0</v>
      </c>
      <c r="N86" s="32">
        <v>3.0</v>
      </c>
      <c r="O86" s="32">
        <v>2.0</v>
      </c>
      <c r="P86" s="32">
        <v>0.0</v>
      </c>
      <c r="Q86" s="13">
        <f t="shared" si="1"/>
        <v>8</v>
      </c>
      <c r="R86" s="14"/>
      <c r="S86" s="14"/>
    </row>
    <row r="87">
      <c r="A87" s="3">
        <v>43.0</v>
      </c>
      <c r="B87" s="4">
        <v>596.0</v>
      </c>
      <c r="C87" s="23" t="s">
        <v>189</v>
      </c>
      <c r="D87" s="29">
        <v>27.5</v>
      </c>
      <c r="E87" s="25">
        <v>195.0</v>
      </c>
      <c r="F87" s="25">
        <v>291.0</v>
      </c>
      <c r="G87" s="25">
        <v>554.0</v>
      </c>
      <c r="H87" s="25">
        <f>383+390</f>
        <v>773</v>
      </c>
      <c r="I87" s="25">
        <f>189+257+180+102</f>
        <v>728</v>
      </c>
      <c r="J87" s="25">
        <v>807.0</v>
      </c>
      <c r="K87" s="25">
        <v>1219.0</v>
      </c>
      <c r="L87" s="25">
        <v>1400.0</v>
      </c>
      <c r="M87" s="25">
        <v>1380.0</v>
      </c>
      <c r="N87" s="25">
        <v>1122.0</v>
      </c>
      <c r="O87" s="25">
        <v>682.0</v>
      </c>
      <c r="P87" s="25">
        <v>271.0</v>
      </c>
      <c r="Q87" s="8">
        <f t="shared" si="1"/>
        <v>9422</v>
      </c>
      <c r="R87" s="9" t="s">
        <v>190</v>
      </c>
      <c r="S87" s="9" t="s">
        <v>191</v>
      </c>
    </row>
    <row r="88">
      <c r="A88" s="10"/>
      <c r="B88" s="11">
        <v>596.0</v>
      </c>
      <c r="C88" s="11" t="s">
        <v>192</v>
      </c>
      <c r="D88" s="10"/>
      <c r="E88" s="28">
        <v>0.0</v>
      </c>
      <c r="F88" s="28">
        <v>0.0</v>
      </c>
      <c r="G88" s="28">
        <v>0.0</v>
      </c>
      <c r="H88" s="28">
        <v>0.0</v>
      </c>
      <c r="I88" s="28">
        <f>1+2+0</f>
        <v>3</v>
      </c>
      <c r="J88" s="28">
        <v>1.0</v>
      </c>
      <c r="K88" s="28">
        <v>17.0</v>
      </c>
      <c r="L88" s="28">
        <v>6.0</v>
      </c>
      <c r="M88" s="28">
        <v>1.0</v>
      </c>
      <c r="N88" s="28">
        <v>0.0</v>
      </c>
      <c r="O88" s="28">
        <v>0.0</v>
      </c>
      <c r="P88" s="28">
        <v>0.0</v>
      </c>
      <c r="Q88" s="13">
        <f t="shared" si="1"/>
        <v>28</v>
      </c>
      <c r="R88" s="14"/>
      <c r="S88" s="14"/>
    </row>
    <row r="89">
      <c r="A89" s="3">
        <v>44.0</v>
      </c>
      <c r="B89" s="4">
        <v>599.0</v>
      </c>
      <c r="C89" s="23" t="s">
        <v>193</v>
      </c>
      <c r="D89" s="29">
        <v>29.5</v>
      </c>
      <c r="E89" s="25">
        <v>45.0</v>
      </c>
      <c r="F89" s="25">
        <v>43.0</v>
      </c>
      <c r="G89" s="25">
        <v>61.0</v>
      </c>
      <c r="H89" s="25">
        <v>133.0</v>
      </c>
      <c r="I89" s="25">
        <f>127+119+3</f>
        <v>249</v>
      </c>
      <c r="J89" s="25">
        <v>256.0</v>
      </c>
      <c r="K89" s="25">
        <v>214.0</v>
      </c>
      <c r="L89" s="25">
        <v>157.0</v>
      </c>
      <c r="M89" s="25">
        <v>152.0</v>
      </c>
      <c r="N89" s="25">
        <v>113.0</v>
      </c>
      <c r="O89" s="25">
        <v>40.0</v>
      </c>
      <c r="P89" s="25">
        <v>24.0</v>
      </c>
      <c r="Q89" s="8">
        <f t="shared" si="1"/>
        <v>1487</v>
      </c>
      <c r="R89" s="9" t="s">
        <v>194</v>
      </c>
      <c r="S89" s="9" t="s">
        <v>195</v>
      </c>
    </row>
    <row r="90">
      <c r="A90" s="10"/>
      <c r="B90" s="11">
        <v>599.0</v>
      </c>
      <c r="C90" s="11" t="s">
        <v>196</v>
      </c>
      <c r="D90" s="10"/>
      <c r="E90" s="28">
        <v>0.0</v>
      </c>
      <c r="F90" s="28">
        <v>0.0</v>
      </c>
      <c r="G90" s="28">
        <v>0.0</v>
      </c>
      <c r="H90" s="28">
        <v>0.0</v>
      </c>
      <c r="I90" s="28">
        <f>1+1</f>
        <v>2</v>
      </c>
      <c r="J90" s="28">
        <v>0.0</v>
      </c>
      <c r="K90" s="28">
        <v>4.0</v>
      </c>
      <c r="L90" s="28">
        <v>0.0</v>
      </c>
      <c r="M90" s="28">
        <v>0.0</v>
      </c>
      <c r="N90" s="28">
        <v>0.0</v>
      </c>
      <c r="O90" s="28">
        <v>0.0</v>
      </c>
      <c r="P90" s="28">
        <v>0.0</v>
      </c>
      <c r="Q90" s="13">
        <f t="shared" si="1"/>
        <v>6</v>
      </c>
      <c r="R90" s="14"/>
      <c r="S90" s="14"/>
    </row>
    <row r="91">
      <c r="A91" s="3">
        <v>45.0</v>
      </c>
      <c r="B91" s="4">
        <v>604.0</v>
      </c>
      <c r="C91" s="33" t="s">
        <v>197</v>
      </c>
      <c r="D91" s="29">
        <v>26.1</v>
      </c>
      <c r="E91" s="25">
        <v>312.0</v>
      </c>
      <c r="F91" s="25">
        <v>350.0</v>
      </c>
      <c r="G91" s="25">
        <v>614.0</v>
      </c>
      <c r="H91" s="25">
        <v>821.0</v>
      </c>
      <c r="I91" s="25">
        <f>457+161+258+560</f>
        <v>1436</v>
      </c>
      <c r="J91" s="25">
        <v>1066.0</v>
      </c>
      <c r="K91" s="25">
        <v>1014.0</v>
      </c>
      <c r="L91" s="25">
        <v>905.0</v>
      </c>
      <c r="M91" s="25">
        <v>1323.0</v>
      </c>
      <c r="N91" s="25">
        <v>1294.0</v>
      </c>
      <c r="O91" s="25">
        <v>918.0</v>
      </c>
      <c r="P91" s="25">
        <v>266.0</v>
      </c>
      <c r="Q91" s="8">
        <f t="shared" si="1"/>
        <v>10319</v>
      </c>
      <c r="R91" s="9" t="s">
        <v>198</v>
      </c>
      <c r="S91" s="9" t="s">
        <v>199</v>
      </c>
    </row>
    <row r="92">
      <c r="A92" s="10"/>
      <c r="B92" s="11">
        <v>604.0</v>
      </c>
      <c r="C92" s="34" t="s">
        <v>200</v>
      </c>
      <c r="D92" s="10"/>
      <c r="E92" s="28">
        <v>0.0</v>
      </c>
      <c r="F92" s="28">
        <v>0.0</v>
      </c>
      <c r="G92" s="28">
        <v>0.0</v>
      </c>
      <c r="H92" s="28">
        <v>0.0</v>
      </c>
      <c r="I92" s="28">
        <f>0</f>
        <v>0</v>
      </c>
      <c r="J92" s="28">
        <v>0.0</v>
      </c>
      <c r="K92" s="28">
        <v>4.0</v>
      </c>
      <c r="L92" s="28">
        <v>1.0</v>
      </c>
      <c r="M92" s="28">
        <v>1.0</v>
      </c>
      <c r="N92" s="28">
        <v>0.0</v>
      </c>
      <c r="O92" s="28">
        <v>0.0</v>
      </c>
      <c r="P92" s="28">
        <v>0.0</v>
      </c>
      <c r="Q92" s="13">
        <f t="shared" si="1"/>
        <v>6</v>
      </c>
      <c r="R92" s="14"/>
      <c r="S92" s="14"/>
    </row>
    <row r="93">
      <c r="A93" s="3">
        <v>46.0</v>
      </c>
      <c r="B93" s="4">
        <v>605.0</v>
      </c>
      <c r="C93" s="33" t="s">
        <v>201</v>
      </c>
      <c r="D93" s="31">
        <v>26.0</v>
      </c>
      <c r="E93" s="30">
        <v>140.0</v>
      </c>
      <c r="F93" s="30">
        <v>198.0</v>
      </c>
      <c r="G93" s="30">
        <v>360.0</v>
      </c>
      <c r="H93" s="30">
        <v>502.0</v>
      </c>
      <c r="I93" s="30">
        <f>298+248+75+119</f>
        <v>740</v>
      </c>
      <c r="J93" s="30">
        <v>694.0</v>
      </c>
      <c r="K93" s="30">
        <v>591.0</v>
      </c>
      <c r="L93" s="30">
        <v>534.0</v>
      </c>
      <c r="M93" s="30">
        <v>629.0</v>
      </c>
      <c r="N93" s="30">
        <v>651.0</v>
      </c>
      <c r="O93" s="30">
        <v>432.0</v>
      </c>
      <c r="P93" s="30">
        <v>182.0</v>
      </c>
      <c r="Q93" s="8">
        <f t="shared" si="1"/>
        <v>5653</v>
      </c>
      <c r="R93" s="9" t="s">
        <v>202</v>
      </c>
      <c r="S93" s="9" t="s">
        <v>203</v>
      </c>
    </row>
    <row r="94">
      <c r="A94" s="10"/>
      <c r="B94" s="35">
        <v>605.0</v>
      </c>
      <c r="C94" s="34" t="s">
        <v>204</v>
      </c>
      <c r="D94" s="10"/>
      <c r="E94" s="32">
        <v>0.0</v>
      </c>
      <c r="F94" s="32">
        <v>0.0</v>
      </c>
      <c r="G94" s="32">
        <v>0.0</v>
      </c>
      <c r="H94" s="32">
        <v>0.0</v>
      </c>
      <c r="I94" s="32">
        <f>0</f>
        <v>0</v>
      </c>
      <c r="J94" s="32">
        <v>0.0</v>
      </c>
      <c r="K94" s="32">
        <v>0.0</v>
      </c>
      <c r="L94" s="32">
        <v>1.0</v>
      </c>
      <c r="M94" s="32">
        <v>0.0</v>
      </c>
      <c r="N94" s="32">
        <v>1.0</v>
      </c>
      <c r="O94" s="32">
        <v>0.0</v>
      </c>
      <c r="P94" s="32">
        <v>1.0</v>
      </c>
      <c r="Q94" s="13">
        <f t="shared" si="1"/>
        <v>3</v>
      </c>
      <c r="R94" s="14"/>
      <c r="S94" s="14"/>
    </row>
    <row r="95">
      <c r="A95" s="3">
        <v>47.0</v>
      </c>
      <c r="B95" s="36">
        <v>620.0</v>
      </c>
      <c r="C95" s="33" t="s">
        <v>205</v>
      </c>
      <c r="D95" s="29">
        <v>13.1</v>
      </c>
      <c r="E95" s="25">
        <v>471.0</v>
      </c>
      <c r="F95" s="25">
        <v>425.0</v>
      </c>
      <c r="G95" s="25">
        <v>932.0</v>
      </c>
      <c r="H95" s="25">
        <v>1107.0</v>
      </c>
      <c r="I95" s="25">
        <f>753+701+206+124</f>
        <v>1784</v>
      </c>
      <c r="J95" s="25">
        <v>2299.0</v>
      </c>
      <c r="K95" s="25">
        <v>2474.0</v>
      </c>
      <c r="L95" s="25">
        <v>2191.0</v>
      </c>
      <c r="M95" s="25">
        <v>2015.0</v>
      </c>
      <c r="N95" s="25">
        <v>1707.0</v>
      </c>
      <c r="O95" s="25">
        <v>1012.0</v>
      </c>
      <c r="P95" s="25">
        <v>654.0</v>
      </c>
      <c r="Q95" s="8">
        <f t="shared" si="1"/>
        <v>17071</v>
      </c>
      <c r="R95" s="9" t="s">
        <v>206</v>
      </c>
      <c r="S95" s="9" t="s">
        <v>207</v>
      </c>
    </row>
    <row r="96">
      <c r="A96" s="10"/>
      <c r="B96" s="35">
        <v>620.0</v>
      </c>
      <c r="C96" s="34" t="s">
        <v>208</v>
      </c>
      <c r="D96" s="10"/>
      <c r="E96" s="28">
        <v>0.0</v>
      </c>
      <c r="F96" s="28">
        <v>0.0</v>
      </c>
      <c r="G96" s="28">
        <v>0.0</v>
      </c>
      <c r="H96" s="28">
        <v>0.0</v>
      </c>
      <c r="I96" s="28">
        <f>1+1</f>
        <v>2</v>
      </c>
      <c r="J96" s="28">
        <v>0.0</v>
      </c>
      <c r="K96" s="28">
        <v>0.0</v>
      </c>
      <c r="L96" s="28">
        <v>0.0</v>
      </c>
      <c r="M96" s="28">
        <v>0.0</v>
      </c>
      <c r="N96" s="28">
        <v>0.0</v>
      </c>
      <c r="O96" s="28">
        <v>0.0</v>
      </c>
      <c r="P96" s="28">
        <v>0.0</v>
      </c>
      <c r="Q96" s="13">
        <f t="shared" si="1"/>
        <v>2</v>
      </c>
      <c r="R96" s="14"/>
      <c r="S96" s="14"/>
    </row>
    <row r="97">
      <c r="A97" s="3">
        <v>48.0</v>
      </c>
      <c r="B97" s="36">
        <v>623.0</v>
      </c>
      <c r="C97" s="33" t="s">
        <v>209</v>
      </c>
      <c r="D97" s="29">
        <v>12.4</v>
      </c>
      <c r="E97" s="25">
        <v>364.0</v>
      </c>
      <c r="F97" s="25">
        <v>467.0</v>
      </c>
      <c r="G97" s="25">
        <f>678+654</f>
        <v>1332</v>
      </c>
      <c r="H97" s="25">
        <v>1913.0</v>
      </c>
      <c r="I97" s="25">
        <f>1126+1897+889</f>
        <v>3912</v>
      </c>
      <c r="J97" s="25">
        <v>4799.0</v>
      </c>
      <c r="K97" s="25">
        <v>5242.0</v>
      </c>
      <c r="L97" s="25">
        <v>4308.0</v>
      </c>
      <c r="M97" s="25">
        <v>3795.0</v>
      </c>
      <c r="N97" s="25">
        <v>2859.0</v>
      </c>
      <c r="O97" s="25">
        <v>1590.0</v>
      </c>
      <c r="P97" s="25">
        <v>877.0</v>
      </c>
      <c r="Q97" s="8">
        <f t="shared" si="1"/>
        <v>31458</v>
      </c>
      <c r="R97" s="9" t="s">
        <v>210</v>
      </c>
      <c r="S97" s="9" t="s">
        <v>211</v>
      </c>
    </row>
    <row r="98">
      <c r="A98" s="10"/>
      <c r="B98" s="11">
        <v>623.0</v>
      </c>
      <c r="C98" s="34" t="s">
        <v>212</v>
      </c>
      <c r="D98" s="10"/>
      <c r="E98" s="28">
        <v>0.0</v>
      </c>
      <c r="F98" s="28">
        <v>0.0</v>
      </c>
      <c r="G98" s="28">
        <v>0.0</v>
      </c>
      <c r="H98" s="28">
        <v>0.0</v>
      </c>
      <c r="I98" s="28">
        <f>2</f>
        <v>2</v>
      </c>
      <c r="J98" s="28">
        <v>0.0</v>
      </c>
      <c r="K98" s="28">
        <v>0.0</v>
      </c>
      <c r="L98" s="28">
        <v>0.0</v>
      </c>
      <c r="M98" s="28">
        <v>1.0</v>
      </c>
      <c r="N98" s="28">
        <v>0.0</v>
      </c>
      <c r="O98" s="28">
        <v>0.0</v>
      </c>
      <c r="P98" s="28">
        <v>0.0</v>
      </c>
      <c r="Q98" s="13">
        <f t="shared" si="1"/>
        <v>3</v>
      </c>
      <c r="R98" s="14"/>
      <c r="S98" s="14"/>
    </row>
    <row r="99">
      <c r="A99" s="3">
        <v>49.0</v>
      </c>
      <c r="B99" s="4">
        <v>631.0</v>
      </c>
      <c r="C99" s="23" t="s">
        <v>213</v>
      </c>
      <c r="D99" s="29">
        <v>15.8</v>
      </c>
      <c r="E99" s="25">
        <v>42.0</v>
      </c>
      <c r="F99" s="25">
        <v>47.0</v>
      </c>
      <c r="G99" s="25">
        <v>216.0</v>
      </c>
      <c r="H99" s="25">
        <v>204.0</v>
      </c>
      <c r="I99" s="25">
        <f>92+107+56</f>
        <v>255</v>
      </c>
      <c r="J99" s="25">
        <v>355.0</v>
      </c>
      <c r="K99" s="25">
        <v>524.0</v>
      </c>
      <c r="L99" s="25">
        <v>569.0</v>
      </c>
      <c r="M99" s="25">
        <v>548.0</v>
      </c>
      <c r="N99" s="25">
        <v>456.0</v>
      </c>
      <c r="O99" s="25">
        <v>249.0</v>
      </c>
      <c r="P99" s="25">
        <v>101.0</v>
      </c>
      <c r="Q99" s="8">
        <f t="shared" si="1"/>
        <v>3566</v>
      </c>
      <c r="R99" s="9" t="s">
        <v>214</v>
      </c>
      <c r="S99" s="9" t="s">
        <v>215</v>
      </c>
    </row>
    <row r="100">
      <c r="A100" s="10"/>
      <c r="B100" s="11">
        <v>631.0</v>
      </c>
      <c r="C100" s="11" t="s">
        <v>216</v>
      </c>
      <c r="D100" s="10"/>
      <c r="E100" s="28">
        <v>0.0</v>
      </c>
      <c r="F100" s="28">
        <v>0.0</v>
      </c>
      <c r="G100" s="28">
        <v>0.0</v>
      </c>
      <c r="H100" s="28">
        <v>0.0</v>
      </c>
      <c r="I100" s="28">
        <f>0</f>
        <v>0</v>
      </c>
      <c r="J100" s="28">
        <v>0.0</v>
      </c>
      <c r="K100" s="28">
        <v>0.0</v>
      </c>
      <c r="L100" s="28">
        <v>0.0</v>
      </c>
      <c r="M100" s="28">
        <v>2.0</v>
      </c>
      <c r="N100" s="28">
        <v>0.0</v>
      </c>
      <c r="O100" s="28">
        <v>0.0</v>
      </c>
      <c r="P100" s="28">
        <v>0.0</v>
      </c>
      <c r="Q100" s="13">
        <f t="shared" si="1"/>
        <v>2</v>
      </c>
      <c r="R100" s="14"/>
      <c r="S100" s="14"/>
    </row>
    <row r="101">
      <c r="A101" s="3">
        <v>50.0</v>
      </c>
      <c r="B101" s="4">
        <v>636.0</v>
      </c>
      <c r="C101" s="33" t="s">
        <v>217</v>
      </c>
      <c r="D101" s="29">
        <v>15.6</v>
      </c>
      <c r="E101" s="25">
        <v>506.0</v>
      </c>
      <c r="F101" s="25">
        <v>549.0</v>
      </c>
      <c r="G101" s="25">
        <f>520+493</f>
        <v>1013</v>
      </c>
      <c r="H101" s="25">
        <v>1384.0</v>
      </c>
      <c r="I101" s="25">
        <f>562+604+329+243</f>
        <v>1738</v>
      </c>
      <c r="J101" s="25">
        <v>2142.0</v>
      </c>
      <c r="K101" s="25">
        <v>2073.0</v>
      </c>
      <c r="L101" s="25">
        <v>2087.0</v>
      </c>
      <c r="M101" s="25">
        <v>1716.0</v>
      </c>
      <c r="N101" s="25">
        <v>1455.0</v>
      </c>
      <c r="O101" s="25">
        <v>971.0</v>
      </c>
      <c r="P101" s="25">
        <v>641.0</v>
      </c>
      <c r="Q101" s="8">
        <f t="shared" si="1"/>
        <v>16275</v>
      </c>
      <c r="R101" s="9" t="s">
        <v>218</v>
      </c>
      <c r="S101" s="9" t="s">
        <v>219</v>
      </c>
    </row>
    <row r="102">
      <c r="A102" s="10"/>
      <c r="B102" s="11">
        <v>636.0</v>
      </c>
      <c r="C102" s="34" t="s">
        <v>220</v>
      </c>
      <c r="D102" s="10"/>
      <c r="E102" s="28">
        <v>0.0</v>
      </c>
      <c r="F102" s="28">
        <v>0.0</v>
      </c>
      <c r="G102" s="28">
        <v>0.0</v>
      </c>
      <c r="H102" s="28">
        <v>0.0</v>
      </c>
      <c r="I102" s="28">
        <f>0</f>
        <v>0</v>
      </c>
      <c r="J102" s="28">
        <v>2.0</v>
      </c>
      <c r="K102" s="28">
        <v>0.0</v>
      </c>
      <c r="L102" s="28">
        <v>3.0</v>
      </c>
      <c r="M102" s="28">
        <v>0.0</v>
      </c>
      <c r="N102" s="28">
        <v>0.0</v>
      </c>
      <c r="O102" s="28">
        <v>0.0</v>
      </c>
      <c r="P102" s="28">
        <v>0.0</v>
      </c>
      <c r="Q102" s="13">
        <f t="shared" si="1"/>
        <v>5</v>
      </c>
      <c r="R102" s="14"/>
      <c r="S102" s="14"/>
    </row>
    <row r="103">
      <c r="A103" s="3">
        <v>51.0</v>
      </c>
      <c r="B103" s="4">
        <v>637.0</v>
      </c>
      <c r="C103" s="33" t="s">
        <v>221</v>
      </c>
      <c r="D103" s="29">
        <v>17.3</v>
      </c>
      <c r="E103" s="25">
        <f>152+139</f>
        <v>291</v>
      </c>
      <c r="F103" s="25">
        <v>331.0</v>
      </c>
      <c r="G103" s="25">
        <v>706.0</v>
      </c>
      <c r="H103" s="25">
        <v>920.0</v>
      </c>
      <c r="I103" s="25">
        <f>371+241+377+477</f>
        <v>1466</v>
      </c>
      <c r="J103" s="25">
        <v>1825.0</v>
      </c>
      <c r="K103" s="25">
        <v>2105.0</v>
      </c>
      <c r="L103" s="25">
        <v>1866.0</v>
      </c>
      <c r="M103" s="25">
        <v>1543.0</v>
      </c>
      <c r="N103" s="25">
        <v>1196.0</v>
      </c>
      <c r="O103" s="25">
        <v>819.0</v>
      </c>
      <c r="P103" s="25">
        <v>456.0</v>
      </c>
      <c r="Q103" s="8">
        <f t="shared" si="1"/>
        <v>13524</v>
      </c>
      <c r="R103" s="9" t="s">
        <v>222</v>
      </c>
      <c r="S103" s="9" t="s">
        <v>223</v>
      </c>
    </row>
    <row r="104">
      <c r="A104" s="10"/>
      <c r="B104" s="11">
        <v>637.0</v>
      </c>
      <c r="C104" s="34" t="s">
        <v>224</v>
      </c>
      <c r="D104" s="10"/>
      <c r="E104" s="28">
        <v>0.0</v>
      </c>
      <c r="F104" s="28">
        <v>0.0</v>
      </c>
      <c r="G104" s="28">
        <v>0.0</v>
      </c>
      <c r="H104" s="28">
        <v>0.0</v>
      </c>
      <c r="I104" s="28">
        <f>0</f>
        <v>0</v>
      </c>
      <c r="J104" s="28">
        <v>2.0</v>
      </c>
      <c r="K104" s="28">
        <v>0.0</v>
      </c>
      <c r="L104" s="28">
        <v>3.0</v>
      </c>
      <c r="M104" s="28">
        <v>4.0</v>
      </c>
      <c r="N104" s="28">
        <v>1.0</v>
      </c>
      <c r="O104" s="28">
        <v>0.0</v>
      </c>
      <c r="P104" s="28">
        <v>0.0</v>
      </c>
      <c r="Q104" s="13">
        <f t="shared" si="1"/>
        <v>10</v>
      </c>
      <c r="R104" s="14"/>
      <c r="S104" s="14"/>
    </row>
    <row r="105">
      <c r="A105" s="3">
        <v>52.0</v>
      </c>
      <c r="B105" s="4">
        <v>638.0</v>
      </c>
      <c r="C105" s="33" t="s">
        <v>225</v>
      </c>
      <c r="D105" s="29">
        <v>15.2</v>
      </c>
      <c r="E105" s="25">
        <v>934.0</v>
      </c>
      <c r="F105" s="25">
        <v>1249.0</v>
      </c>
      <c r="G105" s="25">
        <v>2187.0</v>
      </c>
      <c r="H105" s="25">
        <v>2474.0</v>
      </c>
      <c r="I105" s="25">
        <f>924+295+669+1296</f>
        <v>3184</v>
      </c>
      <c r="J105" s="25">
        <v>3894.0</v>
      </c>
      <c r="K105" s="25">
        <v>3725.0</v>
      </c>
      <c r="L105" s="25">
        <v>4105.0</v>
      </c>
      <c r="M105" s="25">
        <v>4265.0</v>
      </c>
      <c r="N105" s="25">
        <v>3632.0</v>
      </c>
      <c r="O105" s="25">
        <v>3106.0</v>
      </c>
      <c r="P105" s="25">
        <v>1836.0</v>
      </c>
      <c r="Q105" s="8">
        <f t="shared" si="1"/>
        <v>34591</v>
      </c>
      <c r="R105" s="9" t="s">
        <v>226</v>
      </c>
      <c r="S105" s="9" t="s">
        <v>227</v>
      </c>
    </row>
    <row r="106">
      <c r="A106" s="10"/>
      <c r="B106" s="11">
        <v>638.0</v>
      </c>
      <c r="C106" s="34" t="s">
        <v>228</v>
      </c>
      <c r="D106" s="10"/>
      <c r="E106" s="28">
        <v>0.0</v>
      </c>
      <c r="F106" s="28">
        <v>0.0</v>
      </c>
      <c r="G106" s="28">
        <v>0.0</v>
      </c>
      <c r="H106" s="28">
        <v>0.0</v>
      </c>
      <c r="I106" s="28">
        <f>0</f>
        <v>0</v>
      </c>
      <c r="J106" s="28">
        <v>3.0</v>
      </c>
      <c r="K106" s="28">
        <v>0.0</v>
      </c>
      <c r="L106" s="28">
        <v>0.0</v>
      </c>
      <c r="M106" s="28">
        <v>0.0</v>
      </c>
      <c r="N106" s="28">
        <v>0.0</v>
      </c>
      <c r="O106" s="28">
        <v>0.0</v>
      </c>
      <c r="P106" s="28">
        <v>0.0</v>
      </c>
      <c r="Q106" s="13">
        <f t="shared" si="1"/>
        <v>3</v>
      </c>
      <c r="R106" s="14"/>
      <c r="S106" s="14"/>
    </row>
    <row r="107">
      <c r="A107" s="3">
        <v>53.0</v>
      </c>
      <c r="B107" s="4">
        <v>639.0</v>
      </c>
      <c r="C107" s="33" t="s">
        <v>229</v>
      </c>
      <c r="D107" s="29">
        <v>20.6</v>
      </c>
      <c r="E107" s="25">
        <v>52.0</v>
      </c>
      <c r="F107" s="25">
        <v>108.0</v>
      </c>
      <c r="G107" s="25">
        <v>648.0</v>
      </c>
      <c r="H107" s="25">
        <v>934.0</v>
      </c>
      <c r="I107" s="25">
        <f>793+697+307+420</f>
        <v>2217</v>
      </c>
      <c r="J107" s="25">
        <v>3025.0</v>
      </c>
      <c r="K107" s="25">
        <v>3305.0</v>
      </c>
      <c r="L107" s="25">
        <v>2819.0</v>
      </c>
      <c r="M107" s="25">
        <v>1983.0</v>
      </c>
      <c r="N107" s="25">
        <v>1012.0</v>
      </c>
      <c r="O107" s="25">
        <v>456.0</v>
      </c>
      <c r="P107" s="25">
        <v>85.0</v>
      </c>
      <c r="Q107" s="8">
        <f t="shared" si="1"/>
        <v>16644</v>
      </c>
      <c r="R107" s="9" t="s">
        <v>230</v>
      </c>
      <c r="S107" s="9" t="s">
        <v>231</v>
      </c>
    </row>
    <row r="108">
      <c r="A108" s="10"/>
      <c r="B108" s="11">
        <v>639.0</v>
      </c>
      <c r="C108" s="34" t="s">
        <v>232</v>
      </c>
      <c r="D108" s="10"/>
      <c r="E108" s="28">
        <v>0.0</v>
      </c>
      <c r="F108" s="28">
        <v>0.0</v>
      </c>
      <c r="G108" s="28">
        <v>0.0</v>
      </c>
      <c r="H108" s="28">
        <v>0.0</v>
      </c>
      <c r="I108" s="28">
        <f>1+1</f>
        <v>2</v>
      </c>
      <c r="J108" s="28">
        <v>0.0</v>
      </c>
      <c r="K108" s="28">
        <v>0.0</v>
      </c>
      <c r="L108" s="28">
        <v>0.0</v>
      </c>
      <c r="M108" s="28">
        <v>0.0</v>
      </c>
      <c r="N108" s="28">
        <v>0.0</v>
      </c>
      <c r="O108" s="28">
        <v>0.0</v>
      </c>
      <c r="P108" s="28">
        <v>0.0</v>
      </c>
      <c r="Q108" s="13">
        <f t="shared" si="1"/>
        <v>2</v>
      </c>
      <c r="R108" s="14"/>
      <c r="S108" s="14"/>
    </row>
    <row r="109">
      <c r="A109" s="3">
        <v>54.0</v>
      </c>
      <c r="B109" s="4">
        <v>642.0</v>
      </c>
      <c r="C109" s="33" t="s">
        <v>233</v>
      </c>
      <c r="D109" s="29">
        <v>15.7</v>
      </c>
      <c r="E109" s="25">
        <v>0.0</v>
      </c>
      <c r="F109" s="25">
        <v>4.0</v>
      </c>
      <c r="G109" s="25">
        <v>8.0</v>
      </c>
      <c r="H109" s="25">
        <v>11.0</v>
      </c>
      <c r="I109" s="25">
        <f>19+27</f>
        <v>46</v>
      </c>
      <c r="J109" s="25">
        <v>57.0</v>
      </c>
      <c r="K109" s="25">
        <v>51.0</v>
      </c>
      <c r="L109" s="25">
        <v>57.0</v>
      </c>
      <c r="M109" s="25">
        <v>40.0</v>
      </c>
      <c r="N109" s="25">
        <v>25.0</v>
      </c>
      <c r="O109" s="25">
        <v>9.0</v>
      </c>
      <c r="P109" s="25">
        <v>6.0</v>
      </c>
      <c r="Q109" s="8">
        <f t="shared" si="1"/>
        <v>314</v>
      </c>
      <c r="R109" s="9" t="s">
        <v>234</v>
      </c>
      <c r="S109" s="9" t="s">
        <v>235</v>
      </c>
    </row>
    <row r="110">
      <c r="A110" s="10"/>
      <c r="B110" s="11">
        <v>642.0</v>
      </c>
      <c r="C110" s="34" t="s">
        <v>236</v>
      </c>
      <c r="D110" s="10"/>
      <c r="E110" s="28">
        <v>0.0</v>
      </c>
      <c r="F110" s="28">
        <v>0.0</v>
      </c>
      <c r="G110" s="28">
        <v>0.0</v>
      </c>
      <c r="H110" s="28">
        <v>0.0</v>
      </c>
      <c r="I110" s="28">
        <f>0+0</f>
        <v>0</v>
      </c>
      <c r="J110" s="28">
        <v>3.0</v>
      </c>
      <c r="K110" s="28">
        <v>1.0</v>
      </c>
      <c r="L110" s="28">
        <v>6.0</v>
      </c>
      <c r="M110" s="28">
        <v>2.0</v>
      </c>
      <c r="N110" s="28">
        <v>0.0</v>
      </c>
      <c r="O110" s="28">
        <v>0.0</v>
      </c>
      <c r="P110" s="28">
        <v>0.0</v>
      </c>
      <c r="Q110" s="13">
        <f t="shared" si="1"/>
        <v>12</v>
      </c>
      <c r="R110" s="14"/>
      <c r="S110" s="14"/>
    </row>
    <row r="111">
      <c r="A111" s="3">
        <v>55.0</v>
      </c>
      <c r="B111" s="4">
        <v>644.0</v>
      </c>
      <c r="C111" s="33" t="s">
        <v>237</v>
      </c>
      <c r="D111" s="29">
        <v>12.1</v>
      </c>
      <c r="E111" s="25">
        <v>196.0</v>
      </c>
      <c r="F111" s="25">
        <v>236.0</v>
      </c>
      <c r="G111" s="25">
        <v>481.0</v>
      </c>
      <c r="H111" s="25">
        <v>601.0</v>
      </c>
      <c r="I111" s="25">
        <f>377+550+150</f>
        <v>1077</v>
      </c>
      <c r="J111" s="25">
        <v>1210.0</v>
      </c>
      <c r="K111" s="25">
        <v>1497.0</v>
      </c>
      <c r="L111" s="25">
        <v>1715.0</v>
      </c>
      <c r="M111" s="25">
        <v>1550.0</v>
      </c>
      <c r="N111" s="25">
        <v>1128.0</v>
      </c>
      <c r="O111" s="25">
        <v>694.0</v>
      </c>
      <c r="P111" s="25">
        <v>387.0</v>
      </c>
      <c r="Q111" s="8">
        <f t="shared" si="1"/>
        <v>10772</v>
      </c>
      <c r="R111" s="9" t="s">
        <v>238</v>
      </c>
      <c r="S111" s="9" t="s">
        <v>239</v>
      </c>
    </row>
    <row r="112">
      <c r="A112" s="10"/>
      <c r="B112" s="11">
        <v>644.0</v>
      </c>
      <c r="C112" s="34" t="s">
        <v>185</v>
      </c>
      <c r="D112" s="10"/>
      <c r="E112" s="28">
        <v>0.0</v>
      </c>
      <c r="F112" s="28">
        <v>0.0</v>
      </c>
      <c r="G112" s="28">
        <v>0.0</v>
      </c>
      <c r="H112" s="28">
        <v>0.0</v>
      </c>
      <c r="I112" s="28">
        <f>0</f>
        <v>0</v>
      </c>
      <c r="J112" s="28">
        <v>0.0</v>
      </c>
      <c r="K112" s="28">
        <v>0.0</v>
      </c>
      <c r="L112" s="28">
        <v>6.0</v>
      </c>
      <c r="M112" s="28">
        <v>0.0</v>
      </c>
      <c r="N112" s="28">
        <v>2.0</v>
      </c>
      <c r="O112" s="28">
        <v>0.0</v>
      </c>
      <c r="P112" s="28">
        <v>0.0</v>
      </c>
      <c r="Q112" s="13">
        <f t="shared" si="1"/>
        <v>8</v>
      </c>
      <c r="R112" s="14"/>
      <c r="S112" s="14"/>
    </row>
    <row r="113">
      <c r="A113" s="3">
        <v>56.0</v>
      </c>
      <c r="B113" s="4">
        <v>646.0</v>
      </c>
      <c r="C113" s="33" t="s">
        <v>240</v>
      </c>
      <c r="D113" s="37">
        <v>5.0</v>
      </c>
      <c r="E113" s="38">
        <v>9.0</v>
      </c>
      <c r="F113" s="38">
        <v>2.0</v>
      </c>
      <c r="G113" s="38">
        <v>6.0</v>
      </c>
      <c r="H113" s="38">
        <v>24.0</v>
      </c>
      <c r="I113" s="38">
        <f>32+36+16</f>
        <v>84</v>
      </c>
      <c r="J113" s="38">
        <v>68.0</v>
      </c>
      <c r="K113" s="38">
        <v>47.0</v>
      </c>
      <c r="L113" s="38">
        <v>55.0</v>
      </c>
      <c r="M113" s="38">
        <v>32.0</v>
      </c>
      <c r="N113" s="38">
        <v>22.0</v>
      </c>
      <c r="O113" s="38">
        <v>10.0</v>
      </c>
      <c r="P113" s="38">
        <v>12.0</v>
      </c>
      <c r="Q113" s="8">
        <f t="shared" si="1"/>
        <v>371</v>
      </c>
      <c r="R113" s="9" t="s">
        <v>241</v>
      </c>
      <c r="S113" s="9" t="s">
        <v>242</v>
      </c>
    </row>
    <row r="114">
      <c r="A114" s="10"/>
      <c r="B114" s="11">
        <v>646.0</v>
      </c>
      <c r="C114" s="34" t="s">
        <v>243</v>
      </c>
      <c r="D114" s="10"/>
      <c r="E114" s="39">
        <v>0.0</v>
      </c>
      <c r="F114" s="39">
        <v>0.0</v>
      </c>
      <c r="G114" s="39">
        <v>0.0</v>
      </c>
      <c r="H114" s="39">
        <v>0.0</v>
      </c>
      <c r="I114" s="39">
        <f>3+3+0</f>
        <v>6</v>
      </c>
      <c r="J114" s="39">
        <v>7.0</v>
      </c>
      <c r="K114" s="39">
        <v>3.0</v>
      </c>
      <c r="L114" s="39">
        <v>4.0</v>
      </c>
      <c r="M114" s="39">
        <v>5.0</v>
      </c>
      <c r="N114" s="39">
        <v>4.0</v>
      </c>
      <c r="O114" s="39">
        <v>0.0</v>
      </c>
      <c r="P114" s="39">
        <v>0.0</v>
      </c>
      <c r="Q114" s="13">
        <f t="shared" si="1"/>
        <v>29</v>
      </c>
      <c r="R114" s="14"/>
      <c r="S114" s="14"/>
    </row>
    <row r="115">
      <c r="A115" s="3">
        <v>57.0</v>
      </c>
      <c r="B115" s="4">
        <v>649.0</v>
      </c>
      <c r="C115" s="33" t="s">
        <v>244</v>
      </c>
      <c r="D115" s="29">
        <v>5.3</v>
      </c>
      <c r="E115" s="25">
        <v>4.0</v>
      </c>
      <c r="F115" s="25">
        <v>5.0</v>
      </c>
      <c r="G115" s="25">
        <v>19.0</v>
      </c>
      <c r="H115" s="25">
        <v>11.0</v>
      </c>
      <c r="I115" s="25">
        <f>10+10+6+3</f>
        <v>29</v>
      </c>
      <c r="J115" s="25">
        <v>55.0</v>
      </c>
      <c r="K115" s="25">
        <v>38.0</v>
      </c>
      <c r="L115" s="25">
        <v>54.0</v>
      </c>
      <c r="M115" s="25">
        <v>47.0</v>
      </c>
      <c r="N115" s="25">
        <v>19.0</v>
      </c>
      <c r="O115" s="25">
        <v>24.0</v>
      </c>
      <c r="P115" s="25">
        <v>7.0</v>
      </c>
      <c r="Q115" s="8">
        <f t="shared" si="1"/>
        <v>312</v>
      </c>
      <c r="R115" s="9" t="s">
        <v>245</v>
      </c>
      <c r="S115" s="9" t="s">
        <v>246</v>
      </c>
    </row>
    <row r="116">
      <c r="A116" s="10"/>
      <c r="B116" s="11">
        <v>649.0</v>
      </c>
      <c r="C116" s="34" t="s">
        <v>247</v>
      </c>
      <c r="D116" s="10"/>
      <c r="E116" s="28">
        <v>0.0</v>
      </c>
      <c r="F116" s="28">
        <v>0.0</v>
      </c>
      <c r="G116" s="28">
        <v>0.0</v>
      </c>
      <c r="H116" s="28">
        <v>0.0</v>
      </c>
      <c r="I116" s="28">
        <f>0</f>
        <v>0</v>
      </c>
      <c r="J116" s="28">
        <v>0.0</v>
      </c>
      <c r="K116" s="28">
        <v>3.0</v>
      </c>
      <c r="L116" s="28">
        <v>0.0</v>
      </c>
      <c r="M116" s="28">
        <v>0.0</v>
      </c>
      <c r="N116" s="28">
        <v>2.0</v>
      </c>
      <c r="O116" s="28">
        <v>2.0</v>
      </c>
      <c r="P116" s="28">
        <v>0.0</v>
      </c>
      <c r="Q116" s="13">
        <f t="shared" si="1"/>
        <v>7</v>
      </c>
      <c r="R116" s="14"/>
      <c r="S116" s="14"/>
    </row>
    <row r="117">
      <c r="A117" s="3">
        <v>58.0</v>
      </c>
      <c r="B117" s="4">
        <v>650.0</v>
      </c>
      <c r="C117" s="33" t="s">
        <v>248</v>
      </c>
      <c r="D117" s="29">
        <v>5.7</v>
      </c>
      <c r="E117" s="25">
        <v>13.0</v>
      </c>
      <c r="F117" s="25">
        <v>2.0</v>
      </c>
      <c r="G117" s="25">
        <v>4.0</v>
      </c>
      <c r="H117" s="25">
        <v>7.0</v>
      </c>
      <c r="I117" s="25">
        <f>7+3+6+4</f>
        <v>20</v>
      </c>
      <c r="J117" s="25">
        <v>17.0</v>
      </c>
      <c r="K117" s="25">
        <v>39.0</v>
      </c>
      <c r="L117" s="25">
        <v>28.0</v>
      </c>
      <c r="M117" s="25">
        <v>33.0</v>
      </c>
      <c r="N117" s="25">
        <v>47.0</v>
      </c>
      <c r="O117" s="25">
        <v>29.0</v>
      </c>
      <c r="P117" s="25">
        <v>14.0</v>
      </c>
      <c r="Q117" s="8">
        <f t="shared" si="1"/>
        <v>253</v>
      </c>
      <c r="R117" s="9" t="s">
        <v>249</v>
      </c>
      <c r="S117" s="9" t="s">
        <v>250</v>
      </c>
    </row>
    <row r="118">
      <c r="A118" s="10"/>
      <c r="B118" s="11">
        <v>650.0</v>
      </c>
      <c r="C118" s="34" t="s">
        <v>251</v>
      </c>
      <c r="D118" s="10"/>
      <c r="E118" s="28">
        <v>0.0</v>
      </c>
      <c r="F118" s="28">
        <v>0.0</v>
      </c>
      <c r="G118" s="28">
        <v>0.0</v>
      </c>
      <c r="H118" s="28">
        <v>0.0</v>
      </c>
      <c r="I118" s="28">
        <f>1</f>
        <v>1</v>
      </c>
      <c r="J118" s="28">
        <v>2.0</v>
      </c>
      <c r="K118" s="28">
        <v>1.0</v>
      </c>
      <c r="L118" s="28">
        <v>3.0</v>
      </c>
      <c r="M118" s="28">
        <v>0.0</v>
      </c>
      <c r="N118" s="28">
        <v>0.0</v>
      </c>
      <c r="O118" s="28">
        <v>0.0</v>
      </c>
      <c r="P118" s="28">
        <v>0.0</v>
      </c>
      <c r="Q118" s="13">
        <f t="shared" si="1"/>
        <v>7</v>
      </c>
      <c r="R118" s="14"/>
      <c r="S118" s="14"/>
    </row>
    <row r="119">
      <c r="A119" s="3">
        <v>59.0</v>
      </c>
      <c r="B119" s="4">
        <v>651.0</v>
      </c>
      <c r="C119" s="33" t="s">
        <v>252</v>
      </c>
      <c r="D119" s="29">
        <v>4.7</v>
      </c>
      <c r="E119" s="25">
        <v>0.0</v>
      </c>
      <c r="F119" s="25">
        <v>13.0</v>
      </c>
      <c r="G119" s="25">
        <v>8.0</v>
      </c>
      <c r="H119" s="25">
        <v>9.0</v>
      </c>
      <c r="I119" s="25">
        <f>3+6+3</f>
        <v>12</v>
      </c>
      <c r="J119" s="25">
        <v>15.0</v>
      </c>
      <c r="K119" s="25">
        <v>18.0</v>
      </c>
      <c r="L119" s="25">
        <v>39.0</v>
      </c>
      <c r="M119" s="25">
        <v>38.0</v>
      </c>
      <c r="N119" s="25">
        <v>24.0</v>
      </c>
      <c r="O119" s="25">
        <v>10.0</v>
      </c>
      <c r="P119" s="25">
        <v>18.0</v>
      </c>
      <c r="Q119" s="8">
        <f t="shared" si="1"/>
        <v>204</v>
      </c>
      <c r="R119" s="9" t="s">
        <v>253</v>
      </c>
      <c r="S119" s="9" t="s">
        <v>254</v>
      </c>
    </row>
    <row r="120">
      <c r="A120" s="10"/>
      <c r="B120" s="11">
        <v>651.0</v>
      </c>
      <c r="C120" s="34" t="s">
        <v>255</v>
      </c>
      <c r="D120" s="10"/>
      <c r="E120" s="28">
        <v>0.0</v>
      </c>
      <c r="F120" s="28">
        <v>0.0</v>
      </c>
      <c r="G120" s="28">
        <v>0.0</v>
      </c>
      <c r="H120" s="28">
        <v>0.0</v>
      </c>
      <c r="I120" s="28">
        <f>0</f>
        <v>0</v>
      </c>
      <c r="J120" s="28">
        <v>1.0</v>
      </c>
      <c r="K120" s="28">
        <v>2.0</v>
      </c>
      <c r="L120" s="28">
        <v>10.0</v>
      </c>
      <c r="M120" s="28">
        <v>1.0</v>
      </c>
      <c r="N120" s="28">
        <v>0.0</v>
      </c>
      <c r="O120" s="28">
        <v>0.0</v>
      </c>
      <c r="P120" s="28">
        <v>2.0</v>
      </c>
      <c r="Q120" s="13">
        <f t="shared" si="1"/>
        <v>16</v>
      </c>
      <c r="R120" s="14"/>
      <c r="S120" s="14"/>
    </row>
    <row r="121">
      <c r="A121" s="3">
        <v>60.0</v>
      </c>
      <c r="B121" s="4">
        <v>652.0</v>
      </c>
      <c r="C121" s="33" t="s">
        <v>256</v>
      </c>
      <c r="D121" s="31">
        <v>3.9</v>
      </c>
      <c r="E121" s="30">
        <v>1.0</v>
      </c>
      <c r="F121" s="30">
        <v>0.0</v>
      </c>
      <c r="G121" s="30">
        <v>0.0</v>
      </c>
      <c r="H121" s="30">
        <v>10.0</v>
      </c>
      <c r="I121" s="30">
        <f>7+10</f>
        <v>17</v>
      </c>
      <c r="J121" s="30">
        <v>15.0</v>
      </c>
      <c r="K121" s="30">
        <v>14.0</v>
      </c>
      <c r="L121" s="30">
        <v>12.0</v>
      </c>
      <c r="M121" s="30">
        <v>19.0</v>
      </c>
      <c r="N121" s="30">
        <v>12.0</v>
      </c>
      <c r="O121" s="30">
        <v>7.0</v>
      </c>
      <c r="P121" s="30">
        <v>0.0</v>
      </c>
      <c r="Q121" s="8">
        <f t="shared" si="1"/>
        <v>107</v>
      </c>
      <c r="R121" s="9" t="s">
        <v>257</v>
      </c>
      <c r="S121" s="9" t="s">
        <v>258</v>
      </c>
    </row>
    <row r="122">
      <c r="A122" s="10"/>
      <c r="B122" s="11">
        <v>652.0</v>
      </c>
      <c r="C122" s="34" t="s">
        <v>259</v>
      </c>
      <c r="D122" s="10"/>
      <c r="E122" s="32">
        <v>0.0</v>
      </c>
      <c r="F122" s="32">
        <v>0.0</v>
      </c>
      <c r="G122" s="32">
        <v>0.0</v>
      </c>
      <c r="H122" s="32">
        <v>0.0</v>
      </c>
      <c r="I122" s="32">
        <f>0+0</f>
        <v>0</v>
      </c>
      <c r="J122" s="32">
        <v>0.0</v>
      </c>
      <c r="K122" s="32">
        <v>0.0</v>
      </c>
      <c r="L122" s="32">
        <v>4.0</v>
      </c>
      <c r="M122" s="32">
        <v>0.0</v>
      </c>
      <c r="N122" s="32">
        <v>0.0</v>
      </c>
      <c r="O122" s="32">
        <v>0.0</v>
      </c>
      <c r="P122" s="32">
        <v>0.0</v>
      </c>
      <c r="Q122" s="13">
        <f t="shared" si="1"/>
        <v>4</v>
      </c>
      <c r="R122" s="14"/>
      <c r="S122" s="14"/>
    </row>
    <row r="123">
      <c r="A123" s="3">
        <v>61.0</v>
      </c>
      <c r="B123" s="4">
        <v>653.0</v>
      </c>
      <c r="C123" s="33" t="s">
        <v>260</v>
      </c>
      <c r="D123" s="29">
        <v>6.0</v>
      </c>
      <c r="E123" s="25">
        <v>5.0</v>
      </c>
      <c r="F123" s="25">
        <v>2.0</v>
      </c>
      <c r="G123" s="25">
        <v>41.0</v>
      </c>
      <c r="H123" s="25">
        <v>34.0</v>
      </c>
      <c r="I123" s="25">
        <f>39+49+20</f>
        <v>108</v>
      </c>
      <c r="J123" s="25">
        <v>19.0</v>
      </c>
      <c r="K123" s="25">
        <v>32.0</v>
      </c>
      <c r="L123" s="25">
        <v>21.0</v>
      </c>
      <c r="M123" s="25">
        <v>15.0</v>
      </c>
      <c r="N123" s="25">
        <v>6.0</v>
      </c>
      <c r="O123" s="25">
        <v>2.0</v>
      </c>
      <c r="P123" s="25">
        <v>8.0</v>
      </c>
      <c r="Q123" s="8">
        <f t="shared" si="1"/>
        <v>293</v>
      </c>
      <c r="R123" s="9" t="s">
        <v>261</v>
      </c>
      <c r="S123" s="9" t="s">
        <v>262</v>
      </c>
    </row>
    <row r="124">
      <c r="A124" s="10"/>
      <c r="B124" s="11">
        <v>653.0</v>
      </c>
      <c r="C124" s="34" t="s">
        <v>263</v>
      </c>
      <c r="D124" s="10"/>
      <c r="E124" s="28">
        <v>0.0</v>
      </c>
      <c r="F124" s="28">
        <v>0.0</v>
      </c>
      <c r="G124" s="28">
        <v>0.0</v>
      </c>
      <c r="H124" s="28">
        <v>0.0</v>
      </c>
      <c r="I124" s="28">
        <f>0</f>
        <v>0</v>
      </c>
      <c r="J124" s="28">
        <v>0.0</v>
      </c>
      <c r="K124" s="28">
        <v>1.0</v>
      </c>
      <c r="L124" s="28">
        <v>0.0</v>
      </c>
      <c r="M124" s="28">
        <v>0.0</v>
      </c>
      <c r="N124" s="28">
        <v>1.0</v>
      </c>
      <c r="O124" s="28">
        <v>0.0</v>
      </c>
      <c r="P124" s="28">
        <v>0.0</v>
      </c>
      <c r="Q124" s="13">
        <f t="shared" si="1"/>
        <v>2</v>
      </c>
      <c r="R124" s="14"/>
      <c r="S124" s="14"/>
    </row>
    <row r="125">
      <c r="A125" s="3">
        <v>62.0</v>
      </c>
      <c r="B125" s="4">
        <v>657.0</v>
      </c>
      <c r="C125" s="33" t="s">
        <v>264</v>
      </c>
      <c r="D125" s="29">
        <v>12.1</v>
      </c>
      <c r="E125" s="25">
        <v>159.0</v>
      </c>
      <c r="F125" s="25">
        <v>169.0</v>
      </c>
      <c r="G125" s="25">
        <v>510.0</v>
      </c>
      <c r="H125" s="25">
        <f>422+383</f>
        <v>805</v>
      </c>
      <c r="I125" s="25">
        <f>544+525+144+108</f>
        <v>1321</v>
      </c>
      <c r="J125" s="25">
        <v>1562.0</v>
      </c>
      <c r="K125" s="25">
        <v>1500.0</v>
      </c>
      <c r="L125" s="25">
        <v>1504.0</v>
      </c>
      <c r="M125" s="25">
        <v>1243.0</v>
      </c>
      <c r="N125" s="25">
        <v>868.0</v>
      </c>
      <c r="O125" s="25">
        <v>565.0</v>
      </c>
      <c r="P125" s="25">
        <v>266.0</v>
      </c>
      <c r="Q125" s="8">
        <f t="shared" si="1"/>
        <v>10472</v>
      </c>
      <c r="R125" s="9" t="s">
        <v>265</v>
      </c>
      <c r="S125" s="9" t="s">
        <v>266</v>
      </c>
    </row>
    <row r="126">
      <c r="A126" s="10"/>
      <c r="B126" s="11">
        <v>657.0</v>
      </c>
      <c r="C126" s="34" t="s">
        <v>267</v>
      </c>
      <c r="D126" s="10"/>
      <c r="E126" s="28">
        <v>0.0</v>
      </c>
      <c r="F126" s="28">
        <v>0.0</v>
      </c>
      <c r="G126" s="28">
        <v>0.0</v>
      </c>
      <c r="H126" s="28">
        <v>0.0</v>
      </c>
      <c r="I126" s="28">
        <f>0</f>
        <v>0</v>
      </c>
      <c r="J126" s="28">
        <v>0.0</v>
      </c>
      <c r="K126" s="28">
        <v>1.0</v>
      </c>
      <c r="L126" s="28">
        <v>0.0</v>
      </c>
      <c r="M126" s="28">
        <v>1.0</v>
      </c>
      <c r="N126" s="28">
        <v>0.0</v>
      </c>
      <c r="O126" s="28">
        <v>0.0</v>
      </c>
      <c r="P126" s="28">
        <v>2.0</v>
      </c>
      <c r="Q126" s="13">
        <f t="shared" si="1"/>
        <v>4</v>
      </c>
      <c r="R126" s="14"/>
      <c r="S126" s="14"/>
    </row>
    <row r="127">
      <c r="A127" s="3">
        <v>63.0</v>
      </c>
      <c r="B127" s="4">
        <v>658.0</v>
      </c>
      <c r="C127" s="33" t="s">
        <v>268</v>
      </c>
      <c r="D127" s="29">
        <v>14.0</v>
      </c>
      <c r="E127" s="25">
        <v>189.0</v>
      </c>
      <c r="F127" s="25">
        <v>213.0</v>
      </c>
      <c r="G127" s="25">
        <v>385.0</v>
      </c>
      <c r="H127" s="25">
        <v>440.0</v>
      </c>
      <c r="I127" s="25">
        <f>421+396+73</f>
        <v>890</v>
      </c>
      <c r="J127" s="25">
        <v>1333.0</v>
      </c>
      <c r="K127" s="25">
        <v>1157.0</v>
      </c>
      <c r="L127" s="25">
        <v>1070.0</v>
      </c>
      <c r="M127" s="25">
        <v>887.0</v>
      </c>
      <c r="N127" s="25">
        <v>775.0</v>
      </c>
      <c r="O127" s="25">
        <v>567.0</v>
      </c>
      <c r="P127" s="25">
        <v>344.0</v>
      </c>
      <c r="Q127" s="8">
        <f t="shared" si="1"/>
        <v>8250</v>
      </c>
      <c r="R127" s="9" t="s">
        <v>269</v>
      </c>
      <c r="S127" s="9" t="s">
        <v>270</v>
      </c>
    </row>
    <row r="128">
      <c r="A128" s="10"/>
      <c r="B128" s="11">
        <v>658.0</v>
      </c>
      <c r="C128" s="34" t="s">
        <v>271</v>
      </c>
      <c r="D128" s="10"/>
      <c r="E128" s="28">
        <v>0.0</v>
      </c>
      <c r="F128" s="28">
        <v>0.0</v>
      </c>
      <c r="G128" s="28">
        <v>0.0</v>
      </c>
      <c r="H128" s="28">
        <v>0.0</v>
      </c>
      <c r="I128" s="28">
        <f>0+0</f>
        <v>0</v>
      </c>
      <c r="J128" s="28">
        <v>0.0</v>
      </c>
      <c r="K128" s="28">
        <v>1.0</v>
      </c>
      <c r="L128" s="28">
        <v>0.0</v>
      </c>
      <c r="M128" s="28">
        <v>0.0</v>
      </c>
      <c r="N128" s="28">
        <v>1.0</v>
      </c>
      <c r="O128" s="28">
        <v>1.0</v>
      </c>
      <c r="P128" s="28">
        <v>0.0</v>
      </c>
      <c r="Q128" s="13">
        <f t="shared" si="1"/>
        <v>3</v>
      </c>
      <c r="R128" s="14"/>
      <c r="S128" s="14"/>
    </row>
    <row r="129">
      <c r="A129" s="3">
        <v>64.0</v>
      </c>
      <c r="B129" s="4">
        <v>661.0</v>
      </c>
      <c r="C129" s="33" t="s">
        <v>272</v>
      </c>
      <c r="D129" s="29">
        <v>25.5</v>
      </c>
      <c r="E129" s="25">
        <v>45.0</v>
      </c>
      <c r="F129" s="25">
        <v>53.0</v>
      </c>
      <c r="G129" s="25">
        <v>171.0</v>
      </c>
      <c r="H129" s="25">
        <v>185.0</v>
      </c>
      <c r="I129" s="25">
        <f>121+128+35</f>
        <v>284</v>
      </c>
      <c r="J129" s="25">
        <v>323.0</v>
      </c>
      <c r="K129" s="25">
        <v>362.0</v>
      </c>
      <c r="L129" s="25">
        <v>316.0</v>
      </c>
      <c r="M129" s="25">
        <v>243.0</v>
      </c>
      <c r="N129" s="25">
        <v>175.0</v>
      </c>
      <c r="O129" s="25">
        <v>115.0</v>
      </c>
      <c r="P129" s="25">
        <v>56.0</v>
      </c>
      <c r="Q129" s="8">
        <f t="shared" si="1"/>
        <v>2328</v>
      </c>
      <c r="R129" s="9" t="s">
        <v>273</v>
      </c>
      <c r="S129" s="9" t="s">
        <v>274</v>
      </c>
    </row>
    <row r="130">
      <c r="A130" s="10"/>
      <c r="B130" s="11">
        <v>661.0</v>
      </c>
      <c r="C130" s="34" t="s">
        <v>275</v>
      </c>
      <c r="D130" s="10"/>
      <c r="E130" s="28">
        <v>0.0</v>
      </c>
      <c r="F130" s="28">
        <v>0.0</v>
      </c>
      <c r="G130" s="28">
        <v>0.0</v>
      </c>
      <c r="H130" s="28">
        <v>0.0</v>
      </c>
      <c r="I130" s="28">
        <f>1</f>
        <v>1</v>
      </c>
      <c r="J130" s="28">
        <v>7.0</v>
      </c>
      <c r="K130" s="28">
        <v>3.0</v>
      </c>
      <c r="L130" s="28">
        <v>6.0</v>
      </c>
      <c r="M130" s="28">
        <v>7.0</v>
      </c>
      <c r="N130" s="28">
        <v>5.0</v>
      </c>
      <c r="O130" s="28">
        <v>1.0</v>
      </c>
      <c r="P130" s="28">
        <v>0.0</v>
      </c>
      <c r="Q130" s="13">
        <f t="shared" si="1"/>
        <v>30</v>
      </c>
      <c r="R130" s="14"/>
      <c r="S130" s="14"/>
    </row>
    <row r="131">
      <c r="A131" s="3">
        <v>65.0</v>
      </c>
      <c r="B131" s="4">
        <v>662.0</v>
      </c>
      <c r="C131" s="33" t="s">
        <v>276</v>
      </c>
      <c r="D131" s="29">
        <v>24.1</v>
      </c>
      <c r="E131" s="25">
        <v>9.0</v>
      </c>
      <c r="F131" s="25">
        <v>9.0</v>
      </c>
      <c r="G131" s="25">
        <v>47.0</v>
      </c>
      <c r="H131" s="25">
        <v>57.0</v>
      </c>
      <c r="I131" s="25">
        <f>31+25+3+8</f>
        <v>67</v>
      </c>
      <c r="J131" s="25">
        <v>133.0</v>
      </c>
      <c r="K131" s="25">
        <v>148.0</v>
      </c>
      <c r="L131" s="25">
        <v>131.0</v>
      </c>
      <c r="M131" s="25">
        <v>89.0</v>
      </c>
      <c r="N131" s="25">
        <v>65.0</v>
      </c>
      <c r="O131" s="25">
        <v>32.0</v>
      </c>
      <c r="P131" s="25">
        <v>23.0</v>
      </c>
      <c r="Q131" s="8">
        <f t="shared" si="1"/>
        <v>810</v>
      </c>
      <c r="R131" s="9" t="s">
        <v>277</v>
      </c>
      <c r="S131" s="9" t="s">
        <v>278</v>
      </c>
    </row>
    <row r="132">
      <c r="A132" s="10"/>
      <c r="B132" s="11">
        <v>662.0</v>
      </c>
      <c r="C132" s="34" t="s">
        <v>279</v>
      </c>
      <c r="D132" s="10"/>
      <c r="E132" s="28">
        <v>0.0</v>
      </c>
      <c r="F132" s="28">
        <v>0.0</v>
      </c>
      <c r="G132" s="28">
        <v>0.0</v>
      </c>
      <c r="H132" s="28">
        <v>0.0</v>
      </c>
      <c r="I132" s="28">
        <f>2+1</f>
        <v>3</v>
      </c>
      <c r="J132" s="28">
        <v>5.0</v>
      </c>
      <c r="K132" s="28">
        <v>7.0</v>
      </c>
      <c r="L132" s="28">
        <v>6.0</v>
      </c>
      <c r="M132" s="28">
        <v>3.0</v>
      </c>
      <c r="N132" s="28">
        <v>0.0</v>
      </c>
      <c r="O132" s="28">
        <v>0.0</v>
      </c>
      <c r="P132" s="28">
        <v>0.0</v>
      </c>
      <c r="Q132" s="13">
        <f t="shared" si="1"/>
        <v>24</v>
      </c>
      <c r="R132" s="14"/>
      <c r="S132" s="14"/>
    </row>
    <row r="133">
      <c r="A133" s="3">
        <v>66.0</v>
      </c>
      <c r="B133" s="4">
        <v>665.0</v>
      </c>
      <c r="C133" s="33" t="s">
        <v>280</v>
      </c>
      <c r="D133" s="29">
        <v>1.2</v>
      </c>
      <c r="E133" s="25">
        <v>0.0</v>
      </c>
      <c r="F133" s="25">
        <v>0.0</v>
      </c>
      <c r="G133" s="25">
        <v>5.0</v>
      </c>
      <c r="H133" s="25">
        <v>2.0</v>
      </c>
      <c r="I133" s="25">
        <f>2+2</f>
        <v>4</v>
      </c>
      <c r="J133" s="25">
        <v>1.0</v>
      </c>
      <c r="K133" s="25">
        <v>4.0</v>
      </c>
      <c r="L133" s="25">
        <v>16.0</v>
      </c>
      <c r="M133" s="25">
        <v>6.0</v>
      </c>
      <c r="N133" s="25">
        <v>5.0</v>
      </c>
      <c r="O133" s="25">
        <v>0.0</v>
      </c>
      <c r="P133" s="25">
        <v>0.0</v>
      </c>
      <c r="Q133" s="8">
        <f t="shared" si="1"/>
        <v>43</v>
      </c>
      <c r="R133" s="9" t="s">
        <v>281</v>
      </c>
      <c r="S133" s="9" t="s">
        <v>282</v>
      </c>
    </row>
    <row r="134">
      <c r="A134" s="10"/>
      <c r="B134" s="11">
        <v>665.0</v>
      </c>
      <c r="C134" s="34" t="s">
        <v>283</v>
      </c>
      <c r="D134" s="10"/>
      <c r="E134" s="28">
        <v>0.0</v>
      </c>
      <c r="F134" s="28">
        <v>0.0</v>
      </c>
      <c r="G134" s="28">
        <v>0.0</v>
      </c>
      <c r="H134" s="28">
        <v>0.0</v>
      </c>
      <c r="I134" s="28">
        <f>1+2</f>
        <v>3</v>
      </c>
      <c r="J134" s="28">
        <v>0.0</v>
      </c>
      <c r="K134" s="28">
        <v>0.0</v>
      </c>
      <c r="L134" s="28">
        <v>0.0</v>
      </c>
      <c r="M134" s="28">
        <v>1.0</v>
      </c>
      <c r="N134" s="28">
        <v>0.0</v>
      </c>
      <c r="O134" s="28">
        <v>0.0</v>
      </c>
      <c r="P134" s="28">
        <v>0.0</v>
      </c>
      <c r="Q134" s="13">
        <f t="shared" si="1"/>
        <v>4</v>
      </c>
      <c r="R134" s="14"/>
      <c r="S134" s="14"/>
    </row>
    <row r="135">
      <c r="A135" s="3">
        <v>67.0</v>
      </c>
      <c r="B135" s="4">
        <v>13053.0</v>
      </c>
      <c r="C135" s="33" t="s">
        <v>284</v>
      </c>
      <c r="D135" s="29">
        <v>0.09</v>
      </c>
      <c r="E135" s="25">
        <v>419.0</v>
      </c>
      <c r="F135" s="25">
        <v>481.0</v>
      </c>
      <c r="G135" s="25">
        <v>1222.0</v>
      </c>
      <c r="H135" s="25">
        <v>1364.0</v>
      </c>
      <c r="I135" s="25">
        <f>485+327+327+487</f>
        <v>1626</v>
      </c>
      <c r="J135" s="25">
        <v>1976.0</v>
      </c>
      <c r="K135" s="25">
        <v>1820.0</v>
      </c>
      <c r="L135" s="25">
        <v>0.0</v>
      </c>
      <c r="M135" s="25">
        <v>0.0</v>
      </c>
      <c r="N135" s="25">
        <v>0.0</v>
      </c>
      <c r="O135" s="25">
        <v>0.0</v>
      </c>
      <c r="P135" s="25">
        <v>0.0</v>
      </c>
      <c r="Q135" s="8">
        <f t="shared" si="1"/>
        <v>8908</v>
      </c>
      <c r="R135" s="9" t="s">
        <v>285</v>
      </c>
      <c r="S135" s="9" t="s">
        <v>286</v>
      </c>
    </row>
    <row r="136">
      <c r="A136" s="10"/>
      <c r="B136" s="4">
        <v>13053.0</v>
      </c>
      <c r="C136" s="33" t="s">
        <v>287</v>
      </c>
      <c r="D136" s="10"/>
      <c r="E136" s="28">
        <v>0.0</v>
      </c>
      <c r="F136" s="28">
        <v>0.0</v>
      </c>
      <c r="G136" s="28">
        <v>0.0</v>
      </c>
      <c r="H136" s="28">
        <v>0.0</v>
      </c>
      <c r="I136" s="28">
        <f>0</f>
        <v>0</v>
      </c>
      <c r="J136" s="28">
        <v>0.0</v>
      </c>
      <c r="K136" s="28">
        <v>372.0</v>
      </c>
      <c r="L136" s="28">
        <v>1871.0</v>
      </c>
      <c r="M136" s="28">
        <v>1787.0</v>
      </c>
      <c r="N136" s="28">
        <v>1540.0</v>
      </c>
      <c r="O136" s="28">
        <v>994.0</v>
      </c>
      <c r="P136" s="28">
        <v>478.0</v>
      </c>
      <c r="Q136" s="13">
        <f t="shared" si="1"/>
        <v>7042</v>
      </c>
      <c r="R136" s="14"/>
      <c r="S136" s="14"/>
    </row>
    <row r="137">
      <c r="A137" s="3">
        <v>68.0</v>
      </c>
      <c r="B137" s="40">
        <v>13059.0</v>
      </c>
      <c r="C137" s="41" t="s">
        <v>288</v>
      </c>
      <c r="D137" s="42">
        <v>4.2</v>
      </c>
      <c r="E137" s="25">
        <v>445.0</v>
      </c>
      <c r="F137" s="25">
        <v>505.0</v>
      </c>
      <c r="G137" s="25">
        <v>1516.0</v>
      </c>
      <c r="H137" s="25">
        <v>1859.0</v>
      </c>
      <c r="I137" s="25">
        <f>993+1505+499+7</f>
        <v>3004</v>
      </c>
      <c r="J137" s="25">
        <v>3775.0</v>
      </c>
      <c r="K137" s="25">
        <v>1648.0</v>
      </c>
      <c r="L137" s="25">
        <v>0.0</v>
      </c>
      <c r="M137" s="25">
        <v>0.0</v>
      </c>
      <c r="N137" s="25">
        <v>0.0</v>
      </c>
      <c r="O137" s="25">
        <v>0.0</v>
      </c>
      <c r="P137" s="25">
        <v>0.0</v>
      </c>
      <c r="Q137" s="8">
        <f t="shared" si="1"/>
        <v>12752</v>
      </c>
      <c r="R137" s="9" t="s">
        <v>289</v>
      </c>
      <c r="S137" s="9" t="s">
        <v>290</v>
      </c>
    </row>
    <row r="138">
      <c r="A138" s="10"/>
      <c r="B138" s="35">
        <v>13059.0</v>
      </c>
      <c r="C138" s="43" t="s">
        <v>291</v>
      </c>
      <c r="D138" s="10"/>
      <c r="E138" s="28">
        <v>0.0</v>
      </c>
      <c r="F138" s="28">
        <v>0.0</v>
      </c>
      <c r="G138" s="28">
        <v>0.0</v>
      </c>
      <c r="H138" s="28">
        <v>0.0</v>
      </c>
      <c r="I138" s="28">
        <f>0</f>
        <v>0</v>
      </c>
      <c r="J138" s="28">
        <v>0.0</v>
      </c>
      <c r="K138" s="28">
        <v>830.0</v>
      </c>
      <c r="L138" s="28">
        <v>1690.0</v>
      </c>
      <c r="M138" s="28">
        <v>1668.0</v>
      </c>
      <c r="N138" s="28">
        <v>1098.0</v>
      </c>
      <c r="O138" s="28">
        <v>591.0</v>
      </c>
      <c r="P138" s="28">
        <v>274.0</v>
      </c>
      <c r="Q138" s="13">
        <f t="shared" si="1"/>
        <v>6151</v>
      </c>
      <c r="R138" s="14"/>
      <c r="S138" s="14"/>
    </row>
    <row r="139">
      <c r="A139" s="3">
        <v>69.0</v>
      </c>
      <c r="B139" s="36" t="s">
        <v>292</v>
      </c>
      <c r="C139" s="33" t="s">
        <v>293</v>
      </c>
      <c r="D139" s="29">
        <v>0.062</v>
      </c>
      <c r="E139" s="25">
        <v>599.0</v>
      </c>
      <c r="F139" s="25">
        <v>730.0</v>
      </c>
      <c r="G139" s="25">
        <v>1996.0</v>
      </c>
      <c r="H139" s="25">
        <v>2630.0</v>
      </c>
      <c r="I139" s="25">
        <f>890+1768+728</f>
        <v>3386</v>
      </c>
      <c r="J139" s="25">
        <v>4577.0</v>
      </c>
      <c r="K139" s="25">
        <v>4570.0</v>
      </c>
      <c r="L139" s="25">
        <v>0.0</v>
      </c>
      <c r="M139" s="25">
        <v>0.0</v>
      </c>
      <c r="N139" s="25">
        <v>0.0</v>
      </c>
      <c r="O139" s="25">
        <v>0.0</v>
      </c>
      <c r="P139" s="25">
        <v>0.0</v>
      </c>
      <c r="Q139" s="8">
        <f t="shared" si="1"/>
        <v>18488</v>
      </c>
      <c r="R139" s="9" t="s">
        <v>294</v>
      </c>
      <c r="S139" s="9" t="s">
        <v>295</v>
      </c>
    </row>
    <row r="140">
      <c r="A140" s="10"/>
      <c r="B140" s="44" t="s">
        <v>292</v>
      </c>
      <c r="C140" s="34" t="s">
        <v>296</v>
      </c>
      <c r="D140" s="10"/>
      <c r="E140" s="28">
        <v>0.0</v>
      </c>
      <c r="F140" s="28">
        <v>0.0</v>
      </c>
      <c r="G140" s="28">
        <v>0.0</v>
      </c>
      <c r="H140" s="28">
        <v>0.0</v>
      </c>
      <c r="I140" s="28">
        <f>0</f>
        <v>0</v>
      </c>
      <c r="J140" s="28">
        <v>0.0</v>
      </c>
      <c r="K140" s="28">
        <v>963.0</v>
      </c>
      <c r="L140" s="28">
        <v>5213.0</v>
      </c>
      <c r="M140" s="28">
        <v>4057.0</v>
      </c>
      <c r="N140" s="28">
        <v>2772.0</v>
      </c>
      <c r="O140" s="28">
        <v>1837.0</v>
      </c>
      <c r="P140" s="28">
        <v>1007.0</v>
      </c>
      <c r="Q140" s="13">
        <f t="shared" si="1"/>
        <v>15849</v>
      </c>
      <c r="R140" s="14"/>
      <c r="S140" s="14"/>
    </row>
    <row r="141">
      <c r="A141" s="3">
        <v>70.0</v>
      </c>
      <c r="B141" s="36" t="s">
        <v>297</v>
      </c>
      <c r="C141" s="45" t="s">
        <v>298</v>
      </c>
      <c r="D141" s="29">
        <v>2.0</v>
      </c>
      <c r="E141" s="25">
        <v>457.0</v>
      </c>
      <c r="F141" s="25">
        <v>421.0</v>
      </c>
      <c r="G141" s="25">
        <v>897.0</v>
      </c>
      <c r="H141" s="25">
        <v>944.0</v>
      </c>
      <c r="I141" s="25">
        <f>321+425+191+115</f>
        <v>1052</v>
      </c>
      <c r="J141" s="25">
        <v>1536.0</v>
      </c>
      <c r="K141" s="25">
        <v>1180.0</v>
      </c>
      <c r="L141" s="25">
        <v>0.0</v>
      </c>
      <c r="M141" s="25">
        <v>0.0</v>
      </c>
      <c r="N141" s="25">
        <v>0.0</v>
      </c>
      <c r="O141" s="25">
        <v>0.0</v>
      </c>
      <c r="P141" s="25">
        <v>0.0</v>
      </c>
      <c r="Q141" s="8">
        <f t="shared" si="1"/>
        <v>6487</v>
      </c>
      <c r="R141" s="9" t="s">
        <v>299</v>
      </c>
      <c r="S141" s="9" t="s">
        <v>300</v>
      </c>
    </row>
    <row r="142">
      <c r="A142" s="10"/>
      <c r="B142" s="44" t="s">
        <v>297</v>
      </c>
      <c r="C142" s="46" t="s">
        <v>301</v>
      </c>
      <c r="D142" s="10"/>
      <c r="E142" s="28">
        <v>0.0</v>
      </c>
      <c r="F142" s="28">
        <v>0.0</v>
      </c>
      <c r="G142" s="28">
        <v>0.0</v>
      </c>
      <c r="H142" s="28">
        <v>0.0</v>
      </c>
      <c r="I142" s="28">
        <f>0</f>
        <v>0</v>
      </c>
      <c r="J142" s="28">
        <v>0.0</v>
      </c>
      <c r="K142" s="28">
        <v>213.0</v>
      </c>
      <c r="L142" s="28">
        <v>533.0</v>
      </c>
      <c r="M142" s="28">
        <v>510.0</v>
      </c>
      <c r="N142" s="28">
        <v>372.0</v>
      </c>
      <c r="O142" s="28">
        <v>267.0</v>
      </c>
      <c r="P142" s="28">
        <v>171.0</v>
      </c>
      <c r="Q142" s="13">
        <f t="shared" si="1"/>
        <v>2066</v>
      </c>
      <c r="R142" s="14"/>
      <c r="S142" s="14"/>
    </row>
  </sheetData>
  <mergeCells count="280">
    <mergeCell ref="A2:A3"/>
    <mergeCell ref="D2:D3"/>
    <mergeCell ref="R2:R3"/>
    <mergeCell ref="S2:S3"/>
    <mergeCell ref="D4:D5"/>
    <mergeCell ref="R4:R5"/>
    <mergeCell ref="S4:S5"/>
    <mergeCell ref="D10:D11"/>
    <mergeCell ref="D12:D13"/>
    <mergeCell ref="D8:D9"/>
    <mergeCell ref="D14:D16"/>
    <mergeCell ref="D25:D26"/>
    <mergeCell ref="R6:R7"/>
    <mergeCell ref="S6:S7"/>
    <mergeCell ref="R8:R9"/>
    <mergeCell ref="S8:S9"/>
    <mergeCell ref="R10:R11"/>
    <mergeCell ref="S10:S11"/>
    <mergeCell ref="S12:S13"/>
    <mergeCell ref="A23:A24"/>
    <mergeCell ref="A25:A26"/>
    <mergeCell ref="R27:R28"/>
    <mergeCell ref="R29:R30"/>
    <mergeCell ref="R31:R32"/>
    <mergeCell ref="S29:S30"/>
    <mergeCell ref="S31:S32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33:A134"/>
    <mergeCell ref="A135:A136"/>
    <mergeCell ref="A137:A138"/>
    <mergeCell ref="A139:A140"/>
    <mergeCell ref="A141:A142"/>
    <mergeCell ref="A119:A120"/>
    <mergeCell ref="A121:A122"/>
    <mergeCell ref="A123:A124"/>
    <mergeCell ref="A125:A126"/>
    <mergeCell ref="A127:A128"/>
    <mergeCell ref="A129:A130"/>
    <mergeCell ref="A131:A132"/>
    <mergeCell ref="S69:S70"/>
    <mergeCell ref="S71:S72"/>
    <mergeCell ref="S55:S56"/>
    <mergeCell ref="S57:S58"/>
    <mergeCell ref="S59:S60"/>
    <mergeCell ref="S61:S62"/>
    <mergeCell ref="S63:S64"/>
    <mergeCell ref="S65:S66"/>
    <mergeCell ref="S67:S68"/>
    <mergeCell ref="D65:D66"/>
    <mergeCell ref="D67:D68"/>
    <mergeCell ref="D69:D70"/>
    <mergeCell ref="D71:D72"/>
    <mergeCell ref="D73:D74"/>
    <mergeCell ref="D75:D76"/>
    <mergeCell ref="D77:D78"/>
    <mergeCell ref="D79:D80"/>
    <mergeCell ref="D81:D82"/>
    <mergeCell ref="D83:D84"/>
    <mergeCell ref="D85:D86"/>
    <mergeCell ref="D87:D88"/>
    <mergeCell ref="D89:D90"/>
    <mergeCell ref="D91:D92"/>
    <mergeCell ref="D93:D94"/>
    <mergeCell ref="D95:D96"/>
    <mergeCell ref="D97:D98"/>
    <mergeCell ref="D99:D100"/>
    <mergeCell ref="D101:D102"/>
    <mergeCell ref="D103:D104"/>
    <mergeCell ref="D105:D106"/>
    <mergeCell ref="D107:D108"/>
    <mergeCell ref="D109:D110"/>
    <mergeCell ref="D111:D112"/>
    <mergeCell ref="D113:D114"/>
    <mergeCell ref="D115:D116"/>
    <mergeCell ref="D117:D118"/>
    <mergeCell ref="D119:D120"/>
    <mergeCell ref="D135:D136"/>
    <mergeCell ref="D137:D138"/>
    <mergeCell ref="D139:D140"/>
    <mergeCell ref="D141:D142"/>
    <mergeCell ref="D121:D122"/>
    <mergeCell ref="D123:D124"/>
    <mergeCell ref="D125:D126"/>
    <mergeCell ref="D127:D128"/>
    <mergeCell ref="D129:D130"/>
    <mergeCell ref="D131:D132"/>
    <mergeCell ref="D133:D134"/>
    <mergeCell ref="A4:A5"/>
    <mergeCell ref="A6:A7"/>
    <mergeCell ref="D6:D7"/>
    <mergeCell ref="A8:A9"/>
    <mergeCell ref="A10:A11"/>
    <mergeCell ref="A12:A13"/>
    <mergeCell ref="A14:A16"/>
    <mergeCell ref="D23:D24"/>
    <mergeCell ref="D27:D28"/>
    <mergeCell ref="A17:A18"/>
    <mergeCell ref="D17:D18"/>
    <mergeCell ref="A19:A20"/>
    <mergeCell ref="D19:D20"/>
    <mergeCell ref="A21:A22"/>
    <mergeCell ref="D21:D22"/>
    <mergeCell ref="A27:A28"/>
    <mergeCell ref="A29:A30"/>
    <mergeCell ref="D29:D30"/>
    <mergeCell ref="A31:A32"/>
    <mergeCell ref="D31:D32"/>
    <mergeCell ref="A33:A34"/>
    <mergeCell ref="D33:D34"/>
    <mergeCell ref="D35:D36"/>
    <mergeCell ref="A35:A36"/>
    <mergeCell ref="A37:A38"/>
    <mergeCell ref="A39:A40"/>
    <mergeCell ref="A41:A42"/>
    <mergeCell ref="A43:A44"/>
    <mergeCell ref="A45:A46"/>
    <mergeCell ref="A47:A48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R12:R13"/>
    <mergeCell ref="R14:R16"/>
    <mergeCell ref="S14:S16"/>
    <mergeCell ref="R17:R18"/>
    <mergeCell ref="S17:S18"/>
    <mergeCell ref="R19:R20"/>
    <mergeCell ref="S19:S20"/>
    <mergeCell ref="R21:R22"/>
    <mergeCell ref="S21:S22"/>
    <mergeCell ref="R23:R24"/>
    <mergeCell ref="S23:S24"/>
    <mergeCell ref="R25:R26"/>
    <mergeCell ref="S25:S26"/>
    <mergeCell ref="S27:S28"/>
    <mergeCell ref="R33:R34"/>
    <mergeCell ref="S33:S34"/>
    <mergeCell ref="R35:R36"/>
    <mergeCell ref="S35:S36"/>
    <mergeCell ref="R37:R38"/>
    <mergeCell ref="S37:S38"/>
    <mergeCell ref="S39:S40"/>
    <mergeCell ref="R39:R40"/>
    <mergeCell ref="R41:R42"/>
    <mergeCell ref="R43:R44"/>
    <mergeCell ref="R45:R46"/>
    <mergeCell ref="R47:R48"/>
    <mergeCell ref="R49:R50"/>
    <mergeCell ref="R51:R52"/>
    <mergeCell ref="S41:S42"/>
    <mergeCell ref="S43:S44"/>
    <mergeCell ref="S45:S46"/>
    <mergeCell ref="S47:S48"/>
    <mergeCell ref="S49:S50"/>
    <mergeCell ref="S51:S52"/>
    <mergeCell ref="S53:S54"/>
    <mergeCell ref="R53:R54"/>
    <mergeCell ref="R55:R56"/>
    <mergeCell ref="R57:R58"/>
    <mergeCell ref="R59:R60"/>
    <mergeCell ref="R61:R62"/>
    <mergeCell ref="R63:R64"/>
    <mergeCell ref="R65:R66"/>
    <mergeCell ref="R67:R68"/>
    <mergeCell ref="R69:R70"/>
    <mergeCell ref="R71:R72"/>
    <mergeCell ref="R73:R74"/>
    <mergeCell ref="S73:S74"/>
    <mergeCell ref="R75:R76"/>
    <mergeCell ref="S75:S76"/>
    <mergeCell ref="S127:S128"/>
    <mergeCell ref="S129:S130"/>
    <mergeCell ref="S113:S114"/>
    <mergeCell ref="S115:S116"/>
    <mergeCell ref="S117:S118"/>
    <mergeCell ref="S119:S120"/>
    <mergeCell ref="S121:S122"/>
    <mergeCell ref="S123:S124"/>
    <mergeCell ref="S125:S126"/>
    <mergeCell ref="R77:R78"/>
    <mergeCell ref="S77:S78"/>
    <mergeCell ref="R79:R80"/>
    <mergeCell ref="S79:S80"/>
    <mergeCell ref="R81:R82"/>
    <mergeCell ref="S81:S82"/>
    <mergeCell ref="S83:S84"/>
    <mergeCell ref="R83:R84"/>
    <mergeCell ref="R85:R86"/>
    <mergeCell ref="R87:R88"/>
    <mergeCell ref="R89:R90"/>
    <mergeCell ref="R91:R92"/>
    <mergeCell ref="R93:R94"/>
    <mergeCell ref="R95:R96"/>
    <mergeCell ref="S85:S86"/>
    <mergeCell ref="S87:S88"/>
    <mergeCell ref="S89:S90"/>
    <mergeCell ref="S91:S92"/>
    <mergeCell ref="S93:S94"/>
    <mergeCell ref="S95:S96"/>
    <mergeCell ref="S97:S98"/>
    <mergeCell ref="R97:R98"/>
    <mergeCell ref="R99:R100"/>
    <mergeCell ref="R101:R102"/>
    <mergeCell ref="R103:R104"/>
    <mergeCell ref="R105:R106"/>
    <mergeCell ref="R107:R108"/>
    <mergeCell ref="R109:R110"/>
    <mergeCell ref="S99:S100"/>
    <mergeCell ref="S101:S102"/>
    <mergeCell ref="S103:S104"/>
    <mergeCell ref="S105:S106"/>
    <mergeCell ref="S107:S108"/>
    <mergeCell ref="S109:S110"/>
    <mergeCell ref="S111:S112"/>
    <mergeCell ref="R111:R112"/>
    <mergeCell ref="R113:R114"/>
    <mergeCell ref="R115:R116"/>
    <mergeCell ref="R117:R118"/>
    <mergeCell ref="R119:R120"/>
    <mergeCell ref="R121:R122"/>
    <mergeCell ref="R123:R124"/>
    <mergeCell ref="R135:R136"/>
    <mergeCell ref="S135:S136"/>
    <mergeCell ref="R137:R138"/>
    <mergeCell ref="S137:S138"/>
    <mergeCell ref="R139:R140"/>
    <mergeCell ref="S139:S140"/>
    <mergeCell ref="R141:R142"/>
    <mergeCell ref="S141:S142"/>
    <mergeCell ref="R125:R126"/>
    <mergeCell ref="R127:R128"/>
    <mergeCell ref="R129:R130"/>
    <mergeCell ref="R131:R132"/>
    <mergeCell ref="S131:S132"/>
    <mergeCell ref="R133:R134"/>
    <mergeCell ref="S133:S134"/>
  </mergeCells>
  <hyperlinks>
    <hyperlink r:id="rId1" ref="D2"/>
    <hyperlink r:id="rId2" ref="D4"/>
    <hyperlink r:id="rId3" ref="D6"/>
    <hyperlink r:id="rId4" ref="D8"/>
    <hyperlink r:id="rId5" ref="D10"/>
    <hyperlink r:id="rId6" ref="D12"/>
    <hyperlink r:id="rId7" ref="D14"/>
    <hyperlink r:id="rId8" ref="D17"/>
    <hyperlink r:id="rId9" ref="D19"/>
    <hyperlink r:id="rId10" ref="D21"/>
    <hyperlink r:id="rId11" ref="D23"/>
    <hyperlink r:id="rId12" ref="D25"/>
    <hyperlink r:id="rId13" ref="D27"/>
    <hyperlink r:id="rId14" ref="D29"/>
    <hyperlink r:id="rId15" ref="D31"/>
    <hyperlink r:id="rId16" ref="D33"/>
    <hyperlink r:id="rId17" ref="D35"/>
    <hyperlink r:id="rId18" ref="D37"/>
    <hyperlink r:id="rId19" ref="D39"/>
    <hyperlink r:id="rId20" ref="D41"/>
    <hyperlink r:id="rId21" ref="D43"/>
    <hyperlink r:id="rId22" ref="D45"/>
    <hyperlink r:id="rId23" ref="D47"/>
    <hyperlink r:id="rId24" ref="D49"/>
    <hyperlink r:id="rId25" ref="D51"/>
    <hyperlink r:id="rId26" ref="D53"/>
    <hyperlink r:id="rId27" ref="D55"/>
    <hyperlink r:id="rId28" ref="D57"/>
    <hyperlink r:id="rId29" ref="D59"/>
    <hyperlink r:id="rId30" ref="D61"/>
    <hyperlink r:id="rId31" ref="D63"/>
    <hyperlink r:id="rId32" ref="D65"/>
    <hyperlink r:id="rId33" ref="D67"/>
    <hyperlink r:id="rId34" ref="D69"/>
    <hyperlink r:id="rId35" ref="D71"/>
    <hyperlink r:id="rId36" ref="D73"/>
    <hyperlink r:id="rId37" ref="D75"/>
    <hyperlink r:id="rId38" ref="D77"/>
    <hyperlink r:id="rId39" ref="D79"/>
    <hyperlink r:id="rId40" ref="D81"/>
    <hyperlink r:id="rId41" ref="D83"/>
    <hyperlink r:id="rId42" ref="D85"/>
    <hyperlink r:id="rId43" ref="D87"/>
    <hyperlink r:id="rId44" ref="D89"/>
    <hyperlink r:id="rId45" ref="D91"/>
    <hyperlink r:id="rId46" ref="D93"/>
    <hyperlink r:id="rId47" ref="D95"/>
    <hyperlink r:id="rId48" ref="D97"/>
    <hyperlink r:id="rId49" ref="D99"/>
    <hyperlink r:id="rId50" ref="D101"/>
    <hyperlink r:id="rId51" ref="D103"/>
    <hyperlink r:id="rId52" ref="D105"/>
    <hyperlink r:id="rId53" ref="D107"/>
    <hyperlink r:id="rId54" ref="D109"/>
    <hyperlink r:id="rId55" ref="D111"/>
    <hyperlink r:id="rId56" ref="D113"/>
    <hyperlink r:id="rId57" ref="D115"/>
    <hyperlink r:id="rId58" ref="D117"/>
    <hyperlink r:id="rId59" ref="D119"/>
    <hyperlink r:id="rId60" ref="D121"/>
    <hyperlink r:id="rId61" ref="D123"/>
    <hyperlink r:id="rId62" ref="D125"/>
    <hyperlink r:id="rId63" ref="D127"/>
    <hyperlink r:id="rId64" ref="D129"/>
    <hyperlink r:id="rId65" ref="D131"/>
    <hyperlink r:id="rId66" ref="D133"/>
    <hyperlink r:id="rId67" ref="D135"/>
    <hyperlink r:id="rId68" ref="D137"/>
    <hyperlink r:id="rId69" ref="D139"/>
    <hyperlink r:id="rId70" ref="D141"/>
  </hyperlinks>
  <drawing r:id="rId71"/>
</worksheet>
</file>