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431fb5c47ab73/Desktop/UofT Bootcamp/Excel-challenge/"/>
    </mc:Choice>
  </mc:AlternateContent>
  <xr:revisionPtr revIDLastSave="667" documentId="13_ncr:40009_{11C9D2FE-BDF6-5C46-B9DE-A4DF0C4A6734}" xr6:coauthVersionLast="47" xr6:coauthVersionMax="47" xr10:uidLastSave="{1EF26E3A-BCC2-4E1B-A067-C715B868CEA6}"/>
  <bookViews>
    <workbookView xWindow="-110" yWindow="-110" windowWidth="22620" windowHeight="13500" firstSheet="2" activeTab="5" xr2:uid="{00000000-000D-0000-FFFF-FFFF00000000}"/>
  </bookViews>
  <sheets>
    <sheet name="Crowdfunding" sheetId="1" r:id="rId1"/>
    <sheet name="Outcome Count" sheetId="5" r:id="rId2"/>
    <sheet name="Campaign per sub category" sheetId="6" r:id="rId3"/>
    <sheet name="Outcome per year" sheetId="7" r:id="rId4"/>
    <sheet name="Crowfunding Goal Analysis" sheetId="8" r:id="rId5"/>
    <sheet name="Statistical Analysis" sheetId="9" r:id="rId6"/>
  </sheets>
  <definedNames>
    <definedName name="_xlnm._FilterDatabase" localSheetId="0" hidden="1">Crowdfunding!$A$1:$T$1003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9" l="1"/>
  <c r="F16" i="9"/>
  <c r="F15" i="9"/>
  <c r="F14" i="9"/>
  <c r="F13" i="9"/>
  <c r="F12" i="9"/>
  <c r="F3" i="9"/>
  <c r="F8" i="9"/>
  <c r="F7" i="9"/>
  <c r="F6" i="9"/>
  <c r="F5" i="9"/>
  <c r="F4" i="9"/>
  <c r="D12" i="8"/>
  <c r="D11" i="8"/>
  <c r="D10" i="8"/>
  <c r="D9" i="8"/>
  <c r="D8" i="8"/>
  <c r="D7" i="8"/>
  <c r="D6" i="8"/>
  <c r="C12" i="8"/>
  <c r="C11" i="8"/>
  <c r="C10" i="8"/>
  <c r="E10" i="8"/>
  <c r="C9" i="8"/>
  <c r="C8" i="8"/>
  <c r="C7" i="8"/>
  <c r="C5" i="8"/>
  <c r="B12" i="8"/>
  <c r="B11" i="8"/>
  <c r="B10" i="8"/>
  <c r="B9" i="8"/>
  <c r="B8" i="8"/>
  <c r="B7" i="8"/>
  <c r="C6" i="8"/>
  <c r="B6" i="8"/>
  <c r="D5" i="8"/>
  <c r="B5" i="8"/>
  <c r="D4" i="8"/>
  <c r="C4" i="8"/>
  <c r="B4" i="8"/>
  <c r="D3" i="8"/>
  <c r="C3" i="8"/>
  <c r="B3" i="8"/>
  <c r="B2" i="8"/>
  <c r="D13" i="8"/>
  <c r="B13" i="8"/>
  <c r="C13" i="8"/>
  <c r="D2" i="8"/>
  <c r="C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2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2" i="1" a="1"/>
  <c r="S2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" i="1"/>
  <c r="F2" i="1"/>
  <c r="E4" i="8"/>
  <c r="F4" i="8"/>
  <c r="E13" i="8"/>
  <c r="G13" i="8"/>
  <c r="E12" i="8"/>
  <c r="H12" i="8"/>
  <c r="F10" i="8"/>
  <c r="G10" i="8"/>
  <c r="H10" i="8"/>
  <c r="E3" i="8"/>
  <c r="H3" i="8"/>
  <c r="E11" i="8"/>
  <c r="G11" i="8"/>
  <c r="E9" i="8"/>
  <c r="H9" i="8"/>
  <c r="E8" i="8"/>
  <c r="H8" i="8"/>
  <c r="E7" i="8"/>
  <c r="H7" i="8"/>
  <c r="E6" i="8"/>
  <c r="F6" i="8"/>
  <c r="E5" i="8"/>
  <c r="H5" i="8"/>
  <c r="E2" i="8"/>
  <c r="F2" i="8"/>
  <c r="H13" i="8"/>
  <c r="F13" i="8"/>
  <c r="H4" i="8"/>
  <c r="G4" i="8"/>
  <c r="F7" i="8"/>
  <c r="G12" i="8"/>
  <c r="F12" i="8"/>
  <c r="G6" i="8"/>
  <c r="G8" i="8"/>
  <c r="F5" i="8"/>
  <c r="G5" i="8"/>
  <c r="H6" i="8"/>
  <c r="F8" i="8"/>
  <c r="G7" i="8"/>
  <c r="G9" i="8"/>
  <c r="F9" i="8"/>
  <c r="H11" i="8"/>
  <c r="F3" i="8"/>
  <c r="G3" i="8"/>
  <c r="F11" i="8"/>
  <c r="H2" i="8"/>
  <c r="G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<sst xmlns="http://schemas.openxmlformats.org/spreadsheetml/2006/main" count="6141" uniqueCount="2119">
  <si>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</si>
  <si>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</si>
  <si>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</si>
  <si>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</si>
  <si>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</si>
  <si>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</si>
  <si>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</si>
  <si>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</si>
  <si>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</si>
  <si>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</si>
  <si>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</si>
  <si>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</si>
  <si>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</si>
  <si>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</si>
  <si>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</si>
  <si>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</si>
  <si>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</si>
  <si>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</si>
  <si>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</si>
  <si>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</si>
  <si>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</si>
  <si>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</si>
  <si>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</si>
  <si>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</si>
  <si>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</si>
  <si>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</si>
  <si>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</si>
  <si>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</si>
  <si>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</si>
  <si>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</si>
  <si>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</si>
  <si>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</si>
  <si>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</si>
  <si>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</si>
  <si>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</si>
  <si>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</si>
  <si>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</si>
  <si>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</si>
  <si>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</si>
  <si>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</si>
  <si>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</si>
  <si>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</si>
  <si>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</si>
  <si>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</si>
  <si>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</si>
  <si>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</si>
  <si>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</si>
  <si>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</si>
  <si>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</si>
  <si>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</si>
  <si>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</si>
  <si>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</si>
  <si>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</si>
  <si>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</si>
  <si>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</si>
  <si>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</si>
  <si>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</si>
  <si>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</si>
  <si>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</si>
  <si>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</si>
  <si>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</si>
  <si>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</si>
  <si>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</si>
  <si>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</si>
  <si>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</si>
  <si>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</si>
  <si>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</si>
  <si>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</si>
  <si>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</si>
  <si>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</si>
  <si>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</si>
  <si>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</si>
  <si>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</si>
  <si>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</si>
  <si>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</si>
  <si>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</si>
  <si>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</si>
  <si>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</si>
  <si>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</si>
  <si>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</si>
  <si>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</si>
  <si>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</si>
  <si>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</si>
  <si>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</si>
  <si>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</si>
  <si>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</si>
  <si>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</si>
  <si>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</si>
  <si>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</si>
  <si>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</si>
  <si>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</si>
  <si>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</si>
  <si>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</si>
  <si>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</si>
  <si>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</si>
  <si>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</si>
  <si>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</si>
  <si>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</si>
  <si>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</si>
  <si>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</si>
  <si>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</si>
  <si>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</si>
  <si>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</si>
  <si>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</si>
  <si>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</si>
  <si>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</si>
  <si>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</si>
  <si>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</si>
  <si>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</si>
  <si>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</si>
  <si>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</si>
  <si>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</si>
  <si>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</si>
  <si>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</si>
  <si>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</si>
  <si>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</si>
  <si>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</si>
  <si>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</si>
  <si>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</si>
  <si>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</si>
  <si>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</si>
  <si>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</si>
  <si>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</si>
  <si>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</si>
  <si>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</si>
  <si>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</si>
  <si>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</si>
  <si>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</si>
  <si>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</si>
  <si>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</si>
  <si>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</si>
  <si>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</si>
  <si>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</si>
  <si>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</si>
  <si>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</si>
  <si>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</si>
  <si>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</si>
  <si>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</si>
  <si>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</si>
  <si>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</si>
  <si>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</si>
  <si>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</si>
  <si>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</si>
  <si>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</si>
  <si>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</si>
  <si>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</si>
  <si>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</si>
  <si>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</si>
  <si>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</si>
  <si>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</si>
  <si>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</si>
  <si>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</si>
  <si>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</si>
  <si>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</si>
  <si>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</si>
  <si>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</si>
  <si>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</si>
  <si>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</si>
  <si>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</si>
  <si>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</si>
  <si>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</si>
  <si>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</si>
  <si>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</si>
  <si>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</si>
  <si>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</si>
  <si>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</si>
  <si>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</si>
  <si>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</si>
  <si>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</si>
  <si>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</si>
  <si>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</si>
  <si>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</si>
  <si>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</si>
  <si>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</si>
  <si>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</si>
  <si>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</si>
  <si>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</si>
  <si>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</si>
  <si>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</si>
  <si>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</si>
  <si>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</si>
  <si>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</si>
  <si>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</si>
  <si>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</si>
  <si>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</si>
  <si>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</si>
  <si>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</si>
  <si>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</si>
  <si>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</si>
  <si>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</si>
  <si>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</si>
  <si>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</si>
  <si>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</si>
  <si>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</si>
  <si>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</si>
  <si>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</si>
  <si>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</si>
  <si>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</si>
  <si>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</si>
  <si>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</si>
  <si>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</si>
  <si>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</si>
  <si>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</si>
  <si>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</si>
  <si>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</si>
  <si>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</si>
  <si>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</si>
  <si>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</si>
  <si>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</si>
  <si>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</si>
  <si>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</si>
  <si>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</si>
  <si>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</si>
  <si>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</si>
  <si>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</si>
  <si>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</si>
  <si>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</si>
  <si>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</si>
  <si>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</si>
  <si>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</si>
  <si>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</si>
  <si>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</si>
  <si>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</si>
  <si>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</si>
  <si>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</si>
  <si>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</si>
  <si>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</si>
  <si>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</si>
  <si>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</si>
  <si>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</si>
  <si>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</si>
  <si>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</si>
  <si>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</si>
  <si>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</si>
  <si>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</si>
  <si>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</si>
  <si>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</si>
  <si>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</si>
  <si>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</si>
  <si>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</si>
  <si>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</si>
  <si>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</si>
  <si>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</si>
  <si>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</si>
  <si>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</si>
  <si>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</si>
  <si>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</si>
  <si>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</si>
  <si>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</si>
  <si>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</si>
  <si>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</si>
  <si>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</si>
  <si>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</si>
  <si>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</si>
  <si>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</si>
  <si>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</si>
  <si>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</si>
  <si>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</si>
  <si>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</si>
  <si>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</si>
  <si>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</si>
  <si>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</si>
  <si>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</si>
  <si>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</si>
  <si>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</si>
  <si>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</si>
  <si>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</si>
  <si>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</si>
  <si>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</si>
  <si>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</si>
  <si>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</si>
  <si>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</si>
  <si>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</si>
  <si>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</si>
  <si>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</si>
  <si>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</si>
  <si>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</si>
  <si>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</si>
  <si>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</si>
  <si>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</si>
  <si>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</si>
  <si>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</si>
  <si>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</si>
  <si>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</si>
  <si>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</si>
  <si>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</si>
  <si>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</si>
  <si>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</si>
  <si>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</si>
  <si>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</si>
  <si>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</si>
  <si>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</si>
  <si>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</si>
  <si>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</si>
  <si>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</si>
  <si>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</si>
  <si>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</si>
  <si>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</si>
  <si>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</si>
  <si>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</si>
  <si>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</si>
  <si>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</si>
  <si>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</si>
  <si>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</si>
  <si>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</si>
  <si>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</si>
  <si>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</si>
  <si>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</si>
  <si>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</si>
  <si>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</si>
  <si>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</si>
  <si>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</si>
  <si>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</si>
  <si>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</si>
  <si>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</si>
  <si>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</si>
  <si>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</si>
  <si>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</si>
  <si>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</si>
  <si>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</si>
  <si>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</si>
  <si>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</si>
  <si>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</si>
  <si>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</si>
  <si>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</si>
  <si>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</si>
  <si>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</si>
  <si>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</si>
  <si>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</si>
  <si>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</si>
  <si>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</si>
  <si>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</si>
  <si>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</si>
  <si>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</si>
  <si>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</si>
  <si>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</si>
  <si>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</si>
  <si>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</si>
  <si>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</si>
  <si>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</si>
  <si>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</si>
  <si>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</si>
  <si>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</si>
  <si>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</si>
  <si>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</si>
  <si>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</si>
  <si>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</si>
  <si>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</si>
  <si>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</si>
  <si>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</si>
  <si>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</si>
  <si>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</si>
  <si>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</si>
  <si>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</si>
  <si>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</si>
  <si>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</si>
  <si>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</si>
  <si>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</si>
  <si>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</si>
  <si>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</si>
  <si>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</si>
  <si>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</si>
  <si>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</si>
  <si>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</si>
  <si>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</si>
  <si>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</si>
  <si>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</si>
  <si>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</si>
  <si>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</si>
  <si>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</si>
  <si>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</si>
  <si>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</si>
  <si>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</si>
  <si>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</si>
  <si>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</si>
  <si>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</si>
  <si>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</si>
  <si>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</si>
  <si>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</si>
  <si>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</si>
  <si>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</si>
  <si>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</si>
  <si>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</si>
  <si>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</si>
  <si>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</si>
  <si>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</si>
  <si>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</si>
  <si>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</si>
  <si>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</si>
  <si>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</si>
  <si>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</si>
  <si>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</si>
  <si>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</si>
  <si>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</si>
  <si>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</si>
  <si>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</si>
  <si>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</si>
  <si>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</si>
  <si>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</si>
  <si>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</si>
  <si>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</si>
  <si>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</si>
  <si>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</si>
  <si>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</si>
  <si>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</si>
  <si>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</si>
  <si>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</si>
  <si>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</si>
  <si>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</si>
  <si>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</si>
  <si>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</si>
  <si>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</si>
  <si>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</si>
  <si>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</si>
  <si>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</si>
  <si>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</si>
  <si>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</si>
  <si>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</si>
  <si>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</si>
  <si>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</si>
  <si>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</si>
  <si>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</si>
  <si>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</si>
  <si>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</si>
  <si>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</si>
  <si>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</si>
  <si>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</si>
  <si>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</si>
  <si>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</si>
  <si>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</si>
  <si>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</si>
  <si>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</si>
  <si>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</si>
  <si>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</si>
  <si>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</si>
  <si>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</si>
  <si>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</si>
  <si>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</si>
  <si>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</si>
  <si>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</si>
  <si>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</si>
  <si>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</si>
  <si>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</si>
  <si>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</si>
  <si>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</si>
  <si>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</si>
  <si>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</si>
  <si>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</si>
  <si>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</si>
  <si>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</si>
  <si>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</si>
  <si>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</si>
  <si>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</si>
  <si>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</si>
  <si>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</si>
  <si>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</si>
  <si>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</si>
  <si>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</si>
  <si>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</si>
  <si>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</si>
  <si>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</si>
  <si>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</si>
  <si>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</si>
  <si>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</si>
  <si>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</si>
  <si>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</si>
  <si>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</si>
  <si>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</si>
  <si>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</si>
  <si>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</si>
  <si>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</si>
  <si>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</si>
  <si>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</si>
  <si>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</si>
  <si>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</si>
  <si>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</si>
  <si>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</si>
  <si>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</si>
  <si>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</si>
  <si>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</si>
  <si>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</si>
  <si>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</si>
  <si>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</si>
  <si>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</si>
  <si>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</si>
  <si>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</si>
  <si>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</si>
  <si>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</si>
  <si>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</si>
  <si>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</si>
  <si>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</si>
  <si>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</si>
  <si>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</si>
  <si>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</si>
  <si>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</si>
  <si>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</si>
  <si>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</si>
  <si>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</si>
  <si>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</si>
  <si>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</si>
  <si>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</si>
  <si>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</si>
  <si>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</si>
  <si>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</si>
  <si>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</si>
  <si>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</si>
  <si>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</si>
  <si>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</si>
  <si>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</si>
  <si>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</si>
  <si>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</si>
  <si>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</si>
  <si>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</si>
  <si>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</si>
  <si>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</si>
  <si>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</si>
  <si>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</si>
  <si>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</si>
  <si>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</si>
  <si>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</si>
  <si>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</si>
  <si>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</si>
  <si>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</si>
  <si>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</si>
  <si>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</si>
  <si>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</si>
  <si>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</si>
  <si>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</si>
  <si>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</si>
  <si>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</si>
  <si>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</si>
  <si>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</si>
  <si>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</si>
  <si>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</si>
  <si>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</si>
  <si>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</si>
  <si>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</si>
  <si>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</si>
  <si>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</si>
  <si>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</si>
  <si>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</si>
  <si>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</si>
  <si>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</si>
  <si>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</si>
  <si>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</si>
  <si>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</si>
  <si>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</si>
  <si>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</si>
  <si>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</si>
  <si>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</si>
  <si>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</si>
  <si>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</si>
  <si>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</si>
  <si>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</si>
  <si>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</si>
  <si>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</si>
  <si>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</si>
  <si>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</si>
  <si>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</si>
  <si>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</si>
  <si>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</si>
  <si>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</si>
  <si>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</si>
  <si>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</si>
  <si>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</si>
  <si>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</si>
  <si>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</si>
  <si>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</si>
  <si>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</si>
  <si>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</si>
  <si>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</si>
  <si>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</si>
  <si>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</si>
  <si>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</si>
  <si>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</si>
  <si>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</si>
  <si>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</si>
  <si>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</si>
  <si>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</si>
  <si>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</si>
  <si>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</si>
  <si>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</si>
  <si>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</si>
  <si>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</si>
  <si>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</si>
  <si>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</si>
  <si>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</si>
  <si>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</si>
  <si>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</si>
  <si>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</si>
  <si>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</si>
  <si>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</si>
  <si>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</si>
  <si>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</si>
  <si>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</si>
  <si>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</si>
  <si>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</si>
  <si>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</si>
  <si>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</si>
  <si>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</si>
  <si>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</si>
  <si>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</si>
  <si>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</si>
  <si>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</si>
  <si>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</si>
  <si>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</si>
  <si>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</si>
  <si>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</si>
  <si>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</si>
  <si>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</si>
  <si>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</si>
  <si>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</si>
  <si>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</si>
  <si>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</si>
  <si>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</si>
  <si>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</si>
  <si>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</si>
  <si>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</si>
  <si>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</si>
  <si>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</si>
  <si>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</si>
  <si>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</si>
  <si>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</si>
  <si>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</si>
  <si>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</si>
  <si>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</si>
  <si>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</si>
  <si>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</si>
  <si>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</si>
  <si>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</si>
  <si>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</si>
  <si>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</si>
  <si>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</si>
  <si>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</si>
  <si>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</si>
  <si>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</si>
  <si>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</si>
  <si>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</si>
  <si>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</si>
  <si>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</si>
  <si>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</si>
  <si>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</si>
  <si>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</si>
  <si>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</si>
  <si>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</si>
  <si>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</si>
  <si>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</si>
  <si>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</si>
  <si>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</si>
  <si>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</si>
  <si>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</si>
  <si>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</si>
  <si>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</si>
  <si>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</si>
  <si>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</si>
  <si>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</si>
  <si>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</si>
  <si>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</si>
  <si>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</si>
  <si>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</si>
  <si>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</si>
  <si>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</si>
  <si>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</si>
  <si>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</si>
  <si>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</si>
  <si>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</si>
  <si>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</si>
  <si>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</si>
  <si>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</si>
  <si>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</si>
  <si>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</si>
  <si>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</si>
  <si>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</si>
  <si>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</si>
  <si>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</si>
  <si>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</si>
  <si>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</si>
  <si>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</si>
  <si>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</si>
  <si>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</si>
  <si>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</si>
  <si>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</si>
  <si>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</si>
  <si>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</si>
  <si>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</si>
  <si>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</si>
  <si>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</si>
  <si>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</si>
  <si>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</si>
  <si>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</si>
  <si>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</si>
  <si>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</si>
  <si>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</si>
  <si>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</si>
  <si>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</si>
  <si>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</si>
  <si>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</si>
  <si>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</si>
  <si>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</si>
  <si>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</si>
  <si>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</si>
  <si>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</si>
  <si>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</si>
  <si>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</si>
  <si>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</si>
  <si>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</si>
  <si>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</si>
  <si>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</si>
  <si>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</si>
  <si>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</si>
  <si>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</si>
  <si>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</si>
  <si>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</si>
  <si>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</si>
  <si>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</si>
  <si>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</si>
  <si>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</si>
  <si>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</si>
  <si>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</si>
  <si>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</si>
  <si>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</si>
  <si>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</si>
  <si>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</si>
  <si>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</si>
  <si>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</si>
  <si>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</si>
  <si>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</si>
  <si>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</si>
  <si>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</si>
  <si>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</si>
  <si>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</si>
  <si>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</si>
  <si>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</si>
  <si>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</si>
  <si>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</si>
  <si>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</si>
  <si>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</si>
  <si>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</si>
  <si>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</si>
  <si>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</si>
  <si>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</si>
  <si>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</si>
  <si>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</si>
  <si>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</si>
  <si>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</si>
  <si>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</si>
  <si>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</si>
  <si>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</si>
  <si>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</si>
  <si>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</si>
  <si>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</si>
  <si>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</si>
  <si>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</si>
  <si>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</si>
  <si>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</si>
  <si>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</si>
  <si>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</si>
  <si>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</si>
  <si>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</si>
  <si>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</si>
  <si>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</si>
  <si>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</si>
  <si>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</si>
  <si>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</si>
  <si>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</si>
  <si>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</si>
  <si>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</si>
  <si>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</si>
  <si>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</si>
  <si>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</si>
  <si>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</si>
  <si>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</si>
  <si>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</si>
  <si>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</si>
  <si>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</si>
  <si>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</si>
  <si>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</si>
  <si>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</si>
  <si>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</si>
  <si>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</si>
  <si>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</si>
  <si>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</si>
  <si>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</si>
  <si>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</si>
  <si>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</si>
  <si>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</si>
  <si>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</si>
  <si>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</si>
  <si>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</si>
  <si>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</si>
  <si>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</si>
  <si>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</si>
  <si>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</si>
  <si>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</si>
  <si>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</si>
  <si>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</si>
  <si>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</si>
  <si>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</si>
  <si>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</si>
  <si>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</si>
  <si>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</si>
  <si>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</si>
  <si>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</si>
  <si>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</si>
  <si>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</si>
  <si>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</si>
  <si>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</si>
  <si>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</si>
  <si>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</si>
  <si>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</si>
  <si>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</si>
  <si>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</si>
  <si>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</si>
  <si>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</si>
  <si>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</si>
  <si>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</si>
  <si>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</si>
  <si>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</si>
  <si>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</si>
  <si>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</si>
  <si>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</si>
  <si>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</si>
  <si>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</si>
  <si>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</si>
  <si>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</si>
  <si>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</si>
  <si>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</si>
  <si>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</si>
  <si>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</si>
  <si>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</si>
  <si>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</si>
  <si>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</si>
  <si>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</si>
  <si>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</si>
  <si>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</si>
  <si>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</si>
  <si>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</si>
  <si>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</si>
  <si>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</si>
  <si>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</si>
  <si>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</si>
  <si>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</si>
  <si>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</si>
  <si>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</si>
  <si>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</si>
  <si>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</si>
  <si>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</si>
  <si>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</si>
  <si>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</si>
  <si>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</si>
  <si>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</si>
  <si>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</si>
  <si>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</si>
  <si>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</si>
  <si>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</si>
  <si>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</si>
  <si>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</si>
  <si>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</si>
  <si>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</si>
  <si>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</si>
  <si>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</si>
  <si>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</si>
  <si>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</si>
  <si>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</si>
  <si>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</si>
  <si>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</si>
  <si>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</si>
  <si>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</si>
  <si>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</si>
  <si>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</si>
  <si>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</si>
  <si>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</si>
  <si>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</si>
  <si>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</si>
  <si>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</si>
  <si>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</si>
  <si>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</si>
  <si>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</si>
  <si>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</si>
  <si>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</si>
  <si>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</si>
  <si>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</si>
  <si>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</si>
  <si>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</si>
  <si>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</si>
  <si>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</si>
  <si>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</si>
  <si>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</si>
  <si>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</si>
  <si>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</si>
  <si>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</si>
  <si>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</si>
  <si>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</si>
  <si>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</si>
  <si>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</si>
  <si>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</si>
  <si>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</si>
  <si>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</si>
  <si>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</si>
  <si>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</si>
  <si>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</si>
  <si>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</si>
  <si>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</si>
  <si>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</si>
  <si>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</si>
  <si>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</si>
  <si>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</si>
  <si>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</si>
  <si>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</si>
  <si>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</si>
  <si>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</si>
  <si>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</si>
  <si>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</si>
  <si>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</si>
  <si>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</si>
  <si>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</si>
  <si>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</si>
  <si>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</si>
  <si>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</si>
  <si>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</si>
  <si>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</si>
  <si>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</si>
  <si>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</si>
  <si>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</si>
  <si>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</si>
  <si>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</si>
  <si>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</si>
  <si>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</si>
  <si>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</si>
  <si>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</si>
  <si>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</si>
  <si>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</si>
  <si>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</si>
  <si>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</si>
  <si>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</si>
  <si>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</si>
  <si>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</si>
  <si>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</si>
  <si>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</si>
  <si>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</si>
  <si>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</si>
  <si>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</si>
  <si>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</si>
  <si>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</si>
  <si>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</si>
  <si>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</si>
  <si>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</si>
  <si>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</si>
  <si>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</si>
  <si>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</si>
  <si>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</si>
  <si>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</si>
  <si>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</si>
  <si>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</si>
  <si>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</si>
  <si>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</si>
  <si>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</si>
  <si>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</si>
  <si>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</si>
  <si>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</si>
  <si>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</si>
  <si>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</si>
  <si>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</si>
  <si>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</si>
  <si>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</si>
  <si>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</si>
  <si>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</si>
  <si>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</si>
  <si>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</si>
  <si>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</si>
  <si>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</si>
  <si>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</si>
  <si>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</si>
  <si>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</si>
  <si>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</si>
  <si>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</si>
  <si>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</si>
  <si>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</si>
  <si>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</si>
  <si>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</si>
  <si>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</si>
  <si>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</si>
  <si>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</si>
  <si>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</si>
  <si>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</si>
  <si>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</si>
  <si>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</si>
  <si>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</si>
  <si>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</si>
  <si>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</si>
  <si>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</si>
  <si>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</si>
  <si>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</si>
  <si>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</si>
  <si>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</si>
  <si>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</si>
  <si>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</si>
  <si>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</si>
  <si>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</si>
  <si>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</si>
  <si>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</si>
  <si>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</si>
  <si>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</si>
  <si>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</si>
  <si>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</si>
  <si>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</si>
  <si>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</si>
  <si>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</si>
  <si>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</si>
  <si>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</si>
  <si>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</si>
  <si>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</si>
  <si>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</si>
  <si>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</si>
  <si>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</si>
  <si>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</si>
  <si>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</si>
  <si>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</si>
  <si>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</si>
  <si>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</si>
  <si>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</si>
  <si>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</si>
  <si>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</si>
  <si>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</si>
  <si>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</si>
  <si>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</si>
  <si>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</si>
  <si>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</si>
  <si>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</si>
  <si>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</si>
  <si>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</si>
  <si>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</si>
  <si>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</si>
  <si>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</si>
  <si>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</si>
  <si>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</si>
  <si>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</si>
  <si>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</si>
  <si>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</si>
  <si>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</si>
  <si>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</si>
  <si>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</si>
  <si>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</si>
  <si>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</si>
  <si>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</si>
  <si>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</si>
  <si>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</si>
  <si>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</si>
  <si>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</si>
  <si>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</si>
  <si>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</si>
  <si>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</si>
  <si>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</si>
  <si>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</si>
  <si>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</si>
  <si>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</si>
  <si>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</si>
  <si>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</si>
  <si>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</si>
  <si>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</si>
  <si>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</si>
  <si>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</si>
  <si>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</si>
  <si>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</si>
  <si>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</si>
  <si>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</si>
  <si>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</si>
  <si>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</si>
  <si>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</si>
  <si>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</si>
  <si>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</si>
  <si>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</si>
  <si>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</si>
  <si>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</si>
  <si>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</si>
  <si>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</si>
  <si>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</si>
  <si>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</si>
  <si>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</si>
  <si>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</si>
  <si>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</si>
  <si>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</si>
  <si>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</si>
  <si>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</si>
  <si>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</si>
  <si>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</si>
  <si>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</si>
  <si>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</si>
  <si>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</si>
  <si>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</si>
  <si>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</si>
  <si>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</si>
  <si>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</si>
  <si>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</si>
  <si>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</si>
  <si>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</si>
  <si>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</si>
  <si>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</si>
  <si>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</si>
  <si>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</si>
  <si>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</si>
  <si>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</si>
  <si>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</si>
  <si>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</si>
  <si>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</si>
  <si>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</si>
  <si>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</si>
  <si>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</si>
  <si>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</si>
  <si>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</si>
  <si>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</si>
  <si>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</si>
  <si>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</si>
  <si>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</si>
  <si>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</si>
  <si>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</si>
  <si>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</si>
  <si>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</si>
  <si>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</si>
  <si>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</si>
  <si>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</si>
  <si>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</si>
  <si>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</si>
  <si>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</si>
  <si>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</si>
  <si>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</si>
  <si>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</si>
  <si>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</si>
  <si>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</si>
  <si>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</si>
  <si>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</si>
  <si>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</si>
  <si>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</si>
  <si>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</si>
  <si>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</si>
  <si>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</si>
  <si>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</si>
  <si>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</si>
  <si>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</si>
  <si>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</si>
  <si>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</si>
  <si>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</si>
  <si>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</si>
  <si>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</si>
  <si>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</si>
  <si>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</si>
  <si>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</si>
  <si>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</si>
  <si>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</si>
  <si>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</si>
  <si>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</si>
  <si>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</si>
  <si>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</si>
  <si>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</si>
  <si>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</si>
  <si>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</si>
  <si>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</si>
  <si>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</si>
  <si>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</si>
  <si>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</si>
  <si>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</si>
  <si>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</si>
  <si>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</si>
  <si>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</si>
  <si>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</si>
  <si>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</si>
  <si>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</si>
  <si>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</si>
  <si>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</si>
  <si>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</si>
  <si>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</si>
  <si>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</si>
  <si>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</si>
  <si>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</si>
  <si>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</si>
  <si>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</si>
  <si>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</si>
  <si>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</si>
  <si>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</si>
  <si>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</si>
  <si>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</si>
  <si>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</si>
  <si>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</si>
  <si>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</si>
  <si>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</si>
  <si>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</si>
  <si>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</si>
  <si>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</si>
  <si>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</si>
  <si>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</si>
  <si>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</si>
  <si>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</si>
  <si>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</si>
  <si>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</si>
  <si>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</si>
  <si>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</si>
  <si>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</si>
  <si>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</si>
  <si>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</si>
  <si>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</si>
  <si>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</si>
  <si>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</si>
  <si>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</si>
  <si>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</si>
  <si>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</si>
  <si>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</si>
  <si>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</si>
  <si>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</si>
  <si>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</si>
  <si>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</si>
  <si>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</si>
  <si>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</si>
  <si>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</si>
  <si>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</si>
  <si>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</si>
  <si>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</si>
  <si>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</si>
  <si>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</si>
  <si>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</si>
  <si>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</si>
  <si>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</si>
  <si>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</si>
  <si>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</si>
  <si>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</si>
  <si>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</si>
  <si>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</si>
  <si>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</si>
  <si>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</si>
  <si>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</si>
  <si>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</si>
  <si>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</si>
  <si>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</si>
  <si>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</si>
  <si>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</si>
  <si>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</si>
  <si>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</si>
  <si>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</si>
  <si>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</si>
  <si>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</si>
  <si>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</si>
  <si>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</si>
  <si>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</si>
  <si>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</si>
  <si>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</si>
  <si>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</si>
  <si>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</si>
  <si>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</si>
  <si>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</si>
  <si>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</si>
  <si>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</si>
  <si>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</si>
  <si>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</si>
  <si>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</si>
  <si>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</si>
  <si>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</si>
  <si>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</si>
  <si>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</si>
  <si>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</si>
  <si>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</si>
  <si>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</si>
  <si>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</si>
  <si>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</si>
  <si>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</si>
  <si>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</si>
  <si>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</si>
  <si>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</si>
  <si>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</si>
  <si>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</si>
  <si>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</si>
  <si>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</si>
  <si>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</si>
  <si>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</si>
  <si>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</si>
  <si>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</si>
  <si>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</si>
  <si>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</si>
  <si>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</si>
  <si>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</si>
  <si>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</si>
  <si>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</si>
  <si>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</si>
  <si>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</si>
  <si>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</si>
  <si>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</si>
  <si>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</si>
  <si>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</si>
  <si>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</si>
  <si>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</si>
  <si>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</si>
  <si>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</si>
  <si>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</si>
  <si>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</si>
  <si>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</si>
  <si>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</si>
  <si>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</si>
  <si>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</si>
  <si>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</si>
  <si>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</si>
  <si>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</si>
  <si>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</si>
  <si>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</si>
  <si>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</si>
  <si>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</si>
  <si>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</si>
  <si>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</si>
  <si>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</si>
  <si>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</si>
  <si>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</si>
  <si>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</si>
  <si>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</si>
  <si>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</si>
  <si>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</si>
  <si>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</si>
  <si>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</si>
  <si>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</si>
  <si>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</si>
  <si>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</si>
  <si>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</si>
  <si>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</si>
  <si>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</si>
  <si>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</si>
  <si>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</si>
  <si>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</si>
  <si>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</si>
  <si>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</si>
  <si>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</si>
  <si>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</si>
  <si>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</si>
  <si>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</si>
  <si>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</si>
  <si>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</si>
  <si>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</si>
  <si>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</si>
  <si>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</si>
  <si>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</si>
  <si>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</si>
  <si>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</si>
  <si>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</si>
  <si>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</si>
  <si>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</si>
  <si>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</si>
  <si>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</si>
  <si>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</si>
  <si>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</si>
  <si>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</si>
  <si>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</si>
  <si>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</si>
  <si>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</si>
  <si>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</si>
  <si>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</si>
  <si>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</si>
  <si>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</si>
  <si>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</si>
  <si>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</si>
  <si>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</si>
  <si>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</si>
  <si>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</si>
  <si>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</si>
  <si>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</si>
  <si>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</si>
  <si>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</si>
  <si>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</si>
  <si>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</si>
  <si>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</si>
  <si>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</si>
  <si>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</si>
  <si>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</si>
  <si>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</si>
  <si>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</si>
  <si>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</si>
  <si>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</si>
  <si>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</si>
  <si>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</si>
  <si>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</si>
  <si>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</si>
  <si>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</si>
  <si>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</si>
  <si>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</si>
  <si>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</si>
  <si>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</si>
  <si>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</si>
  <si>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</si>
  <si>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</si>
  <si>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</si>
  <si>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</si>
  <si>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</si>
  <si>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</si>
  <si>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</si>
  <si>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</si>
  <si>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</si>
  <si>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</si>
  <si>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</si>
  <si>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</si>
  <si>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</si>
  <si>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</si>
  <si>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</si>
  <si>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</si>
  <si>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</si>
  <si>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</si>
  <si>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</si>
  <si>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</si>
  <si>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</si>
  <si>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</si>
  <si>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</si>
  <si>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</si>
  <si>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</si>
  <si>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</si>
  <si>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</si>
  <si>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</si>
  <si>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</si>
  <si>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</si>
  <si>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</si>
  <si>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</si>
  <si>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</si>
  <si>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</si>
  <si>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</si>
  <si>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</si>
  <si>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</si>
  <si>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</si>
  <si>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</si>
  <si>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</si>
  <si>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</si>
  <si>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</si>
  <si>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</si>
  <si>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</si>
  <si>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</si>
  <si>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</si>
  <si>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</si>
  <si>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</si>
  <si>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</si>
  <si>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</si>
  <si>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</si>
  <si>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</si>
  <si>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</si>
  <si>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</si>
  <si>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</si>
  <si>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</si>
  <si>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</si>
  <si>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</si>
  <si>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</si>
  <si>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</si>
  <si>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</si>
  <si>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</si>
  <si>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</si>
  <si>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</si>
  <si>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</si>
  <si>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</si>
  <si>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</si>
  <si>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</si>
  <si>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</si>
  <si>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</si>
  <si>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</si>
  <si>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</si>
  <si>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</si>
  <si>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</si>
  <si>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</si>
  <si>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</si>
  <si>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</si>
  <si>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</si>
  <si>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</si>
  <si>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</si>
  <si>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</si>
  <si>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</si>
  <si>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</si>
  <si>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</si>
  <si>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</si>
  <si>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</si>
  <si>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</si>
  <si>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</si>
  <si>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</si>
  <si>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</si>
  <si>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</si>
  <si>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</si>
  <si>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</si>
  <si>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</si>
  <si>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</si>
  <si>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</si>
  <si>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</si>
  <si>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</si>
  <si>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</si>
  <si>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</si>
  <si>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</si>
  <si>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</si>
  <si>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</si>
  <si>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</si>
  <si>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</si>
  <si>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</si>
  <si>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</si>
  <si>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</si>
  <si>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</si>
  <si>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</si>
  <si>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</si>
  <si>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</si>
  <si>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</si>
  <si>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</si>
  <si>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</si>
  <si>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</si>
  <si>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</si>
  <si>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</si>
  <si>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</si>
  <si>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</si>
  <si>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</si>
  <si>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</si>
  <si>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</si>
  <si>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</si>
  <si>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</si>
  <si>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</si>
  <si>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</si>
  <si>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</si>
  <si>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</si>
  <si>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</si>
  <si>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</si>
  <si>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</si>
  <si>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</si>
  <si>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</si>
  <si>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</si>
  <si>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</si>
  <si>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</si>
  <si>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</si>
  <si>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</si>
  <si>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</si>
  <si>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</si>
  <si>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</si>
  <si>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</si>
  <si>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</si>
  <si>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</si>
  <si>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</si>
  <si>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</si>
  <si>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</si>
  <si>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</si>
  <si>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</si>
  <si>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</si>
  <si>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</si>
  <si>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</si>
  <si>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</si>
  <si>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</si>
  <si>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</si>
  <si>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</si>
  <si>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</si>
  <si>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</si>
  <si>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</si>
  <si>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</si>
  <si>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</si>
  <si>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</si>
  <si>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</si>
  <si>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</si>
  <si>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</si>
  <si>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</si>
  <si>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</si>
  <si>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</si>
  <si>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</si>
  <si>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</si>
  <si>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</si>
  <si>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</si>
  <si>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</si>
  <si>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</si>
  <si>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</si>
  <si>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</si>
  <si>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</si>
  <si>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</si>
  <si>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</si>
  <si>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</si>
  <si>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</si>
  <si>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</si>
  <si>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</si>
  <si>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</si>
  <si>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</si>
  <si>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</si>
  <si>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</si>
  <si>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</si>
  <si>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</si>
  <si>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</si>
  <si>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</si>
  <si>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</si>
  <si>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</si>
  <si>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</si>
  <si>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</si>
  <si>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</si>
  <si>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</si>
  <si>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</si>
  <si>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</si>
  <si>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</si>
  <si>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</si>
  <si>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</si>
  <si>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</si>
  <si>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</si>
  <si>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</si>
  <si>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</si>
  <si>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</si>
  <si>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</si>
  <si>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</si>
  <si>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</si>
  <si>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</si>
  <si>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</si>
  <si>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</si>
  <si>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</si>
  <si>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</si>
  <si>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</si>
  <si>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</si>
  <si>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</si>
  <si>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</si>
  <si>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</si>
  <si>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</si>
  <si>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</si>
  <si>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</si>
  <si>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</si>
  <si>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</si>
  <si>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</si>
  <si>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</si>
  <si>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</si>
  <si>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</si>
  <si>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</si>
  <si>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</si>
  <si>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</si>
  <si>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</si>
  <si>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</si>
  <si>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</si>
  <si>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</si>
  <si>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</si>
  <si>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</si>
  <si>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</si>
  <si>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</si>
  <si>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</si>
  <si>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</si>
  <si>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</si>
  <si>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</si>
  <si>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</si>
  <si>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</si>
  <si>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</si>
  <si>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</si>
  <si>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</si>
  <si>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</si>
  <si>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</si>
  <si>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</si>
  <si>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</si>
  <si>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</si>
  <si>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</si>
  <si>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</si>
  <si>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</si>
  <si>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</si>
  <si>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</si>
  <si>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</si>
  <si>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</si>
  <si>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</si>
  <si>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</si>
  <si>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</si>
  <si>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</si>
  <si>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</si>
  <si>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</si>
  <si>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</si>
  <si>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</si>
  <si>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</si>
  <si>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</si>
  <si>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</si>
  <si>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</si>
  <si>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</si>
  <si>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</si>
  <si>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</si>
  <si>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</si>
  <si>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</si>
  <si>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</si>
  <si>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</si>
  <si>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</si>
  <si>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</si>
  <si>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</si>
  <si>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</si>
  <si>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</si>
  <si>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</si>
  <si>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</si>
  <si>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</si>
  <si>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</si>
  <si>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</si>
  <si>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</si>
  <si>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</si>
  <si>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</si>
  <si>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</si>
  <si>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</si>
  <si>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</si>
  <si>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</si>
  <si>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</si>
  <si>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</si>
  <si>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</si>
  <si>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</si>
  <si>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</si>
  <si>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</si>
  <si>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</si>
  <si>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</si>
  <si>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</si>
  <si>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</si>
  <si>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</si>
  <si>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</si>
  <si>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</si>
  <si>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</si>
  <si>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</si>
  <si>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</si>
  <si>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</si>
  <si>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</si>
  <si>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</si>
  <si>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</si>
  <si>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</si>
  <si>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</si>
  <si>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</si>
  <si>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</si>
  <si>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</si>
  <si>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</si>
  <si>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</si>
  <si>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</si>
  <si>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</si>
  <si>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</si>
  <si>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</si>
  <si>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</si>
  <si>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</si>
  <si>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</si>
  <si>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</si>
  <si>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</si>
  <si>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</si>
  <si>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</si>
  <si>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</si>
  <si>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</si>
  <si>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</si>
  <si>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</si>
  <si>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</si>
  <si>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</si>
  <si>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</si>
  <si>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</si>
  <si>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</si>
  <si>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</si>
  <si>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</si>
  <si>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</si>
  <si>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</si>
  <si>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</si>
  <si>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</si>
  <si>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</si>
  <si>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</si>
  <si>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</si>
  <si>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</si>
  <si>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</si>
  <si>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</si>
  <si>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</si>
  <si>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</si>
  <si>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</si>
  <si>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</si>
  <si>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</si>
  <si>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</si>
  <si>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</si>
  <si>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</si>
  <si>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</si>
  <si>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</si>
  <si>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</si>
  <si>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</si>
  <si>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</si>
  <si>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</si>
  <si>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</si>
  <si>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</si>
  <si>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</si>
  <si>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</si>
  <si>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</si>
  <si>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</si>
  <si>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</si>
  <si>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</si>
  <si>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</si>
  <si>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</si>
  <si>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</si>
  <si>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</si>
  <si>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</si>
  <si>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</si>
  <si>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</si>
  <si>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</si>
  <si>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</si>
  <si>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</si>
  <si>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</si>
  <si>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</si>
  <si>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</si>
  <si>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</si>
  <si>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</si>
  <si>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</si>
  <si>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</si>
  <si>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</si>
  <si>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</si>
  <si>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</si>
  <si>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</si>
  <si>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</si>
  <si>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</si>
  <si>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</si>
  <si>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</si>
  <si>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</si>
  <si>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</si>
  <si>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</si>
  <si>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</si>
  <si>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</si>
  <si>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</si>
  <si>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</si>
  <si>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</si>
  <si>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</si>
  <si>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</si>
  <si>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</si>
  <si>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</si>
  <si>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</si>
  <si>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</si>
  <si>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</si>
  <si>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</si>
  <si>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</si>
  <si>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</si>
  <si>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</si>
  <si>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</si>
  <si>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</si>
  <si>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</si>
  <si>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</si>
  <si>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</si>
  <si>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</si>
  <si>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</si>
  <si>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</si>
  <si>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</si>
  <si>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</si>
  <si>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</si>
  <si>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</si>
  <si>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</si>
  <si>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</si>
  <si>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</si>
  <si>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</si>
  <si>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</si>
  <si>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</si>
  <si>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</si>
  <si>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</si>
  <si>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</si>
  <si>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</si>
  <si>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</si>
  <si>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</si>
  <si>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</si>
  <si>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</si>
  <si>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</si>
  <si>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</si>
  <si>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</si>
  <si>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</si>
  <si>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</si>
  <si>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</si>
  <si>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</si>
  <si>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</si>
  <si>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</si>
  <si>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</si>
  <si>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</si>
  <si>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</si>
  <si>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</si>
  <si>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</si>
  <si>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</si>
  <si>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</si>
  <si>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</si>
  <si>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</si>
  <si>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</si>
  <si>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</si>
  <si>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</si>
  <si>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</si>
  <si>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</si>
  <si>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</si>
  <si>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</si>
  <si>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</si>
  <si>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</si>
  <si>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</si>
  <si>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</si>
  <si>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</si>
  <si>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</si>
  <si>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</si>
  <si>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</si>
  <si>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</si>
  <si>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</si>
  <si>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</si>
  <si>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</si>
  <si>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</si>
  <si>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</si>
  <si>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</si>
  <si>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</si>
  <si>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</si>
  <si>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</si>
  <si>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</si>
  <si>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</si>
  <si>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</si>
  <si>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</si>
  <si>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</si>
  <si>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</si>
  <si>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</si>
  <si>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</si>
  <si>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</si>
  <si>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</si>
  <si>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</si>
  <si>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</si>
  <si>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</si>
  <si>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</si>
  <si>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</si>
  <si>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</si>
  <si>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</si>
  <si>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</si>
  <si>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</si>
  <si>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</si>
  <si>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</si>
  <si>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</si>
  <si>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</si>
  <si>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</si>
  <si>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</si>
  <si>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</si>
  <si>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</si>
  <si>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</si>
  <si>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</si>
  <si>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</si>
  <si>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</si>
  <si>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</si>
  <si>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</si>
  <si>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</si>
  <si>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</si>
  <si>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</si>
  <si>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</si>
  <si>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</si>
  <si>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</si>
  <si>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</si>
  <si>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</si>
  <si>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</si>
  <si>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</si>
  <si>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</si>
  <si>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</si>
  <si>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</si>
  <si>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</si>
  <si>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</si>
  <si>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</si>
  <si>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</si>
  <si>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</si>
  <si>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</si>
  <si>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</si>
  <si>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</si>
  <si>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</si>
  <si>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</si>
  <si>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</si>
  <si>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</si>
  <si>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</si>
  <si>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</si>
  <si>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</si>
  <si>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</si>
  <si>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</si>
  <si>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</si>
  <si>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</si>
  <si>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</si>
  <si>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</si>
  <si>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</si>
  <si>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</si>
  <si>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</si>
  <si>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</si>
  <si>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</si>
  <si>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</si>
  <si>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</si>
  <si>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</si>
  <si>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</si>
  <si>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</si>
  <si>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</si>
  <si>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</si>
  <si>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</si>
  <si>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</si>
  <si>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</si>
  <si>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</si>
  <si>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</si>
  <si>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</si>
  <si>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</si>
  <si>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</si>
  <si>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</si>
  <si>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</si>
  <si>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</si>
  <si>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</si>
  <si>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</si>
  <si>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</si>
  <si>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</si>
  <si>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</si>
  <si>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</si>
  <si>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</si>
  <si>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</si>
  <si>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</si>
  <si>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</si>
  <si>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</si>
  <si>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</si>
  <si>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</si>
  <si>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</si>
  <si>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</si>
  <si>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</si>
  <si>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</si>
  <si>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</si>
  <si>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</si>
  <si>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</si>
  <si>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</si>
  <si>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</si>
  <si>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</si>
  <si>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</si>
  <si>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</si>
  <si>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</si>
  <si>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</si>
  <si>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</si>
  <si>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</si>
  <si>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</si>
  <si>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</si>
  <si>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</si>
  <si>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</si>
  <si>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</si>
  <si>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</si>
  <si>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</si>
  <si>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</si>
  <si>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</si>
  <si>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</si>
  <si>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</si>
  <si>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</si>
  <si>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</si>
  <si>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</si>
  <si>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</si>
  <si>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</si>
  <si>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</si>
  <si>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</si>
  <si>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</si>
  <si>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</si>
  <si>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</si>
  <si>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</si>
  <si>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</si>
  <si>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</si>
  <si>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</si>
  <si>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</si>
  <si>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</si>
  <si>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</si>
  <si>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</si>
  <si>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</si>
  <si>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</si>
  <si>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</si>
  <si>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</si>
  <si>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</si>
  <si>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</si>
  <si>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</si>
  <si>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</si>
  <si>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</si>
  <si>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</si>
  <si>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</si>
  <si>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</si>
  <si>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</si>
  <si>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</si>
  <si>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</si>
  <si>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</si>
  <si>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</si>
  <si>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</si>
  <si>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</si>
  <si>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</si>
  <si>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</si>
  <si>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</si>
  <si>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</si>
  <si>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</si>
  <si>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</si>
  <si>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</si>
  <si>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</si>
  <si>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</si>
  <si>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</si>
  <si>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</si>
  <si>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</si>
  <si>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</si>
  <si>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</si>
  <si>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</si>
  <si>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</si>
  <si>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</si>
  <si>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</si>
  <si>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</si>
  <si>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</si>
  <si>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</si>
  <si>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</si>
  <si>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</si>
  <si>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</si>
  <si>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</si>
  <si>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</si>
  <si>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</si>
  <si>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</si>
  <si>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</si>
  <si>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</si>
  <si>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(blank)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</si>
  <si>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</si>
  <si>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</si>
  <si>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</si>
  <si>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</si>
  <si>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</si>
  <si>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</si>
  <si>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</si>
  <si>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</si>
  <si>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</si>
  <si>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</si>
  <si>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</si>
  <si>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</si>
  <si>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</si>
  <si>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</si>
  <si>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</si>
  <si>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</si>
  <si>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</si>
  <si>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</si>
  <si>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</si>
  <si>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</si>
  <si>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</si>
  <si>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</si>
  <si>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</si>
  <si>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</si>
  <si>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</si>
  <si>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</si>
  <si>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</si>
  <si>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</si>
  <si>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</si>
  <si>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</si>
  <si>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</si>
  <si>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</si>
  <si>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</si>
  <si>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</si>
  <si>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</si>
  <si>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</si>
  <si>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of backers of successful campaigns 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</si>
  <si>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</si>
  <si>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</si>
  <si>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</si>
  <si>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</si>
  <si>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</si>
  <si>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</si>
  <si>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campaigns </t>
  </si>
  <si>
    <t>Unsuccessful campaigns </t>
  </si>
  <si>
    <t xml:space="preserve">Number of backers of unsuccessful campaigns </t>
  </si>
  <si>
    <t>The median better summarizes the data than mean because both date set is affected by the outliers</t>
  </si>
  <si>
    <t>The data shows that there is more variability with successful campaigns. This is because it has higher backer count from those who made a pledge and fulfilled it. The failed campaigns failed due to low count of backers.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</si>
</sst>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;[Red]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Roboto"/>
    </font>
    <font>
      <sz val="16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6" fillId="0" borderId="10" xfId="0" applyFont="1" applyBorder="1" applyAlignment="1">
      <alignment horizontal="center"/>
    </xf>
    <xf numFmtId="0" fontId="0" fillId="0" borderId="10" xfId="0" applyBorder="1"/>
    <xf numFmtId="165" fontId="0" fillId="0" borderId="10" xfId="0" applyNumberFormat="1" applyBorder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Count!PivotTable5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Count'!$B$4:$B$5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Count'!$A$6:$A$15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F-4ECC-B177-048C2C82F882}"/>
            </c:ext>
          </c:extLst>
        </c:ser>
        <c:ser>
          <c:idx val="1"/>
          <c:order val="1"/>
          <c:tx>
            <c:strRef>
              <c:f>'Outcome Count'!$C$4:$C$5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Count'!$A$6:$A$15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F-4ECC-B177-048C2C82F882}"/>
            </c:ext>
          </c:extLst>
        </c:ser>
        <c:ser>
          <c:idx val="2"/>
          <c:order val="2"/>
          <c:tx>
            <c:strRef>
              <c:f>'Outcome Count'!$D$4:$D$5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Count'!$A$6:$A$15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F-4ECC-B177-048C2C82F882}"/>
            </c:ext>
          </c:extLst>
        </c:ser>
        <c:ser>
          <c:idx val="3"/>
          <c:order val="3"/>
          <c:tx>
            <c:strRef>
              <c:f>'Outcome Count'!$E$4:$E$5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Count'!$A$6:$A$15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F-4ECC-B177-048C2C82F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9712064"/>
        <c:axId val="859709984"/>
      </c:barChart>
      <c:catAx>
        <c:axId val="85971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09984"/>
        <c:crosses val="autoZero"/>
        <c:auto val="1"/>
        <c:lblAlgn val="ctr"/>
        <c:lblOffset val="100"/>
        <c:noMultiLvlLbl val="0"/>
      </c:catAx>
      <c:valAx>
        <c:axId val="8597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1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sub 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2-49E4-936F-D0D6EF263B19}"/>
            </c:ext>
          </c:extLst>
        </c:ser>
        <c:ser>
          <c:idx val="1"/>
          <c:order val="1"/>
          <c:tx>
            <c:strRef>
              <c:f>'Campaign per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02-49E4-936F-D0D6EF263B19}"/>
            </c:ext>
          </c:extLst>
        </c:ser>
        <c:ser>
          <c:idx val="2"/>
          <c:order val="2"/>
          <c:tx>
            <c:strRef>
              <c:f>'Campaign per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02-49E4-936F-D0D6EF263B19}"/>
            </c:ext>
          </c:extLst>
        </c:ser>
        <c:ser>
          <c:idx val="3"/>
          <c:order val="3"/>
          <c:tx>
            <c:strRef>
              <c:f>'Campaign per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02-49E4-936F-D0D6EF263B19}"/>
            </c:ext>
          </c:extLst>
        </c:ser>
        <c:ser>
          <c:idx val="4"/>
          <c:order val="4"/>
          <c:tx>
            <c:strRef>
              <c:f>'Campaign per sub 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1-56E5-4E0C-8F21-450AAC565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0878704"/>
        <c:axId val="860894512"/>
      </c:barChart>
      <c:catAx>
        <c:axId val="86087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94512"/>
        <c:crosses val="autoZero"/>
        <c:auto val="1"/>
        <c:lblAlgn val="ctr"/>
        <c:lblOffset val="100"/>
        <c:noMultiLvlLbl val="0"/>
      </c:catAx>
      <c:valAx>
        <c:axId val="8608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7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year!PivotTable6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per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88-4EB9-B950-8359E03AA3B3}"/>
            </c:ext>
          </c:extLst>
        </c:ser>
        <c:ser>
          <c:idx val="1"/>
          <c:order val="1"/>
          <c:tx>
            <c:strRef>
              <c:f>'Outcome per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per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88-4EB9-B950-8359E03AA3B3}"/>
            </c:ext>
          </c:extLst>
        </c:ser>
        <c:ser>
          <c:idx val="2"/>
          <c:order val="2"/>
          <c:tx>
            <c:strRef>
              <c:f>'Outcome per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per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8-4EB9-B950-8359E03AA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251696"/>
        <c:axId val="1055253360"/>
      </c:lineChart>
      <c:catAx>
        <c:axId val="105525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53360"/>
        <c:crosses val="autoZero"/>
        <c:auto val="1"/>
        <c:lblAlgn val="ctr"/>
        <c:lblOffset val="100"/>
        <c:noMultiLvlLbl val="0"/>
      </c:catAx>
      <c:valAx>
        <c:axId val="10552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5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by </a:t>
            </a:r>
            <a:r>
              <a:rPr lang="en-CA" sz="1400" b="0" i="0" u="none" strike="noStrike" baseline="0">
                <a:effectLst/>
              </a:rPr>
              <a:t>goal amount 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0.0;[Red]0.0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1A-4E30-A43D-91E572E6C0B5}"/>
            </c:ext>
          </c:extLst>
        </c:ser>
        <c:ser>
          <c:idx val="5"/>
          <c:order val="5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0.0;[Red]0.0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1A-4E30-A43D-91E572E6C0B5}"/>
            </c:ext>
          </c:extLst>
        </c:ser>
        <c:ser>
          <c:idx val="6"/>
          <c:order val="6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0.0;[Red]0.0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1A-4E30-A43D-91E572E6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969040"/>
        <c:axId val="8509707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B1A-4E30-A43D-91E572E6C0B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B1A-4E30-A43D-91E572E6C0B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B1A-4E30-A43D-91E572E6C0B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B1A-4E30-A43D-91E572E6C0B5}"/>
                  </c:ext>
                </c:extLst>
              </c15:ser>
            </c15:filteredLineSeries>
          </c:ext>
        </c:extLst>
      </c:lineChart>
      <c:catAx>
        <c:axId val="8509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70704"/>
        <c:crosses val="autoZero"/>
        <c:auto val="1"/>
        <c:lblAlgn val="ctr"/>
        <c:lblOffset val="100"/>
        <c:noMultiLvlLbl val="0"/>
      </c:catAx>
      <c:valAx>
        <c:axId val="8509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[Red]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165100</xdr:rowOff>
    </xdr:from>
    <xdr:to>
      <xdr:col>8</xdr:col>
      <xdr:colOff>19050</xdr:colOff>
      <xdr:row>37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895DB-5DB0-24E0-995A-0BDE0D111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293511</xdr:colOff>
      <xdr:row>34</xdr:row>
      <xdr:rowOff>4762</xdr:rowOff>
    </xdr:from>
    <xdr:to>
      <xdr:col>11</xdr:col>
      <xdr:colOff>701146</xdr:colOff>
      <xdr:row>61</xdr:row>
      <xdr:rowOff>48506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E15DF-DB0A-2766-85CB-F35D062C4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19050</xdr:rowOff>
    </xdr:from>
    <xdr:to>
      <xdr:col>8</xdr:col>
      <xdr:colOff>98425</xdr:colOff>
      <xdr:row>38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D6433-D26F-1DAD-0E45-0A3D6BB25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14</xdr:row>
      <xdr:rowOff>190500</xdr:rowOff>
    </xdr:from>
    <xdr:to>
      <xdr:col>7</xdr:col>
      <xdr:colOff>127000</xdr:colOff>
      <xdr:row>34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7F439-BEC1-E5A7-53C5-447DA9033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sola Olakanmi" refreshedDate="44983.012943171299" createdVersion="8" refreshedVersion="8" minRefreshableVersion="3" recordCount="1002" xr:uid="{DA97E645-97CB-4621-B3F5-35E4EAB8941F}">
  <cacheSource type="worksheet">
    <worksheetSource ref="A1:T1003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sola Olakanmi" refreshedDate="44983.905606250002" createdVersion="8" refreshedVersion="8" minRefreshableVersion="3" recordCount="1003" xr:uid="{88223431-B424-4256-B783-B1BB68C2C585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  <r>
    <m/>
    <x v="974"/>
    <m/>
    <m/>
    <m/>
    <m/>
    <x v="4"/>
    <m/>
    <n v="0"/>
    <x v="7"/>
    <m/>
    <m/>
    <m/>
    <m/>
    <m/>
    <x v="24"/>
    <x v="9"/>
    <x v="24"/>
  </r>
  <r>
    <m/>
    <x v="974"/>
    <m/>
    <m/>
    <m/>
    <m/>
    <x v="4"/>
    <m/>
    <n v="0"/>
    <x v="7"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n v="0"/>
    <m/>
    <m/>
    <m/>
    <x v="879"/>
    <m/>
    <m/>
    <m/>
    <m/>
    <m/>
    <x v="9"/>
    <m/>
  </r>
  <r>
    <m/>
    <m/>
    <m/>
    <m/>
    <m/>
    <m/>
    <x v="4"/>
    <m/>
    <n v="0"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F8246-0C9B-44AE-8EDE-8DCCE5744D9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sd="0" x="3"/>
        <item sd="0" x="0"/>
        <item sd="0" x="2"/>
        <item sd="0" x="1"/>
        <item h="1" x="4"/>
        <item t="default"/>
      </items>
    </pivotField>
    <pivotField showAll="0"/>
    <pivotField numFmtId="2"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3">
    <format dxfId="14">
      <pivotArea outline="0" collapsedLevelsAreSubtotals="1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F7FB0-635E-49D6-99BD-77AC2D468C9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sd="0" x="3"/>
        <item sd="0" x="0"/>
        <item sd="0" x="2"/>
        <item sd="0" x="1"/>
        <item x="4"/>
        <item t="default"/>
      </items>
    </pivotField>
    <pivotField showAll="0"/>
    <pivotField numFmtId="2"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formats count="3">
    <format dxfId="11">
      <pivotArea outline="0" collapsedLevelsAreSubtotals="1" fieldPosition="0"/>
    </format>
    <format dxfId="10">
      <pivotArea dataOnly="0" labelOnly="1" fieldPosition="0">
        <references count="1">
          <reference field="6" count="0"/>
        </references>
      </pivotArea>
    </format>
    <format dxfId="9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B8CF93-988D-42CB-BC3E-FE9A257260D8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3">
    <format dxfId="8">
      <pivotArea outline="0" collapsedLevelsAreSubtotals="1" fieldPosition="0"/>
    </format>
    <format dxfId="7">
      <pivotArea dataOnly="0" labelOnly="1" fieldPosition="0">
        <references count="1">
          <reference field="6" count="0"/>
        </references>
      </pivotArea>
    </format>
    <format dxfId="6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3"/>
  <sheetViews>
    <sheetView topLeftCell="B1" zoomScale="90" zoomScaleNormal="90" workbookViewId="0">
      <selection activeCell="L1006" sqref="L100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17.9140625" customWidth="1"/>
    <col min="6" max="6" width="14" customWidth="1"/>
    <col min="7" max="7" width="18.4140625" customWidth="1"/>
    <col min="8" max="8" width="21.9140625" customWidth="1"/>
    <col min="9" max="9" width="19.5" customWidth="1"/>
    <col min="12" max="12" width="11.1640625" bestFit="1" customWidth="1"/>
    <col min="13" max="13" width="22.4140625" bestFit="1" customWidth="1"/>
    <col min="14" max="14" width="11.1640625" bestFit="1" customWidth="1"/>
    <col min="15" max="15" width="20.9140625" bestFit="1" customWidth="1"/>
    <col min="16" max="16" width="16.33203125" customWidth="1"/>
    <col min="17" max="17" width="21.1640625" customWidth="1"/>
    <col min="18" max="18" width="28" bestFit="1" customWidth="1"/>
    <col min="19" max="20" width="13.91406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E3/D3*100</f>
        <v>1040</v>
      </c>
      <c r="G3" t="s">
        <v>20</v>
      </c>
      <c r="H3">
        <v>158</v>
      </c>
      <c r="I3" s="5">
        <f t="shared" ref="I3:I66" si="0">IF(H3=0,0,E3/H3)</f>
        <v>92.151898734177209</v>
      </c>
      <c r="J3" t="s">
        <v>21</v>
      </c>
      <c r="K3" t="s">
        <v>22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3">E4/D4*100</f>
        <v>131.4787822878229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58.976190476190467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6" customHeight="1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20.961538461538463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19.932788374205266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89.349206349206341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245.11904761904765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66.769503546099301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47.307881773399011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332.04444444444448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105.22553516819573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328.89978213507629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157.28571428571431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212.92857142857144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114.78378378378378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227.11111111111114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275.07142857142861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236.14754098360655</v>
      </c>
      <c r="G67" t="s">
        <v>20</v>
      </c>
      <c r="H67">
        <v>236</v>
      </c>
      <c r="I67" s="5">
        <f t="shared" ref="I67:I130" si="4">IF(H67=0,0,E67/H67)</f>
        <v>61.038135593220339</v>
      </c>
      <c r="J67" t="s">
        <v>21</v>
      </c>
      <c r="K67" t="s">
        <v>22</v>
      </c>
      <c r="L67">
        <v>1296108000</v>
      </c>
      <c r="M67" s="9">
        <f t="shared" ref="M67:M130" si="5">(((L67/60)/60)/24)+DATE(1970,1,1)</f>
        <v>40570.25</v>
      </c>
      <c r="N67">
        <v>1296712800</v>
      </c>
      <c r="O67" s="9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E68/D68*100</f>
        <v>45.068965517241381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 s="9">
        <f t="shared" si="5"/>
        <v>42102.208333333328</v>
      </c>
      <c r="N68">
        <v>1428901200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162.38567493112947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 s="9">
        <f t="shared" si="5"/>
        <v>40203.25</v>
      </c>
      <c r="N69">
        <v>1264831200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254.52631578947367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 s="9">
        <f t="shared" si="5"/>
        <v>42943.208333333328</v>
      </c>
      <c r="N70">
        <v>1505192400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24.063291139240505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 s="9">
        <f t="shared" si="5"/>
        <v>40531.25</v>
      </c>
      <c r="N71">
        <v>1295676000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123.74140625000001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 s="9">
        <f t="shared" si="5"/>
        <v>40484.208333333336</v>
      </c>
      <c r="N72">
        <v>1292911200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108.06666666666666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 s="9">
        <f t="shared" si="5"/>
        <v>43799.25</v>
      </c>
      <c r="N73">
        <v>1575439200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670.33333333333326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 s="9">
        <f t="shared" si="5"/>
        <v>42186.208333333328</v>
      </c>
      <c r="N74">
        <v>1438837200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660.92857142857144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 s="9">
        <f t="shared" si="5"/>
        <v>42701.25</v>
      </c>
      <c r="N75">
        <v>1480485600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122.46153846153847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 s="9">
        <f t="shared" si="5"/>
        <v>42456.208333333328</v>
      </c>
      <c r="N76">
        <v>1459141200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150.57731958762886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 s="9">
        <f t="shared" si="5"/>
        <v>43296.208333333328</v>
      </c>
      <c r="N77">
        <v>1532322000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78.106590724165997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 s="9">
        <f t="shared" si="5"/>
        <v>42027.25</v>
      </c>
      <c r="N78">
        <v>1426222800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46.94736842105263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 s="9">
        <f t="shared" si="5"/>
        <v>40448.208333333336</v>
      </c>
      <c r="N79">
        <v>1286773200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300.8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 s="9">
        <f t="shared" si="5"/>
        <v>43206.208333333328</v>
      </c>
      <c r="N80">
        <v>1523941200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69.598615916955026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 s="9">
        <f t="shared" si="5"/>
        <v>43267.208333333328</v>
      </c>
      <c r="N81">
        <v>1529557200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637.4545454545455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 s="9">
        <f t="shared" si="5"/>
        <v>42976.208333333328</v>
      </c>
      <c r="N82">
        <v>1506574800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225.33928571428569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 s="9">
        <f t="shared" si="5"/>
        <v>43062.25</v>
      </c>
      <c r="N83">
        <v>1513576800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1497.3000000000002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 s="9">
        <f t="shared" si="5"/>
        <v>43482.25</v>
      </c>
      <c r="N84">
        <v>1548309600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37.590225563909776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 s="9">
        <f t="shared" si="5"/>
        <v>42579.208333333328</v>
      </c>
      <c r="N85">
        <v>1471582800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132.36942675159236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 s="9">
        <f t="shared" si="5"/>
        <v>41118.208333333336</v>
      </c>
      <c r="N86">
        <v>1344315600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131.22448979591837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 s="9">
        <f t="shared" si="5"/>
        <v>40797.208333333336</v>
      </c>
      <c r="N87">
        <v>1316408400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167.63513513513513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 s="9">
        <f t="shared" si="5"/>
        <v>42128.208333333328</v>
      </c>
      <c r="N88">
        <v>1431838800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61.984886649874063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 s="9">
        <f t="shared" si="5"/>
        <v>40610.25</v>
      </c>
      <c r="N89">
        <v>1300510800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260.75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 s="9">
        <f t="shared" si="5"/>
        <v>42110.208333333328</v>
      </c>
      <c r="N90">
        <v>1431061200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252.58823529411765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 s="9">
        <f t="shared" si="5"/>
        <v>40283.208333333336</v>
      </c>
      <c r="N91">
        <v>1271480400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78.615384615384613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 s="9">
        <f t="shared" si="5"/>
        <v>42425.25</v>
      </c>
      <c r="N92">
        <v>1456380000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48.404406999351913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 s="9">
        <f t="shared" si="5"/>
        <v>42588.208333333328</v>
      </c>
      <c r="N93">
        <v>1472878800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258.875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 s="9">
        <f t="shared" si="5"/>
        <v>40352.208333333336</v>
      </c>
      <c r="N94">
        <v>1277355600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60.548713235294116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 s="9">
        <f t="shared" si="5"/>
        <v>41202.208333333336</v>
      </c>
      <c r="N95">
        <v>1351054800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303.68965517241378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 s="9">
        <f t="shared" si="5"/>
        <v>43562.208333333328</v>
      </c>
      <c r="N96">
        <v>1555563600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112.99999999999999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 s="9">
        <f t="shared" si="5"/>
        <v>43752.208333333328</v>
      </c>
      <c r="N97">
        <v>1571634000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217.37876614060258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 s="9">
        <f t="shared" si="5"/>
        <v>40612.25</v>
      </c>
      <c r="N98">
        <v>1300856400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926.69230769230762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 s="9">
        <f t="shared" si="5"/>
        <v>42180.208333333328</v>
      </c>
      <c r="N99">
        <v>1439874000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33.692229038854805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 s="9">
        <f t="shared" si="5"/>
        <v>42212.208333333328</v>
      </c>
      <c r="N100">
        <v>1438318800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196.7236842105263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 s="9">
        <f t="shared" si="5"/>
        <v>41968.25</v>
      </c>
      <c r="N101">
        <v>1419400800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 s="9">
        <f t="shared" si="5"/>
        <v>40835.208333333336</v>
      </c>
      <c r="N102">
        <v>1320555600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1021.4444444444445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 s="9">
        <f t="shared" si="5"/>
        <v>42056.25</v>
      </c>
      <c r="N103">
        <v>1425103200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281.67567567567568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 s="9">
        <f t="shared" si="5"/>
        <v>43234.208333333328</v>
      </c>
      <c r="N104">
        <v>1526878800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24.610000000000003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 s="9">
        <f t="shared" si="5"/>
        <v>40475.208333333336</v>
      </c>
      <c r="N105">
        <v>1288674000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143.14010067114094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 s="9">
        <f t="shared" si="5"/>
        <v>42878.208333333328</v>
      </c>
      <c r="N106">
        <v>1495602000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144.54411764705884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 s="9">
        <f t="shared" si="5"/>
        <v>41366.208333333336</v>
      </c>
      <c r="N107">
        <v>1366434000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359.12820512820514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 s="9">
        <f t="shared" si="5"/>
        <v>43716.208333333328</v>
      </c>
      <c r="N108">
        <v>1568350800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186.48571428571427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 s="9">
        <f t="shared" si="5"/>
        <v>43213.208333333328</v>
      </c>
      <c r="N109">
        <v>1525928400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595.26666666666665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 s="9">
        <f t="shared" si="5"/>
        <v>41005.208333333336</v>
      </c>
      <c r="N110">
        <v>1336885200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59.21153846153846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 s="9">
        <f t="shared" si="5"/>
        <v>41651.25</v>
      </c>
      <c r="N111">
        <v>1389679200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14.962780898876405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 s="9">
        <f t="shared" si="5"/>
        <v>43354.208333333328</v>
      </c>
      <c r="N112">
        <v>1538283600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119.95602605863192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 s="9">
        <f t="shared" si="5"/>
        <v>41174.208333333336</v>
      </c>
      <c r="N113">
        <v>1348808400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268.82978723404256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 s="9">
        <f t="shared" si="5"/>
        <v>41875.208333333336</v>
      </c>
      <c r="N114">
        <v>1410152400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376.87878787878788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 s="9">
        <f t="shared" si="5"/>
        <v>42990.208333333328</v>
      </c>
      <c r="N115">
        <v>1505797200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727.15789473684208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 s="9">
        <f t="shared" si="5"/>
        <v>43564.208333333328</v>
      </c>
      <c r="N116">
        <v>1554872400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87.211757648470297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 s="9">
        <f t="shared" si="5"/>
        <v>43056.25</v>
      </c>
      <c r="N117">
        <v>1513922400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 s="9">
        <f t="shared" si="5"/>
        <v>42265.208333333328</v>
      </c>
      <c r="N118">
        <v>1442638800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173.9387755102041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 s="9">
        <f t="shared" si="5"/>
        <v>40808.208333333336</v>
      </c>
      <c r="N119">
        <v>1317186000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117.61111111111111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 s="9">
        <f t="shared" si="5"/>
        <v>41665.25</v>
      </c>
      <c r="N120">
        <v>1391234400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214.96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 s="9">
        <f t="shared" si="5"/>
        <v>41806.208333333336</v>
      </c>
      <c r="N121">
        <v>1404363600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149.49667110519306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 s="9">
        <f t="shared" si="5"/>
        <v>42111.208333333328</v>
      </c>
      <c r="N122">
        <v>1429592400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219.33995584988963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 s="9">
        <f t="shared" si="5"/>
        <v>41917.208333333336</v>
      </c>
      <c r="N123">
        <v>1413608400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64.367690058479525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 s="9">
        <f t="shared" si="5"/>
        <v>41970.25</v>
      </c>
      <c r="N124">
        <v>1419400800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18.622397298818232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 s="9">
        <f t="shared" si="5"/>
        <v>42332.25</v>
      </c>
      <c r="N125">
        <v>1448604000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367.76923076923077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 s="9">
        <f t="shared" si="5"/>
        <v>43598.208333333328</v>
      </c>
      <c r="N126">
        <v>1562302800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159.90566037735849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 s="9">
        <f t="shared" si="5"/>
        <v>43362.208333333328</v>
      </c>
      <c r="N127">
        <v>1537678800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38.633185349611544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 s="9">
        <f t="shared" si="5"/>
        <v>42596.208333333328</v>
      </c>
      <c r="N128">
        <v>1473570000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51.42151162790698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 s="9">
        <f t="shared" si="5"/>
        <v>40310.208333333336</v>
      </c>
      <c r="N129">
        <v>1273899600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60.334277620396605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 s="9">
        <f t="shared" si="5"/>
        <v>40417.208333333336</v>
      </c>
      <c r="N130">
        <v>1284008400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3.202693602693603</v>
      </c>
      <c r="G131" t="s">
        <v>74</v>
      </c>
      <c r="H131">
        <v>55</v>
      </c>
      <c r="I131" s="5">
        <f t="shared" ref="I131:I194" si="8">IF(H131=0,0,E131/H131)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9">(((L131/60)/60)/24)+DATE(1970,1,1)</f>
        <v>42038.25</v>
      </c>
      <c r="N131">
        <v>1425103200</v>
      </c>
      <c r="O131" s="9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E132/D132*100</f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 s="9">
        <f t="shared" si="9"/>
        <v>40842.208333333336</v>
      </c>
      <c r="N132">
        <v>1320991200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9">
        <f t="shared" si="9"/>
        <v>41607.25</v>
      </c>
      <c r="N133">
        <v>1386828000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9">
        <f t="shared" si="9"/>
        <v>43112.25</v>
      </c>
      <c r="N134">
        <v>1517119200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9">
        <f t="shared" si="9"/>
        <v>40767.208333333336</v>
      </c>
      <c r="N135">
        <v>1315026000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9">
        <f t="shared" si="9"/>
        <v>40713.208333333336</v>
      </c>
      <c r="N136">
        <v>1312693200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71.27272727272728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9">
        <f t="shared" si="9"/>
        <v>41340.25</v>
      </c>
      <c r="N137">
        <v>1363064400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9">
        <f t="shared" si="9"/>
        <v>41797.208333333336</v>
      </c>
      <c r="N138">
        <v>1403154000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9">
        <f t="shared" si="9"/>
        <v>40457.208333333336</v>
      </c>
      <c r="N139">
        <v>1286859600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9">
        <f t="shared" si="9"/>
        <v>41180.208333333336</v>
      </c>
      <c r="N140">
        <v>1349326800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9">
        <f t="shared" si="9"/>
        <v>42115.208333333328</v>
      </c>
      <c r="N141">
        <v>1430974800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9">
        <f t="shared" si="9"/>
        <v>43156.25</v>
      </c>
      <c r="N142">
        <v>1519970400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9">
        <f t="shared" si="9"/>
        <v>42167.208333333328</v>
      </c>
      <c r="N143">
        <v>1434603600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230.03999999999996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9">
        <f t="shared" si="9"/>
        <v>41005.208333333336</v>
      </c>
      <c r="N144">
        <v>1337230800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135.59259259259261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9">
        <f t="shared" si="9"/>
        <v>40357.208333333336</v>
      </c>
      <c r="N145">
        <v>1279429200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9">
        <f t="shared" si="9"/>
        <v>43633.208333333328</v>
      </c>
      <c r="N146">
        <v>1561438800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9">
        <f t="shared" si="9"/>
        <v>41889.208333333336</v>
      </c>
      <c r="N147">
        <v>1410498000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9">
        <f t="shared" si="9"/>
        <v>40855.25</v>
      </c>
      <c r="N148">
        <v>1322460000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9">
        <f t="shared" si="9"/>
        <v>42534.208333333328</v>
      </c>
      <c r="N149">
        <v>1466312400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9">
        <f t="shared" si="9"/>
        <v>42941.208333333328</v>
      </c>
      <c r="N150">
        <v>1501736400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9">
        <f t="shared" si="9"/>
        <v>41275.25</v>
      </c>
      <c r="N151">
        <v>1361512800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9">
        <f t="shared" si="9"/>
        <v>43450.25</v>
      </c>
      <c r="N152">
        <v>1545026400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9">
        <f t="shared" si="9"/>
        <v>41799.208333333336</v>
      </c>
      <c r="N153">
        <v>1406696400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9">
        <f t="shared" si="9"/>
        <v>42783.25</v>
      </c>
      <c r="N154">
        <v>1487916000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9">
        <f t="shared" si="9"/>
        <v>41201.208333333336</v>
      </c>
      <c r="N155">
        <v>1351141200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58.756567425569173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9">
        <f t="shared" si="9"/>
        <v>42502.208333333328</v>
      </c>
      <c r="N156">
        <v>1465016400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9">
        <f t="shared" si="9"/>
        <v>40262.208333333336</v>
      </c>
      <c r="N157">
        <v>1270789200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9">
        <f t="shared" si="9"/>
        <v>43743.208333333328</v>
      </c>
      <c r="N158">
        <v>1572325200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9">
        <f t="shared" si="9"/>
        <v>41638.25</v>
      </c>
      <c r="N159">
        <v>1389420000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9">
        <f t="shared" si="9"/>
        <v>42346.25</v>
      </c>
      <c r="N160">
        <v>1449640800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9">
        <f t="shared" si="9"/>
        <v>43551.208333333328</v>
      </c>
      <c r="N161">
        <v>1555218000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9">
        <f t="shared" si="9"/>
        <v>43582.208333333328</v>
      </c>
      <c r="N162">
        <v>1557723600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9">
        <f t="shared" si="9"/>
        <v>42270.208333333328</v>
      </c>
      <c r="N163">
        <v>1443502800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9">
        <f t="shared" si="9"/>
        <v>43442.25</v>
      </c>
      <c r="N164">
        <v>1546840800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253.25714285714284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9">
        <f t="shared" si="9"/>
        <v>43028.208333333328</v>
      </c>
      <c r="N165">
        <v>1512712800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100.16943521594683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9">
        <f t="shared" si="9"/>
        <v>43016.208333333328</v>
      </c>
      <c r="N166">
        <v>1507525200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9">
        <f t="shared" si="9"/>
        <v>42948.208333333328</v>
      </c>
      <c r="N167">
        <v>1504328400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9">
        <f t="shared" si="9"/>
        <v>40534.25</v>
      </c>
      <c r="N168">
        <v>1293343200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415.53846153846149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9">
        <f t="shared" si="9"/>
        <v>41435.208333333336</v>
      </c>
      <c r="N169">
        <v>1371704400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9">
        <f t="shared" si="9"/>
        <v>43518.25</v>
      </c>
      <c r="N170">
        <v>1552798800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9">
        <f t="shared" si="9"/>
        <v>41077.208333333336</v>
      </c>
      <c r="N171">
        <v>1342328400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9">
        <f t="shared" si="9"/>
        <v>42950.208333333328</v>
      </c>
      <c r="N172">
        <v>1502341200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9">
        <f t="shared" si="9"/>
        <v>41718.208333333336</v>
      </c>
      <c r="N173">
        <v>1397192400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9">
        <f t="shared" si="9"/>
        <v>41839.208333333336</v>
      </c>
      <c r="N174">
        <v>1407042000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9">
        <f t="shared" si="9"/>
        <v>41412.208333333336</v>
      </c>
      <c r="N175">
        <v>1369371600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894.66666666666674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9">
        <f t="shared" si="9"/>
        <v>42282.208333333328</v>
      </c>
      <c r="N176">
        <v>1444107600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26.191501103752756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9">
        <f t="shared" si="9"/>
        <v>42613.208333333328</v>
      </c>
      <c r="N177">
        <v>1474261200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9">
        <f t="shared" si="9"/>
        <v>42616.208333333328</v>
      </c>
      <c r="N178">
        <v>1473656400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9">
        <f t="shared" si="9"/>
        <v>40497.25</v>
      </c>
      <c r="N179">
        <v>1291960800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9">
        <f t="shared" si="9"/>
        <v>42999.208333333328</v>
      </c>
      <c r="N180">
        <v>1506747600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357.71910112359546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9">
        <f t="shared" si="9"/>
        <v>41350.208333333336</v>
      </c>
      <c r="N181">
        <v>1363582800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9">
        <f t="shared" si="9"/>
        <v>40259.208333333336</v>
      </c>
      <c r="N182">
        <v>1269666000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61.802325581395344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9">
        <f t="shared" si="9"/>
        <v>43012.208333333328</v>
      </c>
      <c r="N183">
        <v>1508648400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9">
        <f t="shared" si="9"/>
        <v>43631.208333333328</v>
      </c>
      <c r="N184">
        <v>1561957200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69.117647058823522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9">
        <f t="shared" si="9"/>
        <v>40430.208333333336</v>
      </c>
      <c r="N185">
        <v>1285131600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9">
        <f t="shared" si="9"/>
        <v>43588.208333333328</v>
      </c>
      <c r="N186">
        <v>1556946000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9">
        <f t="shared" si="9"/>
        <v>43233.208333333328</v>
      </c>
      <c r="N187">
        <v>1527138000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9">
        <f t="shared" si="9"/>
        <v>41782.208333333336</v>
      </c>
      <c r="N188">
        <v>1402117200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9">
        <f t="shared" si="9"/>
        <v>41328.25</v>
      </c>
      <c r="N189">
        <v>1364014800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9">
        <f t="shared" si="9"/>
        <v>41975.25</v>
      </c>
      <c r="N190">
        <v>1417586400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9">
        <f t="shared" si="9"/>
        <v>42433.25</v>
      </c>
      <c r="N191">
        <v>1457071200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9">
        <f t="shared" si="9"/>
        <v>41429.208333333336</v>
      </c>
      <c r="N192">
        <v>1370408400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37.952380952380956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9">
        <f t="shared" si="9"/>
        <v>43536.208333333328</v>
      </c>
      <c r="N193">
        <v>1552626000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19.992957746478872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 s="9">
        <f t="shared" si="9"/>
        <v>41817.208333333336</v>
      </c>
      <c r="N194">
        <v>1404190800</v>
      </c>
      <c r="O194" s="9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45.636363636363633</v>
      </c>
      <c r="G195" t="s">
        <v>14</v>
      </c>
      <c r="H195">
        <v>65</v>
      </c>
      <c r="I195" s="5">
        <f t="shared" ref="I195:I258" si="12">IF(H195=0,0,E195/H195)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3">(((L195/60)/60)/24)+DATE(1970,1,1)</f>
        <v>43198.208333333328</v>
      </c>
      <c r="N195">
        <v>1523509200</v>
      </c>
      <c r="O195" s="9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E196/D196*100</f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 s="9">
        <f t="shared" si="13"/>
        <v>42261.208333333328</v>
      </c>
      <c r="N196">
        <v>1443589200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 s="9">
        <f t="shared" si="13"/>
        <v>43310.208333333328</v>
      </c>
      <c r="N197">
        <v>1533445200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 s="9">
        <f t="shared" si="13"/>
        <v>42616.208333333328</v>
      </c>
      <c r="N198">
        <v>1474520400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 s="9">
        <f t="shared" si="13"/>
        <v>42909.208333333328</v>
      </c>
      <c r="N199">
        <v>1499403600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 s="9">
        <f t="shared" si="13"/>
        <v>40396.208333333336</v>
      </c>
      <c r="N200">
        <v>1283576400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 s="9">
        <f t="shared" si="13"/>
        <v>42192.208333333328</v>
      </c>
      <c r="N201">
        <v>1436590800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 s="9">
        <f t="shared" si="13"/>
        <v>40262.208333333336</v>
      </c>
      <c r="N202">
        <v>1270443600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 s="9">
        <f t="shared" si="13"/>
        <v>41845.208333333336</v>
      </c>
      <c r="N203">
        <v>1407819600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78.831325301204828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 s="9">
        <f t="shared" si="13"/>
        <v>40818.208333333336</v>
      </c>
      <c r="N204">
        <v>1317877200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 s="9">
        <f t="shared" si="13"/>
        <v>42752.25</v>
      </c>
      <c r="N205">
        <v>1484805600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 s="9">
        <f t="shared" si="13"/>
        <v>40636.208333333336</v>
      </c>
      <c r="N206">
        <v>1302670800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 s="9">
        <f t="shared" si="13"/>
        <v>43390.208333333328</v>
      </c>
      <c r="N207">
        <v>1540789200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 s="9">
        <f t="shared" si="13"/>
        <v>40236.25</v>
      </c>
      <c r="N208">
        <v>1268028000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 s="9">
        <f t="shared" si="13"/>
        <v>43340.208333333328</v>
      </c>
      <c r="N209">
        <v>1537160400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 s="9">
        <f t="shared" si="13"/>
        <v>43048.25</v>
      </c>
      <c r="N210">
        <v>1512280800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 s="9">
        <f t="shared" si="13"/>
        <v>42496.208333333328</v>
      </c>
      <c r="N211">
        <v>1463115600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67.425531914893625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 s="9">
        <f t="shared" si="13"/>
        <v>42797.25</v>
      </c>
      <c r="N212">
        <v>1490850000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 s="9">
        <f t="shared" si="13"/>
        <v>41513.208333333336</v>
      </c>
      <c r="N213">
        <v>1379653200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 s="9">
        <f t="shared" si="13"/>
        <v>43814.25</v>
      </c>
      <c r="N214">
        <v>1580364000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 s="9">
        <f t="shared" si="13"/>
        <v>40488.208333333336</v>
      </c>
      <c r="N215">
        <v>1289714400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 s="9">
        <f t="shared" si="13"/>
        <v>40409.208333333336</v>
      </c>
      <c r="N216">
        <v>1282712400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3.841836734693878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 s="9">
        <f t="shared" si="13"/>
        <v>43509.25</v>
      </c>
      <c r="N217">
        <v>1550210400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155.07066557107643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 s="9">
        <f t="shared" si="13"/>
        <v>40869.25</v>
      </c>
      <c r="N218">
        <v>1322114400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 s="9">
        <f t="shared" si="13"/>
        <v>43583.208333333328</v>
      </c>
      <c r="N219">
        <v>1557205200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 s="9">
        <f t="shared" si="13"/>
        <v>40858.25</v>
      </c>
      <c r="N220">
        <v>1323928800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332.12709832134288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 s="9">
        <f t="shared" si="13"/>
        <v>41137.208333333336</v>
      </c>
      <c r="N221">
        <v>1346130000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 s="9">
        <f t="shared" si="13"/>
        <v>40725.208333333336</v>
      </c>
      <c r="N222">
        <v>1311051600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 s="9">
        <f t="shared" si="13"/>
        <v>41081.208333333336</v>
      </c>
      <c r="N223">
        <v>1340427600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137.97916666666669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 s="9">
        <f t="shared" si="13"/>
        <v>41914.208333333336</v>
      </c>
      <c r="N224">
        <v>1412312400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 s="9">
        <f t="shared" si="13"/>
        <v>42445.208333333328</v>
      </c>
      <c r="N225">
        <v>1459314000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 s="9">
        <f t="shared" si="13"/>
        <v>41906.208333333336</v>
      </c>
      <c r="N226">
        <v>1415426400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 s="9">
        <f t="shared" si="13"/>
        <v>41762.208333333336</v>
      </c>
      <c r="N227">
        <v>1399093200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 s="9">
        <f t="shared" si="13"/>
        <v>40276.208333333336</v>
      </c>
      <c r="N228">
        <v>1273899600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 s="9">
        <f t="shared" si="13"/>
        <v>42139.208333333328</v>
      </c>
      <c r="N229">
        <v>1432184400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119.90717911530093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 s="9">
        <f t="shared" si="13"/>
        <v>42613.208333333328</v>
      </c>
      <c r="N230">
        <v>1474779600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 s="9">
        <f t="shared" si="13"/>
        <v>42887.208333333328</v>
      </c>
      <c r="N231">
        <v>1500440400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 s="9">
        <f t="shared" si="13"/>
        <v>43805.25</v>
      </c>
      <c r="N232">
        <v>1575612000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 s="9">
        <f t="shared" si="13"/>
        <v>41415.208333333336</v>
      </c>
      <c r="N233">
        <v>1374123600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 s="9">
        <f t="shared" si="13"/>
        <v>42576.208333333328</v>
      </c>
      <c r="N234">
        <v>1469509200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 s="9">
        <f t="shared" si="13"/>
        <v>40706.208333333336</v>
      </c>
      <c r="N235">
        <v>1309237200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 s="9">
        <f t="shared" si="13"/>
        <v>42969.208333333328</v>
      </c>
      <c r="N236">
        <v>1503982800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 s="9">
        <f t="shared" si="13"/>
        <v>42779.25</v>
      </c>
      <c r="N237">
        <v>1487397600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 s="9">
        <f t="shared" si="13"/>
        <v>43641.208333333328</v>
      </c>
      <c r="N238">
        <v>1562043600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 s="9">
        <f t="shared" si="13"/>
        <v>41754.208333333336</v>
      </c>
      <c r="N239">
        <v>1398574800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 s="9">
        <f t="shared" si="13"/>
        <v>43083.25</v>
      </c>
      <c r="N240">
        <v>1515391200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 s="9">
        <f t="shared" si="13"/>
        <v>42245.208333333328</v>
      </c>
      <c r="N241">
        <v>1441170000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 s="9">
        <f t="shared" si="13"/>
        <v>40396.208333333336</v>
      </c>
      <c r="N242">
        <v>1281157200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 s="9">
        <f t="shared" si="13"/>
        <v>41742.208333333336</v>
      </c>
      <c r="N243">
        <v>1398229200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127.72619047619047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 s="9">
        <f t="shared" si="13"/>
        <v>42865.208333333328</v>
      </c>
      <c r="N244">
        <v>1495256400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 s="9">
        <f t="shared" si="13"/>
        <v>43163.25</v>
      </c>
      <c r="N245">
        <v>1520402400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569.71428571428578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 s="9">
        <f t="shared" si="13"/>
        <v>41834.208333333336</v>
      </c>
      <c r="N246">
        <v>1409806800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509.34482758620686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 s="9">
        <f t="shared" si="13"/>
        <v>41736.208333333336</v>
      </c>
      <c r="N247">
        <v>1396933200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325.5333333333333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 s="9">
        <f t="shared" si="13"/>
        <v>41491.208333333336</v>
      </c>
      <c r="N248">
        <v>1376024400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 s="9">
        <f t="shared" si="13"/>
        <v>42726.25</v>
      </c>
      <c r="N249">
        <v>1483682400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211.33870967741933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 s="9">
        <f t="shared" si="13"/>
        <v>42004.25</v>
      </c>
      <c r="N250">
        <v>1420437600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 s="9">
        <f t="shared" si="13"/>
        <v>42006.25</v>
      </c>
      <c r="N251">
        <v>1420783200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 s="9">
        <f t="shared" si="13"/>
        <v>40203.25</v>
      </c>
      <c r="N252">
        <v>1267423200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54.084507042253513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 s="9">
        <f t="shared" si="13"/>
        <v>41252.25</v>
      </c>
      <c r="N253">
        <v>1355205600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 s="9">
        <f t="shared" si="13"/>
        <v>41572.208333333336</v>
      </c>
      <c r="N254">
        <v>1383109200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 s="9">
        <f t="shared" si="13"/>
        <v>40641.208333333336</v>
      </c>
      <c r="N255">
        <v>1303275600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 s="9">
        <f t="shared" si="13"/>
        <v>42787.25</v>
      </c>
      <c r="N256">
        <v>1487829600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 s="9">
        <f t="shared" si="13"/>
        <v>40590.25</v>
      </c>
      <c r="N257">
        <v>1298268000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23.390243902439025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 s="9">
        <f t="shared" si="13"/>
        <v>42393.25</v>
      </c>
      <c r="N258">
        <v>1456812000</v>
      </c>
      <c r="O258" s="9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146</v>
      </c>
      <c r="G259" t="s">
        <v>20</v>
      </c>
      <c r="H259">
        <v>92</v>
      </c>
      <c r="I259" s="5">
        <f t="shared" ref="I259:I322" si="16">IF(H259=0,0,E259/H259)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7">(((L259/60)/60)/24)+DATE(1970,1,1)</f>
        <v>41338.25</v>
      </c>
      <c r="N259">
        <v>1363669200</v>
      </c>
      <c r="O259" s="9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E260/D260*100</f>
        <v>268.48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 s="9">
        <f t="shared" si="17"/>
        <v>42712.25</v>
      </c>
      <c r="N260">
        <v>1482904800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597.5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 s="9">
        <f t="shared" si="17"/>
        <v>41251.25</v>
      </c>
      <c r="N261">
        <v>1356588000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157.69841269841268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 s="9">
        <f t="shared" si="17"/>
        <v>41180.208333333336</v>
      </c>
      <c r="N262">
        <v>1349845200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31.201660735468568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 s="9">
        <f t="shared" si="17"/>
        <v>40415.208333333336</v>
      </c>
      <c r="N263">
        <v>1283058000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313.41176470588238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 s="9">
        <f t="shared" si="17"/>
        <v>40638.208333333336</v>
      </c>
      <c r="N264">
        <v>1304226000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370.89655172413791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 s="9">
        <f t="shared" si="17"/>
        <v>40187.25</v>
      </c>
      <c r="N265">
        <v>1263016800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362.66447368421052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 s="9">
        <f t="shared" si="17"/>
        <v>41317.25</v>
      </c>
      <c r="N266">
        <v>1362031200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123.08163265306122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 s="9">
        <f t="shared" si="17"/>
        <v>42372.25</v>
      </c>
      <c r="N267">
        <v>1455602400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76.766756032171585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 s="9">
        <f t="shared" si="17"/>
        <v>41950.25</v>
      </c>
      <c r="N268">
        <v>1418191200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233.62012987012989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 s="9">
        <f t="shared" si="17"/>
        <v>41206.208333333336</v>
      </c>
      <c r="N269">
        <v>1352440800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180.53333333333333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 s="9">
        <f t="shared" si="17"/>
        <v>41186.208333333336</v>
      </c>
      <c r="N270">
        <v>1353304800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252.62857142857143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 s="9">
        <f t="shared" si="17"/>
        <v>43496.25</v>
      </c>
      <c r="N271">
        <v>1550728800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27.176538240368025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 s="9">
        <f t="shared" si="17"/>
        <v>40514.25</v>
      </c>
      <c r="N272">
        <v>1291442400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 s="9">
        <f t="shared" si="17"/>
        <v>42345.25</v>
      </c>
      <c r="N273">
        <v>1452146400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304.0097847358121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 s="9">
        <f t="shared" si="17"/>
        <v>43656.208333333328</v>
      </c>
      <c r="N274">
        <v>1564894800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137.23076923076923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 s="9">
        <f t="shared" si="17"/>
        <v>42995.208333333328</v>
      </c>
      <c r="N275">
        <v>1505883600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32.208333333333336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 s="9">
        <f t="shared" si="17"/>
        <v>43045.25</v>
      </c>
      <c r="N276">
        <v>1510380000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241.51282051282053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 s="9">
        <f t="shared" si="17"/>
        <v>43561.208333333328</v>
      </c>
      <c r="N277">
        <v>1555218000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96.8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 s="9">
        <f t="shared" si="17"/>
        <v>41018.208333333336</v>
      </c>
      <c r="N278">
        <v>1335243600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1066.4285714285716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 s="9">
        <f t="shared" si="17"/>
        <v>40378.208333333336</v>
      </c>
      <c r="N279">
        <v>1279688400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325.88888888888891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 s="9">
        <f t="shared" si="17"/>
        <v>41239.25</v>
      </c>
      <c r="N280">
        <v>1356069600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170.70000000000002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 s="9">
        <f t="shared" si="17"/>
        <v>43346.208333333328</v>
      </c>
      <c r="N281">
        <v>1536210000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581.44000000000005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 s="9">
        <f t="shared" si="17"/>
        <v>43060.25</v>
      </c>
      <c r="N282">
        <v>1511762400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91.520972644376897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 s="9">
        <f t="shared" si="17"/>
        <v>40979.25</v>
      </c>
      <c r="N283">
        <v>1333256400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108.04761904761904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 s="9">
        <f t="shared" si="17"/>
        <v>42701.25</v>
      </c>
      <c r="N284">
        <v>1480744800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18.728395061728396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 s="9">
        <f t="shared" si="17"/>
        <v>42520.208333333328</v>
      </c>
      <c r="N285">
        <v>1465016400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83.193877551020407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 s="9">
        <f t="shared" si="17"/>
        <v>41030.208333333336</v>
      </c>
      <c r="N286">
        <v>1336280400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706.33333333333337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 s="9">
        <f t="shared" si="17"/>
        <v>42623.208333333328</v>
      </c>
      <c r="N287">
        <v>1476766800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17.446030330062445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 s="9">
        <f t="shared" si="17"/>
        <v>42697.25</v>
      </c>
      <c r="N288">
        <v>1480485600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209.73015873015873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 s="9">
        <f t="shared" si="17"/>
        <v>42122.208333333328</v>
      </c>
      <c r="N289">
        <v>1430197200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97.785714285714292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 s="9">
        <f t="shared" si="17"/>
        <v>40982.208333333336</v>
      </c>
      <c r="N290">
        <v>1331787600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1684.25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 s="9">
        <f t="shared" si="17"/>
        <v>42219.208333333328</v>
      </c>
      <c r="N291">
        <v>1438837200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54.402135231316727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 s="9">
        <f t="shared" si="17"/>
        <v>41404.208333333336</v>
      </c>
      <c r="N292">
        <v>1370926800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456.61111111111109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 s="9">
        <f t="shared" si="17"/>
        <v>40831.208333333336</v>
      </c>
      <c r="N293">
        <v>1319000400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9.8219178082191778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 s="9">
        <f t="shared" si="17"/>
        <v>40984.208333333336</v>
      </c>
      <c r="N294">
        <v>1333429200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16.384615384615383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 s="9">
        <f t="shared" si="17"/>
        <v>40456.208333333336</v>
      </c>
      <c r="N295">
        <v>1287032400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1339.6666666666667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 s="9">
        <f t="shared" si="17"/>
        <v>43399.208333333328</v>
      </c>
      <c r="N296">
        <v>1541570400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35.650077760497666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 s="9">
        <f t="shared" si="17"/>
        <v>41562.208333333336</v>
      </c>
      <c r="N297">
        <v>1383976800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54.950819672131146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 s="9">
        <f t="shared" si="17"/>
        <v>43493.25</v>
      </c>
      <c r="N298">
        <v>1550556000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94.236111111111114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 s="9">
        <f t="shared" si="17"/>
        <v>41653.25</v>
      </c>
      <c r="N299">
        <v>1390456800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143.91428571428571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 s="9">
        <f t="shared" si="17"/>
        <v>42426.25</v>
      </c>
      <c r="N300">
        <v>1458018000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51.421052631578945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 s="9">
        <f t="shared" si="17"/>
        <v>42432.25</v>
      </c>
      <c r="N301">
        <v>1461819600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 s="9">
        <f t="shared" si="17"/>
        <v>42977.208333333328</v>
      </c>
      <c r="N302">
        <v>1504155600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1344.6666666666667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 s="9">
        <f t="shared" si="17"/>
        <v>42061.25</v>
      </c>
      <c r="N303">
        <v>1426395600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31.844940867279899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 s="9">
        <f t="shared" si="17"/>
        <v>43345.208333333328</v>
      </c>
      <c r="N304">
        <v>1537074000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82.617647058823536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 s="9">
        <f t="shared" si="17"/>
        <v>42376.25</v>
      </c>
      <c r="N305">
        <v>1452578400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546.14285714285722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 s="9">
        <f t="shared" si="17"/>
        <v>42589.208333333328</v>
      </c>
      <c r="N306">
        <v>1474088400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286.21428571428572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 s="9">
        <f t="shared" si="17"/>
        <v>42448.208333333328</v>
      </c>
      <c r="N307">
        <v>1461906000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7.9076923076923071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 s="9">
        <f t="shared" si="17"/>
        <v>42930.208333333328</v>
      </c>
      <c r="N308">
        <v>1500267600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132.13677811550153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 s="9">
        <f t="shared" si="17"/>
        <v>41066.208333333336</v>
      </c>
      <c r="N309">
        <v>1340686800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74.077834179357026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 s="9">
        <f t="shared" si="17"/>
        <v>40651.208333333336</v>
      </c>
      <c r="N310">
        <v>1303189200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75.292682926829272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 s="9">
        <f t="shared" si="17"/>
        <v>40807.208333333336</v>
      </c>
      <c r="N311">
        <v>1318309200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20.333333333333332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 s="9">
        <f t="shared" si="17"/>
        <v>40277.208333333336</v>
      </c>
      <c r="N312">
        <v>1272171600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203.36507936507937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 s="9">
        <f t="shared" si="17"/>
        <v>40590.25</v>
      </c>
      <c r="N313">
        <v>1298872800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310.2284263959391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 s="9">
        <f t="shared" si="17"/>
        <v>41572.208333333336</v>
      </c>
      <c r="N314">
        <v>1383282000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395.31818181818181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 s="9">
        <f t="shared" si="17"/>
        <v>40966.25</v>
      </c>
      <c r="N315">
        <v>1330495200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294.71428571428572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 s="9">
        <f t="shared" si="17"/>
        <v>43536.208333333328</v>
      </c>
      <c r="N316">
        <v>1552798800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33.89473684210526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 s="9">
        <f t="shared" si="17"/>
        <v>41783.208333333336</v>
      </c>
      <c r="N317">
        <v>1403413200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66.677083333333329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 s="9">
        <f t="shared" si="17"/>
        <v>43788.25</v>
      </c>
      <c r="N318">
        <v>1574229600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19.227272727272727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 s="9">
        <f t="shared" si="17"/>
        <v>42869.208333333328</v>
      </c>
      <c r="N319">
        <v>1495861200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15.842105263157894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 s="9">
        <f t="shared" si="17"/>
        <v>41684.25</v>
      </c>
      <c r="N320">
        <v>1392530400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38.702380952380956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 s="9">
        <f t="shared" si="17"/>
        <v>40402.208333333336</v>
      </c>
      <c r="N321">
        <v>1283662800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9.5876777251184837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 s="9">
        <f t="shared" si="17"/>
        <v>40673.208333333336</v>
      </c>
      <c r="N322">
        <v>1305781200</v>
      </c>
      <c r="O322" s="9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94.144366197183089</v>
      </c>
      <c r="G323" t="s">
        <v>14</v>
      </c>
      <c r="H323">
        <v>2468</v>
      </c>
      <c r="I323" s="5">
        <f t="shared" ref="I323:I386" si="20">IF(H323=0,0,E323/H323)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1">(((L323/60)/60)/24)+DATE(1970,1,1)</f>
        <v>40634.208333333336</v>
      </c>
      <c r="N323">
        <v>1302325200</v>
      </c>
      <c r="O323" s="9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E324/D324*100</f>
        <v>166.56234096692114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 s="9">
        <f t="shared" si="21"/>
        <v>40507.25</v>
      </c>
      <c r="N324">
        <v>1291788000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24.134831460674157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 s="9">
        <f t="shared" si="21"/>
        <v>41725.208333333336</v>
      </c>
      <c r="N325">
        <v>1396069200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164.05633802816902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 s="9">
        <f t="shared" si="21"/>
        <v>42176.208333333328</v>
      </c>
      <c r="N326">
        <v>1435899600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90.723076923076931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 s="9">
        <f t="shared" si="21"/>
        <v>43267.208333333328</v>
      </c>
      <c r="N327">
        <v>1531112400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46.194444444444443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 s="9">
        <f t="shared" si="21"/>
        <v>42364.25</v>
      </c>
      <c r="N328">
        <v>1451628000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38.53846153846154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 s="9">
        <f t="shared" si="21"/>
        <v>43705.208333333328</v>
      </c>
      <c r="N329">
        <v>1567314000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133.56231003039514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 s="9">
        <f t="shared" si="21"/>
        <v>43434.25</v>
      </c>
      <c r="N330">
        <v>1544508000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22.896588486140725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 s="9">
        <f t="shared" si="21"/>
        <v>42716.25</v>
      </c>
      <c r="N331">
        <v>1482472800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184.95548961424333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 s="9">
        <f t="shared" si="21"/>
        <v>43077.25</v>
      </c>
      <c r="N332">
        <v>1512799200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443.72727272727275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 s="9">
        <f t="shared" si="21"/>
        <v>40896.25</v>
      </c>
      <c r="N333">
        <v>1324360800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199.9806763285024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 s="9">
        <f t="shared" si="21"/>
        <v>41361.208333333336</v>
      </c>
      <c r="N334">
        <v>1364533200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123.95833333333333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 s="9">
        <f t="shared" si="21"/>
        <v>43424.25</v>
      </c>
      <c r="N335">
        <v>1545112800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186.61329305135951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 s="9">
        <f t="shared" si="21"/>
        <v>43110.25</v>
      </c>
      <c r="N336">
        <v>1516168800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114.28538550057536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 s="9">
        <f t="shared" si="21"/>
        <v>43784.25</v>
      </c>
      <c r="N337">
        <v>1574920800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97.032531824611041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 s="9">
        <f t="shared" si="21"/>
        <v>40527.25</v>
      </c>
      <c r="N338">
        <v>1292479200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122.81904761904762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 s="9">
        <f t="shared" si="21"/>
        <v>43780.25</v>
      </c>
      <c r="N339">
        <v>1573538400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179.14326647564468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 s="9">
        <f t="shared" si="21"/>
        <v>40821.208333333336</v>
      </c>
      <c r="N340">
        <v>1320382800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79.951577402787962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 s="9">
        <f t="shared" si="21"/>
        <v>42949.208333333328</v>
      </c>
      <c r="N341">
        <v>1502859600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94.242587601078171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 s="9">
        <f t="shared" si="21"/>
        <v>40889.25</v>
      </c>
      <c r="N342">
        <v>1323756000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84.669291338582681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 s="9">
        <f t="shared" si="21"/>
        <v>42244.208333333328</v>
      </c>
      <c r="N343">
        <v>1441342800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66.521920668058456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 s="9">
        <f t="shared" si="21"/>
        <v>41475.208333333336</v>
      </c>
      <c r="N344">
        <v>1375333200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53.922222222222224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 s="9">
        <f t="shared" si="21"/>
        <v>41597.25</v>
      </c>
      <c r="N345">
        <v>1389420000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41.983299595141702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 s="9">
        <f t="shared" si="21"/>
        <v>43122.25</v>
      </c>
      <c r="N346">
        <v>1520056800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14.69479695431472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 s="9">
        <f t="shared" si="21"/>
        <v>42194.208333333328</v>
      </c>
      <c r="N347">
        <v>1436504400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34.475000000000001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 s="9">
        <f t="shared" si="21"/>
        <v>42971.208333333328</v>
      </c>
      <c r="N348">
        <v>1508302800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1400.7777777777778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 s="9">
        <f t="shared" si="21"/>
        <v>42046.25</v>
      </c>
      <c r="N349">
        <v>1425708000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71.770351758793964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 s="9">
        <f t="shared" si="21"/>
        <v>42782.25</v>
      </c>
      <c r="N350">
        <v>1488348000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53.074115044247783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 s="9">
        <f t="shared" si="21"/>
        <v>42930.208333333328</v>
      </c>
      <c r="N351">
        <v>1502600400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 s="9">
        <f t="shared" si="21"/>
        <v>42144.208333333328</v>
      </c>
      <c r="N352">
        <v>1433653200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127.70715249662618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 s="9">
        <f t="shared" si="21"/>
        <v>42240.208333333328</v>
      </c>
      <c r="N353">
        <v>1441602000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34.892857142857139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 s="9">
        <f t="shared" si="21"/>
        <v>42315.25</v>
      </c>
      <c r="N354">
        <v>1447567200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410.59821428571428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 s="9">
        <f t="shared" si="21"/>
        <v>43651.208333333328</v>
      </c>
      <c r="N355">
        <v>1562389200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123.73770491803278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 s="9">
        <f t="shared" si="21"/>
        <v>41520.208333333336</v>
      </c>
      <c r="N356">
        <v>1378789200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58.973684210526315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 s="9">
        <f t="shared" si="21"/>
        <v>42757.25</v>
      </c>
      <c r="N357">
        <v>1488520800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36.892473118279568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 s="9">
        <f t="shared" si="21"/>
        <v>40922.25</v>
      </c>
      <c r="N358">
        <v>1327298400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184.91304347826087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 s="9">
        <f t="shared" si="21"/>
        <v>42250.208333333328</v>
      </c>
      <c r="N359">
        <v>1443416400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11.814432989690722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 s="9">
        <f t="shared" si="21"/>
        <v>43322.208333333328</v>
      </c>
      <c r="N360">
        <v>1534136400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298.7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 s="9">
        <f t="shared" si="21"/>
        <v>40782.208333333336</v>
      </c>
      <c r="N361">
        <v>1315026000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226.35175879396985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 s="9">
        <f t="shared" si="21"/>
        <v>40544.25</v>
      </c>
      <c r="N362">
        <v>1295071200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173.56363636363636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 s="9">
        <f t="shared" si="21"/>
        <v>43015.208333333328</v>
      </c>
      <c r="N363">
        <v>1509426000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371.75675675675677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 s="9">
        <f t="shared" si="21"/>
        <v>40570.25</v>
      </c>
      <c r="N364">
        <v>1299391200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160.19230769230771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 s="9">
        <f t="shared" si="21"/>
        <v>40904.25</v>
      </c>
      <c r="N365">
        <v>1325052000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1616.3333333333335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 s="9">
        <f t="shared" si="21"/>
        <v>43164.25</v>
      </c>
      <c r="N366">
        <v>1522818000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733.4375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 s="9">
        <f t="shared" si="21"/>
        <v>42733.25</v>
      </c>
      <c r="N367">
        <v>1485324000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592.11111111111109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 s="9">
        <f t="shared" si="21"/>
        <v>40546.25</v>
      </c>
      <c r="N368">
        <v>1294120800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18.888888888888889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 s="9">
        <f t="shared" si="21"/>
        <v>41930.208333333336</v>
      </c>
      <c r="N369">
        <v>1415685600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276.80769230769232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 s="9">
        <f t="shared" si="21"/>
        <v>40464.208333333336</v>
      </c>
      <c r="N370">
        <v>1288933200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273.01851851851848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 s="9">
        <f t="shared" si="21"/>
        <v>41308.25</v>
      </c>
      <c r="N371">
        <v>1363237200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159.36331255565449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 s="9">
        <f t="shared" si="21"/>
        <v>43570.208333333328</v>
      </c>
      <c r="N372">
        <v>1555822800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67.869978858350947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 s="9">
        <f t="shared" si="21"/>
        <v>42043.25</v>
      </c>
      <c r="N373">
        <v>1427778000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1591.5555555555554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 s="9">
        <f t="shared" si="21"/>
        <v>42012.25</v>
      </c>
      <c r="N374">
        <v>1422424800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730.18222222222221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 s="9">
        <f t="shared" si="21"/>
        <v>42964.208333333328</v>
      </c>
      <c r="N375">
        <v>1503637200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13.185782556750297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 s="9">
        <f t="shared" si="21"/>
        <v>43476.25</v>
      </c>
      <c r="N376">
        <v>1547618400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54.777777777777779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 s="9">
        <f t="shared" si="21"/>
        <v>42293.208333333328</v>
      </c>
      <c r="N377">
        <v>1449900000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361.02941176470591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 s="9">
        <f t="shared" si="21"/>
        <v>41826.208333333336</v>
      </c>
      <c r="N378">
        <v>1405141200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10.257545271629779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 s="9">
        <f t="shared" si="21"/>
        <v>43760.208333333328</v>
      </c>
      <c r="N379">
        <v>1572933600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13.962962962962964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 s="9">
        <f t="shared" si="21"/>
        <v>43241.208333333328</v>
      </c>
      <c r="N380">
        <v>1530162000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40.444444444444443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 s="9">
        <f t="shared" si="21"/>
        <v>40843.208333333336</v>
      </c>
      <c r="N381">
        <v>1320904800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160.32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 s="9">
        <f t="shared" si="21"/>
        <v>41448.208333333336</v>
      </c>
      <c r="N382">
        <v>1372395600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183.9433962264151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 s="9">
        <f t="shared" si="21"/>
        <v>42163.208333333328</v>
      </c>
      <c r="N383">
        <v>1437714000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63.769230769230766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 s="9">
        <f t="shared" si="21"/>
        <v>43024.208333333328</v>
      </c>
      <c r="N384">
        <v>1509771600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225.38095238095238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 s="9">
        <f t="shared" si="21"/>
        <v>43509.25</v>
      </c>
      <c r="N385">
        <v>1550556000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172.00961538461539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 s="9">
        <f t="shared" si="21"/>
        <v>42776.25</v>
      </c>
      <c r="N386">
        <v>1489039200</v>
      </c>
      <c r="O386" s="9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146.16709511568124</v>
      </c>
      <c r="G387" t="s">
        <v>20</v>
      </c>
      <c r="H387">
        <v>1137</v>
      </c>
      <c r="I387" s="5">
        <f t="shared" ref="I387:I450" si="24">IF(H387=0,0,E387/H387)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5">(((L387/60)/60)/24)+DATE(1970,1,1)</f>
        <v>43553.208333333328</v>
      </c>
      <c r="N387">
        <v>1556600400</v>
      </c>
      <c r="O387" s="9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E388/D388*100</f>
        <v>76.42361623616236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 s="9">
        <f t="shared" si="25"/>
        <v>40355.208333333336</v>
      </c>
      <c r="N388">
        <v>1278565200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39.261467889908261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 s="9">
        <f t="shared" si="25"/>
        <v>41072.208333333336</v>
      </c>
      <c r="N389">
        <v>1339909200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11.270034843205574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 s="9">
        <f t="shared" si="25"/>
        <v>40912.25</v>
      </c>
      <c r="N390">
        <v>1325829600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122.11084337349398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 s="9">
        <f t="shared" si="25"/>
        <v>40479.208333333336</v>
      </c>
      <c r="N391">
        <v>1290578400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186.54166666666669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 s="9">
        <f t="shared" si="25"/>
        <v>41530.208333333336</v>
      </c>
      <c r="N392">
        <v>1380344400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7.2731788079470201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 s="9">
        <f t="shared" si="25"/>
        <v>41653.25</v>
      </c>
      <c r="N393">
        <v>1389852000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65.642371234207957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 s="9">
        <f t="shared" si="25"/>
        <v>40549.25</v>
      </c>
      <c r="N394">
        <v>1294466400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228.96178343949046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 s="9">
        <f t="shared" si="25"/>
        <v>42933.208333333328</v>
      </c>
      <c r="N395">
        <v>1500354000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469.37499999999994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 s="9">
        <f t="shared" si="25"/>
        <v>41484.208333333336</v>
      </c>
      <c r="N396">
        <v>1375938000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130.11267605633802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 s="9">
        <f t="shared" si="25"/>
        <v>40885.25</v>
      </c>
      <c r="N397">
        <v>1323410400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167.05422993492408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 s="9">
        <f t="shared" si="25"/>
        <v>43378.208333333328</v>
      </c>
      <c r="N398">
        <v>1539406800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173.8641975308642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 s="9">
        <f t="shared" si="25"/>
        <v>41417.208333333336</v>
      </c>
      <c r="N399">
        <v>1369803600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717.76470588235293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 s="9">
        <f t="shared" si="25"/>
        <v>43228.208333333328</v>
      </c>
      <c r="N400">
        <v>1525928400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63.850976361767728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 s="9">
        <f t="shared" si="25"/>
        <v>40576.25</v>
      </c>
      <c r="N401">
        <v>1297231200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 s="9">
        <f t="shared" si="25"/>
        <v>41502.208333333336</v>
      </c>
      <c r="N402">
        <v>1378530000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1530.2222222222222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 s="9">
        <f t="shared" si="25"/>
        <v>43765.208333333328</v>
      </c>
      <c r="N403">
        <v>1572152400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40.356164383561641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 s="9">
        <f t="shared" si="25"/>
        <v>40914.25</v>
      </c>
      <c r="N404">
        <v>1329890400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86.220633299284984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 s="9">
        <f t="shared" si="25"/>
        <v>40310.208333333336</v>
      </c>
      <c r="N405">
        <v>1276750800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315.58486707566465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 s="9">
        <f t="shared" si="25"/>
        <v>43053.25</v>
      </c>
      <c r="N406">
        <v>1510898400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89.618243243243242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 s="9">
        <f t="shared" si="25"/>
        <v>43255.208333333328</v>
      </c>
      <c r="N407">
        <v>1532408400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182.14503816793894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 s="9">
        <f t="shared" si="25"/>
        <v>41304.25</v>
      </c>
      <c r="N408">
        <v>1360562400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355.88235294117646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 s="9">
        <f t="shared" si="25"/>
        <v>43751.208333333328</v>
      </c>
      <c r="N409">
        <v>1571547600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131.83695652173913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 s="9">
        <f t="shared" si="25"/>
        <v>42541.208333333328</v>
      </c>
      <c r="N410">
        <v>1468126800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46.315634218289084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 s="9">
        <f t="shared" si="25"/>
        <v>42843.208333333328</v>
      </c>
      <c r="N411">
        <v>1492837200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36.132726089785294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 s="9">
        <f t="shared" si="25"/>
        <v>42122.208333333328</v>
      </c>
      <c r="N412">
        <v>1430197200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104.62820512820512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 s="9">
        <f t="shared" si="25"/>
        <v>42884.208333333328</v>
      </c>
      <c r="N413">
        <v>1496206800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668.85714285714289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 s="9">
        <f t="shared" si="25"/>
        <v>41642.25</v>
      </c>
      <c r="N414">
        <v>1389592800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62.072823218997364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 s="9">
        <f t="shared" si="25"/>
        <v>43431.25</v>
      </c>
      <c r="N415">
        <v>1545631200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84.699787460148784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 s="9">
        <f t="shared" si="25"/>
        <v>40288.208333333336</v>
      </c>
      <c r="N416">
        <v>1272430800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11.059030837004405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 s="9">
        <f t="shared" si="25"/>
        <v>40921.25</v>
      </c>
      <c r="N417">
        <v>1327903200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43.838781575037146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 s="9">
        <f t="shared" si="25"/>
        <v>40560.25</v>
      </c>
      <c r="N418">
        <v>1296021600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55.470588235294116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 s="9">
        <f t="shared" si="25"/>
        <v>43407.208333333328</v>
      </c>
      <c r="N419">
        <v>1543298400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57.399511301160658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 s="9">
        <f t="shared" si="25"/>
        <v>41035.208333333336</v>
      </c>
      <c r="N420">
        <v>1336366800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123.43497363796135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 s="9">
        <f t="shared" si="25"/>
        <v>40899.25</v>
      </c>
      <c r="N421">
        <v>1325052000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128.46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 s="9">
        <f t="shared" si="25"/>
        <v>42911.208333333328</v>
      </c>
      <c r="N422">
        <v>1499576400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63.989361702127653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 s="9">
        <f t="shared" si="25"/>
        <v>42915.208333333328</v>
      </c>
      <c r="N423">
        <v>1501304400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127.29885057471265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 s="9">
        <f t="shared" si="25"/>
        <v>40285.208333333336</v>
      </c>
      <c r="N424">
        <v>1273208400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10.638024357239512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 s="9">
        <f t="shared" si="25"/>
        <v>40808.208333333336</v>
      </c>
      <c r="N425">
        <v>1316840400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40.470588235294116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 s="9">
        <f t="shared" si="25"/>
        <v>43208.208333333328</v>
      </c>
      <c r="N426">
        <v>1524546000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287.66666666666663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 s="9">
        <f t="shared" si="25"/>
        <v>42213.208333333328</v>
      </c>
      <c r="N427">
        <v>1438578000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572.94444444444446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 s="9">
        <f t="shared" si="25"/>
        <v>41332.25</v>
      </c>
      <c r="N428">
        <v>1362549600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112.90429799426933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 s="9">
        <f t="shared" si="25"/>
        <v>41895.208333333336</v>
      </c>
      <c r="N429">
        <v>1413349200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46.387573964497044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 s="9">
        <f t="shared" si="25"/>
        <v>40585.25</v>
      </c>
      <c r="N430">
        <v>1298008800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90.675916230366497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 s="9">
        <f t="shared" si="25"/>
        <v>41680.25</v>
      </c>
      <c r="N431">
        <v>1394427600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67.740740740740748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 s="9">
        <f t="shared" si="25"/>
        <v>43737.208333333328</v>
      </c>
      <c r="N432">
        <v>1572670800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192.49019607843135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 s="9">
        <f t="shared" si="25"/>
        <v>43273.208333333328</v>
      </c>
      <c r="N433">
        <v>1531112400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82.714285714285722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 s="9">
        <f t="shared" si="25"/>
        <v>41761.208333333336</v>
      </c>
      <c r="N434">
        <v>1400734800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54.163920922570021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 s="9">
        <f t="shared" si="25"/>
        <v>41603.25</v>
      </c>
      <c r="N435">
        <v>1386741600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16.722222222222221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 s="9">
        <f t="shared" si="25"/>
        <v>42705.25</v>
      </c>
      <c r="N436">
        <v>1481781600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116.87664041994749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 s="9">
        <f t="shared" si="25"/>
        <v>41988.25</v>
      </c>
      <c r="N437">
        <v>1419660000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1052.1538461538462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 s="9">
        <f t="shared" si="25"/>
        <v>43575.208333333328</v>
      </c>
      <c r="N438">
        <v>1555822800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123.07407407407408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 s="9">
        <f t="shared" si="25"/>
        <v>42260.208333333328</v>
      </c>
      <c r="N439">
        <v>1442379600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178.63855421686748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 s="9">
        <f t="shared" si="25"/>
        <v>41337.25</v>
      </c>
      <c r="N440">
        <v>1364965200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355.28169014084506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 s="9">
        <f t="shared" si="25"/>
        <v>42680.208333333328</v>
      </c>
      <c r="N441">
        <v>1479016800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161.90634146341463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 s="9">
        <f t="shared" si="25"/>
        <v>42916.208333333328</v>
      </c>
      <c r="N442">
        <v>1499662800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24.914285714285715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 s="9">
        <f t="shared" si="25"/>
        <v>41025.208333333336</v>
      </c>
      <c r="N443">
        <v>1337835600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198.72222222222223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 s="9">
        <f t="shared" si="25"/>
        <v>42980.208333333328</v>
      </c>
      <c r="N444">
        <v>1505710800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34.752688172043008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 s="9">
        <f t="shared" si="25"/>
        <v>40451.208333333336</v>
      </c>
      <c r="N445">
        <v>1287464400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176.41935483870967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 s="9">
        <f t="shared" si="25"/>
        <v>40748.208333333336</v>
      </c>
      <c r="N446">
        <v>1311656400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511.38095238095235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 s="9">
        <f t="shared" si="25"/>
        <v>40515.25</v>
      </c>
      <c r="N447">
        <v>1293170400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82.044117647058826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 s="9">
        <f t="shared" si="25"/>
        <v>41261.25</v>
      </c>
      <c r="N448">
        <v>1355983200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24.326030927835053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 s="9">
        <f t="shared" si="25"/>
        <v>43088.25</v>
      </c>
      <c r="N449">
        <v>1515045600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50.482758620689658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 s="9">
        <f t="shared" si="25"/>
        <v>41378.208333333336</v>
      </c>
      <c r="N450">
        <v>1366088400</v>
      </c>
      <c r="O450" s="9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967</v>
      </c>
      <c r="G451" t="s">
        <v>20</v>
      </c>
      <c r="H451">
        <v>86</v>
      </c>
      <c r="I451" s="5">
        <f t="shared" ref="I451:I514" si="28">IF(H451=0,0,E451/H451)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29">(((L451/60)/60)/24)+DATE(1970,1,1)</f>
        <v>43530.25</v>
      </c>
      <c r="N451">
        <v>1553317200</v>
      </c>
      <c r="O451" s="9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E452/D452*100</f>
        <v>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 s="9">
        <f t="shared" si="29"/>
        <v>43394.208333333328</v>
      </c>
      <c r="N452">
        <v>1542088800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122.84501347708894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 s="9">
        <f t="shared" si="29"/>
        <v>42935.208333333328</v>
      </c>
      <c r="N453">
        <v>1503118800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63.4375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 s="9">
        <f t="shared" si="29"/>
        <v>40365.208333333336</v>
      </c>
      <c r="N454">
        <v>1278478800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56.331688596491226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 s="9">
        <f t="shared" si="29"/>
        <v>42705.25</v>
      </c>
      <c r="N455">
        <v>1484114400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44.074999999999996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 s="9">
        <f t="shared" si="29"/>
        <v>41568.208333333336</v>
      </c>
      <c r="N456">
        <v>1385445600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118.37253218884121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 s="9">
        <f t="shared" si="29"/>
        <v>40809.208333333336</v>
      </c>
      <c r="N457">
        <v>1318741200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104.1243169398907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 s="9">
        <f t="shared" si="29"/>
        <v>43141.25</v>
      </c>
      <c r="N458">
        <v>1518242400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26.640000000000004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 s="9">
        <f t="shared" si="29"/>
        <v>42657.208333333328</v>
      </c>
      <c r="N459">
        <v>1476594000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351.20118343195264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 s="9">
        <f t="shared" si="29"/>
        <v>40265.208333333336</v>
      </c>
      <c r="N460">
        <v>1273554000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90.063492063492063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 s="9">
        <f t="shared" si="29"/>
        <v>42001.25</v>
      </c>
      <c r="N461">
        <v>1421906400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171.625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 s="9">
        <f t="shared" si="29"/>
        <v>40399.208333333336</v>
      </c>
      <c r="N462">
        <v>1281589200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141.04655870445345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 s="9">
        <f t="shared" si="29"/>
        <v>41757.208333333336</v>
      </c>
      <c r="N463">
        <v>1400389200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30.57944915254237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 s="9">
        <f t="shared" si="29"/>
        <v>41304.25</v>
      </c>
      <c r="N464">
        <v>1362808800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108.16455696202532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 s="9">
        <f t="shared" si="29"/>
        <v>41639.25</v>
      </c>
      <c r="N465">
        <v>1388815200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133.45505617977528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 s="9">
        <f t="shared" si="29"/>
        <v>43142.25</v>
      </c>
      <c r="N466">
        <v>1519538400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187.85106382978722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 s="9">
        <f t="shared" si="29"/>
        <v>43127.25</v>
      </c>
      <c r="N467">
        <v>1517810400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 s="9">
        <f t="shared" si="29"/>
        <v>41409.208333333336</v>
      </c>
      <c r="N468">
        <v>1370581200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575.21428571428578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 s="9">
        <f t="shared" si="29"/>
        <v>42331.25</v>
      </c>
      <c r="N469">
        <v>1448863200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40.5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 s="9">
        <f t="shared" si="29"/>
        <v>43569.208333333328</v>
      </c>
      <c r="N470">
        <v>1556600400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184.42857142857144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 s="9">
        <f t="shared" si="29"/>
        <v>42142.208333333328</v>
      </c>
      <c r="N471">
        <v>1432098000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285.80555555555554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 s="9">
        <f t="shared" si="29"/>
        <v>42716.25</v>
      </c>
      <c r="N472">
        <v>1482127200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 s="9">
        <f t="shared" si="29"/>
        <v>41031.208333333336</v>
      </c>
      <c r="N473">
        <v>1335934800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39.234070221066318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 s="9">
        <f t="shared" si="29"/>
        <v>43535.208333333328</v>
      </c>
      <c r="N474">
        <v>1556946000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178.14000000000001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 s="9">
        <f t="shared" si="29"/>
        <v>43277.208333333328</v>
      </c>
      <c r="N475">
        <v>1530075600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365.15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 s="9">
        <f t="shared" si="29"/>
        <v>41989.25</v>
      </c>
      <c r="N476">
        <v>1418796000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113.94594594594594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 s="9">
        <f t="shared" si="29"/>
        <v>41450.208333333336</v>
      </c>
      <c r="N477">
        <v>1372482000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29.828720626631856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 s="9">
        <f t="shared" si="29"/>
        <v>43322.208333333328</v>
      </c>
      <c r="N478">
        <v>1534395600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54.270588235294113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 s="9">
        <f t="shared" si="29"/>
        <v>40720.208333333336</v>
      </c>
      <c r="N479">
        <v>1311397200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236.34156976744185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 s="9">
        <f t="shared" si="29"/>
        <v>42072.208333333328</v>
      </c>
      <c r="N480">
        <v>1426914000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512.91666666666663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 s="9">
        <f t="shared" si="29"/>
        <v>42945.208333333328</v>
      </c>
      <c r="N481">
        <v>1501477200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100.65116279069768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 s="9">
        <f t="shared" si="29"/>
        <v>40248.25</v>
      </c>
      <c r="N482">
        <v>1269061200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81.348423194303152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 s="9">
        <f t="shared" si="29"/>
        <v>41913.208333333336</v>
      </c>
      <c r="N483">
        <v>1415772000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16.404761904761905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 s="9">
        <f t="shared" si="29"/>
        <v>40963.25</v>
      </c>
      <c r="N484">
        <v>1331013600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52.774617067833695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 s="9">
        <f t="shared" si="29"/>
        <v>43811.25</v>
      </c>
      <c r="N485">
        <v>1576735200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260.20608108108109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 s="9">
        <f t="shared" si="29"/>
        <v>41855.208333333336</v>
      </c>
      <c r="N486">
        <v>1411362000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30.73289183222958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 s="9">
        <f t="shared" si="29"/>
        <v>43626.208333333328</v>
      </c>
      <c r="N487">
        <v>1563685200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13.5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 s="9">
        <f t="shared" si="29"/>
        <v>43168.25</v>
      </c>
      <c r="N488">
        <v>1521867600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178.62556663644605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 s="9">
        <f t="shared" si="29"/>
        <v>42845.208333333328</v>
      </c>
      <c r="N489">
        <v>1495515600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220.0566037735849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 s="9">
        <f t="shared" si="29"/>
        <v>42403.25</v>
      </c>
      <c r="N490">
        <v>1455948000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101.5108695652174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 s="9">
        <f t="shared" si="29"/>
        <v>40406.208333333336</v>
      </c>
      <c r="N491">
        <v>1282366800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191.5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 s="9">
        <f t="shared" si="29"/>
        <v>43786.25</v>
      </c>
      <c r="N492">
        <v>1574575200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305.34683098591546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 s="9">
        <f t="shared" si="29"/>
        <v>41456.208333333336</v>
      </c>
      <c r="N493">
        <v>1374901200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23.995287958115181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 s="9">
        <f t="shared" si="29"/>
        <v>40336.208333333336</v>
      </c>
      <c r="N494">
        <v>1278910800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723.77777777777771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 s="9">
        <f t="shared" si="29"/>
        <v>43645.208333333328</v>
      </c>
      <c r="N495">
        <v>1562907600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547.36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 s="9">
        <f t="shared" si="29"/>
        <v>40990.208333333336</v>
      </c>
      <c r="N496">
        <v>1332478800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414.49999999999994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 s="9">
        <f t="shared" si="29"/>
        <v>41800.208333333336</v>
      </c>
      <c r="N497">
        <v>1402722000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0.90696409140369971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 s="9">
        <f t="shared" si="29"/>
        <v>42876.208333333328</v>
      </c>
      <c r="N498">
        <v>1496811600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34.173469387755098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 s="9">
        <f t="shared" si="29"/>
        <v>42724.25</v>
      </c>
      <c r="N499">
        <v>1482213600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23.948810754912099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 s="9">
        <f t="shared" si="29"/>
        <v>42005.25</v>
      </c>
      <c r="N500">
        <v>1420264800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48.072649572649574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 s="9">
        <f t="shared" si="29"/>
        <v>42444.208333333328</v>
      </c>
      <c r="N501">
        <v>1458450000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 s="9">
        <f t="shared" si="29"/>
        <v>41395.208333333336</v>
      </c>
      <c r="N502">
        <v>1369803600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70.145182291666657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 s="9">
        <f t="shared" si="29"/>
        <v>41345.208333333336</v>
      </c>
      <c r="N503">
        <v>1363237200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529.92307692307691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 s="9">
        <f t="shared" si="29"/>
        <v>41117.208333333336</v>
      </c>
      <c r="N504">
        <v>1345870800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180.32549019607845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 s="9">
        <f t="shared" si="29"/>
        <v>42186.208333333328</v>
      </c>
      <c r="N505">
        <v>1437454800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92.320000000000007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 s="9">
        <f t="shared" si="29"/>
        <v>42142.208333333328</v>
      </c>
      <c r="N506">
        <v>1432011600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13.901001112347053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 s="9">
        <f t="shared" si="29"/>
        <v>41341.25</v>
      </c>
      <c r="N507">
        <v>1366347600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927.07777777777767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 s="9">
        <f t="shared" si="29"/>
        <v>43062.25</v>
      </c>
      <c r="N508">
        <v>1512885600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39.857142857142861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 s="9">
        <f t="shared" si="29"/>
        <v>41373.208333333336</v>
      </c>
      <c r="N509">
        <v>1369717200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112.22929936305732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 s="9">
        <f t="shared" si="29"/>
        <v>43310.208333333328</v>
      </c>
      <c r="N510">
        <v>1534654800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70.925816023738875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 s="9">
        <f t="shared" si="29"/>
        <v>41034.208333333336</v>
      </c>
      <c r="N511">
        <v>1337058000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119.08974358974358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 s="9">
        <f t="shared" si="29"/>
        <v>43251.208333333328</v>
      </c>
      <c r="N512">
        <v>1529816400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24.017591339648174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 s="9">
        <f t="shared" si="29"/>
        <v>43671.208333333328</v>
      </c>
      <c r="N513">
        <v>1564894800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139.31868131868131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 s="9">
        <f t="shared" si="29"/>
        <v>41825.208333333336</v>
      </c>
      <c r="N514">
        <v>1404622800</v>
      </c>
      <c r="O514" s="9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39.277108433734945</v>
      </c>
      <c r="G515" t="s">
        <v>74</v>
      </c>
      <c r="H515">
        <v>35</v>
      </c>
      <c r="I515" s="5">
        <f t="shared" ref="I515:I578" si="32">IF(H515=0,0,E515/H515)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3">(((L515/60)/60)/24)+DATE(1970,1,1)</f>
        <v>40430.208333333336</v>
      </c>
      <c r="N515">
        <v>1284181200</v>
      </c>
      <c r="O515" s="9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E516/D516*100</f>
        <v>22.439077144917089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 s="9">
        <f t="shared" si="33"/>
        <v>41614.25</v>
      </c>
      <c r="N516">
        <v>1386741600</v>
      </c>
      <c r="O516" s="9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55.779069767441861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 s="9">
        <f t="shared" si="33"/>
        <v>40900.25</v>
      </c>
      <c r="N517">
        <v>1324792800</v>
      </c>
      <c r="O517" s="9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42.523125996810208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 s="9">
        <f t="shared" si="33"/>
        <v>40396.208333333336</v>
      </c>
      <c r="N518">
        <v>1284354000</v>
      </c>
      <c r="O518" s="9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112.00000000000001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 s="9">
        <f t="shared" si="33"/>
        <v>42860.208333333328</v>
      </c>
      <c r="N519">
        <v>1494392400</v>
      </c>
      <c r="O519" s="9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7.0681818181818183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 s="9">
        <f t="shared" si="33"/>
        <v>43154.25</v>
      </c>
      <c r="N520">
        <v>1519538400</v>
      </c>
      <c r="O520" s="9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101.74563871693867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 s="9">
        <f t="shared" si="33"/>
        <v>42012.25</v>
      </c>
      <c r="N521">
        <v>1421906400</v>
      </c>
      <c r="O521" s="9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425.75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 s="9">
        <f t="shared" si="33"/>
        <v>43574.208333333328</v>
      </c>
      <c r="N522">
        <v>1555909200</v>
      </c>
      <c r="O522" s="9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145.53947368421052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 s="9">
        <f t="shared" si="33"/>
        <v>42605.208333333328</v>
      </c>
      <c r="N523">
        <v>1472446800</v>
      </c>
      <c r="O523" s="9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32.453465346534657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 s="9">
        <f t="shared" si="33"/>
        <v>41093.208333333336</v>
      </c>
      <c r="N524">
        <v>1342328400</v>
      </c>
      <c r="O524" s="9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700.33333333333326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 s="9">
        <f t="shared" si="33"/>
        <v>40241.25</v>
      </c>
      <c r="N525">
        <v>1268114400</v>
      </c>
      <c r="O525" s="9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83.904860392967933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 s="9">
        <f t="shared" si="33"/>
        <v>40294.208333333336</v>
      </c>
      <c r="N526">
        <v>1273381200</v>
      </c>
      <c r="O526" s="9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84.19047619047619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 s="9">
        <f t="shared" si="33"/>
        <v>40505.25</v>
      </c>
      <c r="N527">
        <v>1290837600</v>
      </c>
      <c r="O527" s="9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155.95180722891567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 s="9">
        <f t="shared" si="33"/>
        <v>42364.25</v>
      </c>
      <c r="N528">
        <v>1454306400</v>
      </c>
      <c r="O528" s="9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99.619450317124731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 s="9">
        <f t="shared" si="33"/>
        <v>42405.25</v>
      </c>
      <c r="N529">
        <v>1457762400</v>
      </c>
      <c r="O529" s="9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80.300000000000011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 s="9">
        <f t="shared" si="33"/>
        <v>41601.25</v>
      </c>
      <c r="N530">
        <v>1389074400</v>
      </c>
      <c r="O530" s="9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11.254901960784313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 s="9">
        <f t="shared" si="33"/>
        <v>41769.208333333336</v>
      </c>
      <c r="N531">
        <v>1402117200</v>
      </c>
      <c r="O531" s="9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91.740952380952379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 s="9">
        <f t="shared" si="33"/>
        <v>40421.208333333336</v>
      </c>
      <c r="N532">
        <v>1284440400</v>
      </c>
      <c r="O532" s="9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95.521156936261391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 s="9">
        <f t="shared" si="33"/>
        <v>41589.25</v>
      </c>
      <c r="N533">
        <v>1388988000</v>
      </c>
      <c r="O533" s="9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502.87499999999994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 s="9">
        <f t="shared" si="33"/>
        <v>43125.25</v>
      </c>
      <c r="N534">
        <v>1516946400</v>
      </c>
      <c r="O534" s="9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159.24394463667818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 s="9">
        <f t="shared" si="33"/>
        <v>41479.208333333336</v>
      </c>
      <c r="N535">
        <v>1377752400</v>
      </c>
      <c r="O535" s="9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15.022446689113355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 s="9">
        <f t="shared" si="33"/>
        <v>43329.208333333328</v>
      </c>
      <c r="N536">
        <v>1534568400</v>
      </c>
      <c r="O536" s="9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482.03846153846149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 s="9">
        <f t="shared" si="33"/>
        <v>43259.208333333328</v>
      </c>
      <c r="N537">
        <v>1528606800</v>
      </c>
      <c r="O537" s="9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149.96938775510205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 s="9">
        <f t="shared" si="33"/>
        <v>40414.208333333336</v>
      </c>
      <c r="N538">
        <v>1284872400</v>
      </c>
      <c r="O538" s="9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117.22156398104266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 s="9">
        <f t="shared" si="33"/>
        <v>43342.208333333328</v>
      </c>
      <c r="N539">
        <v>1537592400</v>
      </c>
      <c r="O539" s="9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37.695968274950431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 s="9">
        <f t="shared" si="33"/>
        <v>41539.208333333336</v>
      </c>
      <c r="N540">
        <v>1381208400</v>
      </c>
      <c r="O540" s="9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72.653061224489804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 s="9">
        <f t="shared" si="33"/>
        <v>43647.208333333328</v>
      </c>
      <c r="N541">
        <v>1562475600</v>
      </c>
      <c r="O541" s="9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265.98113207547169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 s="9">
        <f t="shared" si="33"/>
        <v>43225.208333333328</v>
      </c>
      <c r="N542">
        <v>1527397200</v>
      </c>
      <c r="O542" s="9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24.205617977528089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 s="9">
        <f t="shared" si="33"/>
        <v>42165.208333333328</v>
      </c>
      <c r="N543">
        <v>1436158800</v>
      </c>
      <c r="O543" s="9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2.5064935064935066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 s="9">
        <f t="shared" si="33"/>
        <v>42391.25</v>
      </c>
      <c r="N544">
        <v>1456034400</v>
      </c>
      <c r="O544" s="9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16.329799764428738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 s="9">
        <f t="shared" si="33"/>
        <v>41528.208333333336</v>
      </c>
      <c r="N545">
        <v>1380171600</v>
      </c>
      <c r="O545" s="9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276.5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 s="9">
        <f t="shared" si="33"/>
        <v>42377.25</v>
      </c>
      <c r="N546">
        <v>1453356000</v>
      </c>
      <c r="O546" s="9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88.803571428571431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 s="9">
        <f t="shared" si="33"/>
        <v>43824.25</v>
      </c>
      <c r="N547">
        <v>1578981600</v>
      </c>
      <c r="O547" s="9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163.57142857142856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 s="9">
        <f t="shared" si="33"/>
        <v>43360.208333333328</v>
      </c>
      <c r="N548">
        <v>1537419600</v>
      </c>
      <c r="O548" s="9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 s="9">
        <f t="shared" si="33"/>
        <v>42029.25</v>
      </c>
      <c r="N549">
        <v>1423202400</v>
      </c>
      <c r="O549" s="9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270.91376701966715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 s="9">
        <f t="shared" si="33"/>
        <v>42461.208333333328</v>
      </c>
      <c r="N550">
        <v>1460610000</v>
      </c>
      <c r="O550" s="9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284.21355932203392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 s="9">
        <f t="shared" si="33"/>
        <v>41422.208333333336</v>
      </c>
      <c r="N551">
        <v>1370494800</v>
      </c>
      <c r="O551" s="9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 s="9">
        <f t="shared" si="33"/>
        <v>40968.25</v>
      </c>
      <c r="N552">
        <v>1332306000</v>
      </c>
      <c r="O552" s="9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58.6329816768462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 s="9">
        <f t="shared" si="33"/>
        <v>41993.25</v>
      </c>
      <c r="N553">
        <v>1422511200</v>
      </c>
      <c r="O553" s="9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98.51111111111112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 s="9">
        <f t="shared" si="33"/>
        <v>42700.25</v>
      </c>
      <c r="N554">
        <v>1480312800</v>
      </c>
      <c r="O554" s="9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43.975381008206334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 s="9">
        <f t="shared" si="33"/>
        <v>40545.25</v>
      </c>
      <c r="N555">
        <v>1294034400</v>
      </c>
      <c r="O555" s="9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151.66315789473683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 s="9">
        <f t="shared" si="33"/>
        <v>42723.25</v>
      </c>
      <c r="N556">
        <v>1482645600</v>
      </c>
      <c r="O556" s="9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223.63492063492063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 s="9">
        <f t="shared" si="33"/>
        <v>41731.208333333336</v>
      </c>
      <c r="N557">
        <v>1399093200</v>
      </c>
      <c r="O557" s="9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239.75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 s="9">
        <f t="shared" si="33"/>
        <v>40792.208333333336</v>
      </c>
      <c r="N558">
        <v>1315890000</v>
      </c>
      <c r="O558" s="9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199.33333333333334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 s="9">
        <f t="shared" si="33"/>
        <v>42279.208333333328</v>
      </c>
      <c r="N559">
        <v>1444021200</v>
      </c>
      <c r="O559" s="9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137.34482758620689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 s="9">
        <f t="shared" si="33"/>
        <v>42424.25</v>
      </c>
      <c r="N560">
        <v>1460005200</v>
      </c>
      <c r="O560" s="9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100.9696106362773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 s="9">
        <f t="shared" si="33"/>
        <v>42584.208333333328</v>
      </c>
      <c r="N561">
        <v>1470718800</v>
      </c>
      <c r="O561" s="9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794.16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 s="9">
        <f t="shared" si="33"/>
        <v>40865.25</v>
      </c>
      <c r="N562">
        <v>1325052000</v>
      </c>
      <c r="O562" s="9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369.7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 s="9">
        <f t="shared" si="33"/>
        <v>40833.208333333336</v>
      </c>
      <c r="N563">
        <v>1319000400</v>
      </c>
      <c r="O563" s="9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12.818181818181817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 s="9">
        <f t="shared" si="33"/>
        <v>43536.208333333328</v>
      </c>
      <c r="N564">
        <v>1552539600</v>
      </c>
      <c r="O564" s="9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138.02702702702703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 s="9">
        <f t="shared" si="33"/>
        <v>43417.25</v>
      </c>
      <c r="N565">
        <v>1543816800</v>
      </c>
      <c r="O565" s="9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83.813278008298752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 s="9">
        <f t="shared" si="33"/>
        <v>42078.208333333328</v>
      </c>
      <c r="N566">
        <v>1427086800</v>
      </c>
      <c r="O566" s="9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204.60063224446787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 s="9">
        <f t="shared" si="33"/>
        <v>40862.25</v>
      </c>
      <c r="N567">
        <v>1323064800</v>
      </c>
      <c r="O567" s="9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44.344086021505376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 s="9">
        <f t="shared" si="33"/>
        <v>42424.25</v>
      </c>
      <c r="N568">
        <v>1458277200</v>
      </c>
      <c r="O568" s="9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218.60294117647058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 s="9">
        <f t="shared" si="33"/>
        <v>41830.208333333336</v>
      </c>
      <c r="N569">
        <v>1405141200</v>
      </c>
      <c r="O569" s="9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186.03314917127071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 s="9">
        <f t="shared" si="33"/>
        <v>40374.208333333336</v>
      </c>
      <c r="N570">
        <v>1283058000</v>
      </c>
      <c r="O570" s="9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237.33830845771143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 s="9">
        <f t="shared" si="33"/>
        <v>40554.25</v>
      </c>
      <c r="N571">
        <v>1295762400</v>
      </c>
      <c r="O571" s="9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305.65384615384613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 s="9">
        <f t="shared" si="33"/>
        <v>41993.25</v>
      </c>
      <c r="N572">
        <v>1419573600</v>
      </c>
      <c r="O572" s="9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94.142857142857139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 s="9">
        <f t="shared" si="33"/>
        <v>42174.208333333328</v>
      </c>
      <c r="N573">
        <v>1438750800</v>
      </c>
      <c r="O573" s="9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54.400000000000006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 s="9">
        <f t="shared" si="33"/>
        <v>42275.208333333328</v>
      </c>
      <c r="N574">
        <v>1444798800</v>
      </c>
      <c r="O574" s="9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111.88059701492537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 s="9">
        <f t="shared" si="33"/>
        <v>41761.208333333336</v>
      </c>
      <c r="N575">
        <v>1399179600</v>
      </c>
      <c r="O575" s="9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369.14814814814815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 s="9">
        <f t="shared" si="33"/>
        <v>43806.25</v>
      </c>
      <c r="N576">
        <v>1576562400</v>
      </c>
      <c r="O576" s="9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62.930372148859547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 s="9">
        <f t="shared" si="33"/>
        <v>41779.208333333336</v>
      </c>
      <c r="N577">
        <v>1400821200</v>
      </c>
      <c r="O577" s="9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64.927835051546396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 s="9">
        <f t="shared" si="33"/>
        <v>43040.208333333328</v>
      </c>
      <c r="N578">
        <v>1510984800</v>
      </c>
      <c r="O578" s="9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18.853658536585368</v>
      </c>
      <c r="G579" t="s">
        <v>74</v>
      </c>
      <c r="H579">
        <v>37</v>
      </c>
      <c r="I579" s="5">
        <f t="shared" ref="I579:I642" si="36">IF(H579=0,0,E579/H579)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7">(((L579/60)/60)/24)+DATE(1970,1,1)</f>
        <v>40613.25</v>
      </c>
      <c r="N579">
        <v>1302066000</v>
      </c>
      <c r="O579" s="9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E580/D580*100</f>
        <v>16.754404145077721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 s="9">
        <f t="shared" si="37"/>
        <v>40878.25</v>
      </c>
      <c r="N580">
        <v>1322978400</v>
      </c>
      <c r="O580" s="9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101.11290322580646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 s="9">
        <f t="shared" si="37"/>
        <v>40762.208333333336</v>
      </c>
      <c r="N581">
        <v>1313730000</v>
      </c>
      <c r="O581" s="9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341.5022831050228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 s="9">
        <f t="shared" si="37"/>
        <v>41696.25</v>
      </c>
      <c r="N582">
        <v>1394085600</v>
      </c>
      <c r="O582" s="9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64.016666666666666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 s="9">
        <f t="shared" si="37"/>
        <v>40662.208333333336</v>
      </c>
      <c r="N583">
        <v>1305349200</v>
      </c>
      <c r="O583" s="9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52.080459770114942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 s="9">
        <f t="shared" si="37"/>
        <v>42165.208333333328</v>
      </c>
      <c r="N584">
        <v>1434344400</v>
      </c>
      <c r="O584" s="9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322.40211640211641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 s="9">
        <f t="shared" si="37"/>
        <v>40959.25</v>
      </c>
      <c r="N585">
        <v>1331186400</v>
      </c>
      <c r="O585" s="9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119.50810185185186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 s="9">
        <f t="shared" si="37"/>
        <v>41024.208333333336</v>
      </c>
      <c r="N586">
        <v>1336539600</v>
      </c>
      <c r="O586" s="9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146.79775280898878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 s="9">
        <f t="shared" si="37"/>
        <v>40255.208333333336</v>
      </c>
      <c r="N587">
        <v>1269752400</v>
      </c>
      <c r="O587" s="9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950.57142857142856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 s="9">
        <f t="shared" si="37"/>
        <v>40499.25</v>
      </c>
      <c r="N588">
        <v>1291615200</v>
      </c>
      <c r="O588" s="9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72.893617021276597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 s="9">
        <f t="shared" si="37"/>
        <v>43484.25</v>
      </c>
      <c r="N589">
        <v>1552366800</v>
      </c>
      <c r="O589" s="9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79.008248730964468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 s="9">
        <f t="shared" si="37"/>
        <v>40262.208333333336</v>
      </c>
      <c r="N590">
        <v>1272171600</v>
      </c>
      <c r="O590" s="9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64.721518987341781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 s="9">
        <f t="shared" si="37"/>
        <v>42190.208333333328</v>
      </c>
      <c r="N591">
        <v>1436677200</v>
      </c>
      <c r="O591" s="9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82.028169014084511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 s="9">
        <f t="shared" si="37"/>
        <v>41994.25</v>
      </c>
      <c r="N592">
        <v>1420092000</v>
      </c>
      <c r="O592" s="9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1037.6666666666667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 s="9">
        <f t="shared" si="37"/>
        <v>40373.208333333336</v>
      </c>
      <c r="N593">
        <v>1279947600</v>
      </c>
      <c r="O593" s="9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12.910076530612244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 s="9">
        <f t="shared" si="37"/>
        <v>41789.208333333336</v>
      </c>
      <c r="N594">
        <v>1402203600</v>
      </c>
      <c r="O594" s="9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154.84210526315789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 s="9">
        <f t="shared" si="37"/>
        <v>41724.208333333336</v>
      </c>
      <c r="N595">
        <v>1396933200</v>
      </c>
      <c r="O595" s="9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7.0991735537190088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 s="9">
        <f t="shared" si="37"/>
        <v>42548.208333333328</v>
      </c>
      <c r="N596">
        <v>1467262800</v>
      </c>
      <c r="O596" s="9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208.52773826458036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 s="9">
        <f t="shared" si="37"/>
        <v>40253.208333333336</v>
      </c>
      <c r="N597">
        <v>1270530000</v>
      </c>
      <c r="O597" s="9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99.683544303797461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 s="9">
        <f t="shared" si="37"/>
        <v>42434.25</v>
      </c>
      <c r="N598">
        <v>1457762400</v>
      </c>
      <c r="O598" s="9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201.59756097560978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 s="9">
        <f t="shared" si="37"/>
        <v>43786.25</v>
      </c>
      <c r="N599">
        <v>1575525600</v>
      </c>
      <c r="O599" s="9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162.09032258064516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 s="9">
        <f t="shared" si="37"/>
        <v>40344.208333333336</v>
      </c>
      <c r="N600">
        <v>1279083600</v>
      </c>
      <c r="O600" s="9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 s="9">
        <f t="shared" si="37"/>
        <v>42047.25</v>
      </c>
      <c r="N601">
        <v>1424412000</v>
      </c>
      <c r="O601" s="9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 s="9">
        <f t="shared" si="37"/>
        <v>41485.208333333336</v>
      </c>
      <c r="N602">
        <v>1376197200</v>
      </c>
      <c r="O602" s="9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206.63492063492063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 s="9">
        <f t="shared" si="37"/>
        <v>41789.208333333336</v>
      </c>
      <c r="N603">
        <v>1402894800</v>
      </c>
      <c r="O603" s="9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128.23628691983123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 s="9">
        <f t="shared" si="37"/>
        <v>42160.208333333328</v>
      </c>
      <c r="N604">
        <v>1434430800</v>
      </c>
      <c r="O604" s="9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119.66037735849055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 s="9">
        <f t="shared" si="37"/>
        <v>43573.208333333328</v>
      </c>
      <c r="N605">
        <v>1557896400</v>
      </c>
      <c r="O605" s="9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170.73055242390078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 s="9">
        <f t="shared" si="37"/>
        <v>40565.25</v>
      </c>
      <c r="N606">
        <v>1297490400</v>
      </c>
      <c r="O606" s="9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187.21212121212122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 s="9">
        <f t="shared" si="37"/>
        <v>42280.208333333328</v>
      </c>
      <c r="N607">
        <v>1447394400</v>
      </c>
      <c r="O607" s="9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188.38235294117646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 s="9">
        <f t="shared" si="37"/>
        <v>42436.25</v>
      </c>
      <c r="N608">
        <v>1458277200</v>
      </c>
      <c r="O608" s="9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131.29869186046511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 s="9">
        <f t="shared" si="37"/>
        <v>41721.208333333336</v>
      </c>
      <c r="N609">
        <v>1395723600</v>
      </c>
      <c r="O609" s="9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283.97435897435901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 s="9">
        <f t="shared" si="37"/>
        <v>43530.25</v>
      </c>
      <c r="N610">
        <v>1552197600</v>
      </c>
      <c r="O610" s="9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120.41999999999999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 s="9">
        <f t="shared" si="37"/>
        <v>43481.25</v>
      </c>
      <c r="N611">
        <v>1549087200</v>
      </c>
      <c r="O611" s="9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419.0560747663551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 s="9">
        <f t="shared" si="37"/>
        <v>41259.25</v>
      </c>
      <c r="N612">
        <v>1356847200</v>
      </c>
      <c r="O612" s="9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13.853658536585368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 s="9">
        <f t="shared" si="37"/>
        <v>41480.208333333336</v>
      </c>
      <c r="N613">
        <v>1375765200</v>
      </c>
      <c r="O613" s="9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139.43548387096774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 s="9">
        <f t="shared" si="37"/>
        <v>40474.208333333336</v>
      </c>
      <c r="N614">
        <v>1289800800</v>
      </c>
      <c r="O614" s="9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 s="9">
        <f t="shared" si="37"/>
        <v>42973.208333333328</v>
      </c>
      <c r="N615">
        <v>1504501200</v>
      </c>
      <c r="O615" s="9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155.49056603773585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 s="9">
        <f t="shared" si="37"/>
        <v>42746.25</v>
      </c>
      <c r="N616">
        <v>1485669600</v>
      </c>
      <c r="O616" s="9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170.44705882352943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 s="9">
        <f t="shared" si="37"/>
        <v>42489.208333333328</v>
      </c>
      <c r="N617">
        <v>1462770000</v>
      </c>
      <c r="O617" s="9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189.515625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 s="9">
        <f t="shared" si="37"/>
        <v>41537.208333333336</v>
      </c>
      <c r="N618">
        <v>1379739600</v>
      </c>
      <c r="O618" s="9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249.71428571428572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 s="9">
        <f t="shared" si="37"/>
        <v>41794.208333333336</v>
      </c>
      <c r="N619">
        <v>1402722000</v>
      </c>
      <c r="O619" s="9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48.860523665659613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 s="9">
        <f t="shared" si="37"/>
        <v>41396.208333333336</v>
      </c>
      <c r="N620">
        <v>1369285200</v>
      </c>
      <c r="O620" s="9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28.461970393057683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 s="9">
        <f t="shared" si="37"/>
        <v>40669.208333333336</v>
      </c>
      <c r="N621">
        <v>1304744400</v>
      </c>
      <c r="O621" s="9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268.02325581395348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 s="9">
        <f t="shared" si="37"/>
        <v>42559.208333333328</v>
      </c>
      <c r="N622">
        <v>1468299600</v>
      </c>
      <c r="O622" s="9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619.80078125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 s="9">
        <f t="shared" si="37"/>
        <v>42626.208333333328</v>
      </c>
      <c r="N623">
        <v>1474174800</v>
      </c>
      <c r="O623" s="9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3.1301587301587301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 s="9">
        <f t="shared" si="37"/>
        <v>43205.208333333328</v>
      </c>
      <c r="N624">
        <v>1526014800</v>
      </c>
      <c r="O624" s="9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159.92152704135739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 s="9">
        <f t="shared" si="37"/>
        <v>42201.208333333328</v>
      </c>
      <c r="N625">
        <v>1437454800</v>
      </c>
      <c r="O625" s="9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279.39215686274508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 s="9">
        <f t="shared" si="37"/>
        <v>42029.25</v>
      </c>
      <c r="N626">
        <v>1422684000</v>
      </c>
      <c r="O626" s="9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77.373333333333335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 s="9">
        <f t="shared" si="37"/>
        <v>43857.25</v>
      </c>
      <c r="N627">
        <v>1581314400</v>
      </c>
      <c r="O627" s="9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206.32812500000003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 s="9">
        <f t="shared" si="37"/>
        <v>40449.208333333336</v>
      </c>
      <c r="N628">
        <v>1286427600</v>
      </c>
      <c r="O628" s="9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694.25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 s="9">
        <f t="shared" si="37"/>
        <v>40345.208333333336</v>
      </c>
      <c r="N629">
        <v>1278738000</v>
      </c>
      <c r="O629" s="9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151.78947368421052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 s="9">
        <f t="shared" si="37"/>
        <v>40455.208333333336</v>
      </c>
      <c r="N630">
        <v>1286427600</v>
      </c>
      <c r="O630" s="9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64.58207217694995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 s="9">
        <f t="shared" si="37"/>
        <v>42557.208333333328</v>
      </c>
      <c r="N631">
        <v>1467954000</v>
      </c>
      <c r="O631" s="9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62.873684210526314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 s="9">
        <f t="shared" si="37"/>
        <v>43586.208333333328</v>
      </c>
      <c r="N632">
        <v>1557637200</v>
      </c>
      <c r="O632" s="9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310.39864864864865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 s="9">
        <f t="shared" si="37"/>
        <v>43550.208333333328</v>
      </c>
      <c r="N633">
        <v>1553922000</v>
      </c>
      <c r="O633" s="9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42.859916782246884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 s="9">
        <f t="shared" si="37"/>
        <v>41945.208333333336</v>
      </c>
      <c r="N634">
        <v>1416463200</v>
      </c>
      <c r="O634" s="9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83.119402985074629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 s="9">
        <f t="shared" si="37"/>
        <v>42315.25</v>
      </c>
      <c r="N635">
        <v>1447221600</v>
      </c>
      <c r="O635" s="9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78.531302876480552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 s="9">
        <f t="shared" si="37"/>
        <v>42819.208333333328</v>
      </c>
      <c r="N636">
        <v>1491627600</v>
      </c>
      <c r="O636" s="9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114.09352517985612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 s="9">
        <f t="shared" si="37"/>
        <v>41314.25</v>
      </c>
      <c r="N637">
        <v>1363150800</v>
      </c>
      <c r="O637" s="9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64.537683358624179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 s="9">
        <f t="shared" si="37"/>
        <v>40926.25</v>
      </c>
      <c r="N638">
        <v>1330754400</v>
      </c>
      <c r="O638" s="9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79.411764705882348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 s="9">
        <f t="shared" si="37"/>
        <v>42688.25</v>
      </c>
      <c r="N639">
        <v>1479794400</v>
      </c>
      <c r="O639" s="9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11.419117647058824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 s="9">
        <f t="shared" si="37"/>
        <v>40386.208333333336</v>
      </c>
      <c r="N640">
        <v>1281243600</v>
      </c>
      <c r="O640" s="9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56.186046511627907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 s="9">
        <f t="shared" si="37"/>
        <v>43309.208333333328</v>
      </c>
      <c r="N641">
        <v>1532754000</v>
      </c>
      <c r="O641" s="9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16.501669449081803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 s="9">
        <f t="shared" si="37"/>
        <v>42387.25</v>
      </c>
      <c r="N642">
        <v>1453356000</v>
      </c>
      <c r="O642" s="9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119.96808510638297</v>
      </c>
      <c r="G643" t="s">
        <v>20</v>
      </c>
      <c r="H643">
        <v>194</v>
      </c>
      <c r="I643" s="5">
        <f t="shared" ref="I643:I706" si="40">IF(H643=0,0,E643/H643)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1">(((L643/60)/60)/24)+DATE(1970,1,1)</f>
        <v>42786.25</v>
      </c>
      <c r="N643">
        <v>1489986000</v>
      </c>
      <c r="O643" s="9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E644/D644*100</f>
        <v>145.45652173913044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 s="9">
        <f t="shared" si="41"/>
        <v>43451.25</v>
      </c>
      <c r="N644">
        <v>1545804000</v>
      </c>
      <c r="O644" s="9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221.38255033557047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 s="9">
        <f t="shared" si="41"/>
        <v>42795.25</v>
      </c>
      <c r="N645">
        <v>1489899600</v>
      </c>
      <c r="O645" s="9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48.396694214876035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 s="9">
        <f t="shared" si="41"/>
        <v>43452.25</v>
      </c>
      <c r="N646">
        <v>1546495200</v>
      </c>
      <c r="O646" s="9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92.911504424778755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 s="9">
        <f t="shared" si="41"/>
        <v>43369.208333333328</v>
      </c>
      <c r="N647">
        <v>1539752400</v>
      </c>
      <c r="O647" s="9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88.599797365754824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 s="9">
        <f t="shared" si="41"/>
        <v>41346.208333333336</v>
      </c>
      <c r="N648">
        <v>1364101200</v>
      </c>
      <c r="O648" s="9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41.4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 s="9">
        <f t="shared" si="41"/>
        <v>43199.208333333328</v>
      </c>
      <c r="N649">
        <v>1525323600</v>
      </c>
      <c r="O649" s="9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63.056795131845846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 s="9">
        <f t="shared" si="41"/>
        <v>42922.208333333328</v>
      </c>
      <c r="N650">
        <v>1500872400</v>
      </c>
      <c r="O650" s="9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48.482333607230892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 s="9">
        <f t="shared" si="41"/>
        <v>40471.208333333336</v>
      </c>
      <c r="N651">
        <v>1288501200</v>
      </c>
      <c r="O651" s="9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 s="9">
        <f t="shared" si="41"/>
        <v>41828.208333333336</v>
      </c>
      <c r="N652">
        <v>1407128400</v>
      </c>
      <c r="O652" s="9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88.47941026944585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 s="9">
        <f t="shared" si="41"/>
        <v>41692.25</v>
      </c>
      <c r="N653">
        <v>1394344800</v>
      </c>
      <c r="O653" s="9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126.84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 s="9">
        <f t="shared" si="41"/>
        <v>42587.208333333328</v>
      </c>
      <c r="N654">
        <v>1474088400</v>
      </c>
      <c r="O654" s="9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2338.833333333333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 s="9">
        <f t="shared" si="41"/>
        <v>42468.208333333328</v>
      </c>
      <c r="N655">
        <v>1460264400</v>
      </c>
      <c r="O655" s="9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508.38857142857148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 s="9">
        <f t="shared" si="41"/>
        <v>42240.208333333328</v>
      </c>
      <c r="N656">
        <v>1440824400</v>
      </c>
      <c r="O656" s="9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191.47826086956522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 s="9">
        <f t="shared" si="41"/>
        <v>42796.25</v>
      </c>
      <c r="N657">
        <v>1489554000</v>
      </c>
      <c r="O657" s="9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42.127533783783782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 s="9">
        <f t="shared" si="41"/>
        <v>43097.25</v>
      </c>
      <c r="N658">
        <v>1514872800</v>
      </c>
      <c r="O658" s="9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 s="9">
        <f t="shared" si="41"/>
        <v>43096.25</v>
      </c>
      <c r="N659">
        <v>1515736800</v>
      </c>
      <c r="O659" s="9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60.064638783269963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 s="9">
        <f t="shared" si="41"/>
        <v>42246.208333333328</v>
      </c>
      <c r="N660">
        <v>1442898000</v>
      </c>
      <c r="O660" s="9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47.232808616404313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 s="9">
        <f t="shared" si="41"/>
        <v>40570.25</v>
      </c>
      <c r="N661">
        <v>1296194400</v>
      </c>
      <c r="O661" s="9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81.736263736263737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 s="9">
        <f t="shared" si="41"/>
        <v>42237.208333333328</v>
      </c>
      <c r="N662">
        <v>1440910800</v>
      </c>
      <c r="O662" s="9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54.187265917603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 s="9">
        <f t="shared" si="41"/>
        <v>40996.208333333336</v>
      </c>
      <c r="N663">
        <v>1335502800</v>
      </c>
      <c r="O663" s="9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97.868131868131869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 s="9">
        <f t="shared" si="41"/>
        <v>43443.25</v>
      </c>
      <c r="N664">
        <v>1544680800</v>
      </c>
      <c r="O664" s="9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77.239999999999995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 s="9">
        <f t="shared" si="41"/>
        <v>40458.208333333336</v>
      </c>
      <c r="N665">
        <v>1288414800</v>
      </c>
      <c r="O665" s="9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33.464735516372798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 s="9">
        <f t="shared" si="41"/>
        <v>40959.25</v>
      </c>
      <c r="N666">
        <v>1330581600</v>
      </c>
      <c r="O666" s="9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239.58823529411765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 s="9">
        <f t="shared" si="41"/>
        <v>40733.208333333336</v>
      </c>
      <c r="N667">
        <v>1311397200</v>
      </c>
      <c r="O667" s="9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64.032258064516128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 s="9">
        <f t="shared" si="41"/>
        <v>41516.208333333336</v>
      </c>
      <c r="N668">
        <v>1378357200</v>
      </c>
      <c r="O668" s="9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176.15942028985506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 s="9">
        <f t="shared" si="41"/>
        <v>41892.208333333336</v>
      </c>
      <c r="N669">
        <v>1411102800</v>
      </c>
      <c r="O669" s="9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20.33818181818182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 s="9">
        <f t="shared" si="41"/>
        <v>41122.208333333336</v>
      </c>
      <c r="N670">
        <v>1344834000</v>
      </c>
      <c r="O670" s="9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358.64754098360658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 s="9">
        <f t="shared" si="41"/>
        <v>42912.208333333328</v>
      </c>
      <c r="N671">
        <v>1499230800</v>
      </c>
      <c r="O671" s="9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468.85802469135803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 s="9">
        <f t="shared" si="41"/>
        <v>42425.25</v>
      </c>
      <c r="N672">
        <v>1457416800</v>
      </c>
      <c r="O672" s="9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122.05635245901641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 s="9">
        <f t="shared" si="41"/>
        <v>40390.208333333336</v>
      </c>
      <c r="N673">
        <v>1280898000</v>
      </c>
      <c r="O673" s="9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55.931783729156137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 s="9">
        <f t="shared" si="41"/>
        <v>43180.208333333328</v>
      </c>
      <c r="N674">
        <v>1522472400</v>
      </c>
      <c r="O674" s="9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43.660714285714285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 s="9">
        <f t="shared" si="41"/>
        <v>42475.208333333328</v>
      </c>
      <c r="N675">
        <v>1462510800</v>
      </c>
      <c r="O675" s="9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33.53837141183363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 s="9">
        <f t="shared" si="41"/>
        <v>40774.208333333336</v>
      </c>
      <c r="N676">
        <v>1317790800</v>
      </c>
      <c r="O676" s="9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122.97938144329896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 s="9">
        <f t="shared" si="41"/>
        <v>43719.208333333328</v>
      </c>
      <c r="N677">
        <v>1568782800</v>
      </c>
      <c r="O677" s="9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189.74959871589084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 s="9">
        <f t="shared" si="41"/>
        <v>41178.208333333336</v>
      </c>
      <c r="N678">
        <v>1349413200</v>
      </c>
      <c r="O678" s="9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83.622641509433961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 s="9">
        <f t="shared" si="41"/>
        <v>42561.208333333328</v>
      </c>
      <c r="N679">
        <v>1472446800</v>
      </c>
      <c r="O679" s="9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17.968844221105527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 s="9">
        <f t="shared" si="41"/>
        <v>43484.25</v>
      </c>
      <c r="N680">
        <v>1548050400</v>
      </c>
      <c r="O680" s="9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1036.5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 s="9">
        <f t="shared" si="41"/>
        <v>43756.208333333328</v>
      </c>
      <c r="N681">
        <v>1571806800</v>
      </c>
      <c r="O681" s="9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97.405219780219781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 s="9">
        <f t="shared" si="41"/>
        <v>43813.25</v>
      </c>
      <c r="N682">
        <v>1576476000</v>
      </c>
      <c r="O682" s="9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86.386203150461711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 s="9">
        <f t="shared" si="41"/>
        <v>40898.25</v>
      </c>
      <c r="N683">
        <v>1324965600</v>
      </c>
      <c r="O683" s="9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150.16666666666666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 s="9">
        <f t="shared" si="41"/>
        <v>41619.25</v>
      </c>
      <c r="N684">
        <v>1387519200</v>
      </c>
      <c r="O684" s="9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358.43478260869563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 s="9">
        <f t="shared" si="41"/>
        <v>43359.208333333328</v>
      </c>
      <c r="N685">
        <v>1537246800</v>
      </c>
      <c r="O685" s="9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542.85714285714289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 s="9">
        <f t="shared" si="41"/>
        <v>40358.208333333336</v>
      </c>
      <c r="N686">
        <v>1279515600</v>
      </c>
      <c r="O686" s="9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67.500714285714281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 s="9">
        <f t="shared" si="41"/>
        <v>42239.208333333328</v>
      </c>
      <c r="N687">
        <v>1442379600</v>
      </c>
      <c r="O687" s="9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191.74666666666667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 s="9">
        <f t="shared" si="41"/>
        <v>43186.208333333328</v>
      </c>
      <c r="N688">
        <v>1523077200</v>
      </c>
      <c r="O688" s="9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 s="9">
        <f t="shared" si="41"/>
        <v>42806.25</v>
      </c>
      <c r="N689">
        <v>1489554000</v>
      </c>
      <c r="O689" s="9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429.27586206896552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 s="9">
        <f t="shared" si="41"/>
        <v>43475.25</v>
      </c>
      <c r="N690">
        <v>1548482400</v>
      </c>
      <c r="O690" s="9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100.65753424657535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 s="9">
        <f t="shared" si="41"/>
        <v>41576.208333333336</v>
      </c>
      <c r="N691">
        <v>1384063200</v>
      </c>
      <c r="O691" s="9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226.61111111111109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 s="9">
        <f t="shared" si="41"/>
        <v>40874.25</v>
      </c>
      <c r="N692">
        <v>1322892000</v>
      </c>
      <c r="O692" s="9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142.38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 s="9">
        <f t="shared" si="41"/>
        <v>41185.208333333336</v>
      </c>
      <c r="N693">
        <v>1350709200</v>
      </c>
      <c r="O693" s="9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90.633333333333326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 s="9">
        <f t="shared" si="41"/>
        <v>43655.208333333328</v>
      </c>
      <c r="N694">
        <v>1564203600</v>
      </c>
      <c r="O694" s="9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63.966740576496676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 s="9">
        <f t="shared" si="41"/>
        <v>43025.208333333328</v>
      </c>
      <c r="N695">
        <v>1509685200</v>
      </c>
      <c r="O695" s="9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84.131868131868131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 s="9">
        <f t="shared" si="41"/>
        <v>43066.25</v>
      </c>
      <c r="N696">
        <v>1514959200</v>
      </c>
      <c r="O696" s="9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133.93478260869566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 s="9">
        <f t="shared" si="41"/>
        <v>42322.25</v>
      </c>
      <c r="N697">
        <v>1448863200</v>
      </c>
      <c r="O697" s="9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59.042047531992694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 s="9">
        <f t="shared" si="41"/>
        <v>42114.208333333328</v>
      </c>
      <c r="N698">
        <v>1429592400</v>
      </c>
      <c r="O698" s="9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152.80062063615205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 s="9">
        <f t="shared" si="41"/>
        <v>43190.208333333328</v>
      </c>
      <c r="N699">
        <v>1522645200</v>
      </c>
      <c r="O699" s="9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446.69121140142522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 s="9">
        <f t="shared" si="41"/>
        <v>40871.25</v>
      </c>
      <c r="N700">
        <v>1323324000</v>
      </c>
      <c r="O700" s="9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84.391891891891888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 s="9">
        <f t="shared" si="41"/>
        <v>43641.208333333328</v>
      </c>
      <c r="N701">
        <v>1561525200</v>
      </c>
      <c r="O701" s="9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 s="9">
        <f t="shared" si="41"/>
        <v>40203.25</v>
      </c>
      <c r="N702">
        <v>1265695200</v>
      </c>
      <c r="O702" s="9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175.02692307692308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 s="9">
        <f t="shared" si="41"/>
        <v>40629.208333333336</v>
      </c>
      <c r="N703">
        <v>1301806800</v>
      </c>
      <c r="O703" s="9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54.137931034482754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 s="9">
        <f t="shared" si="41"/>
        <v>41477.208333333336</v>
      </c>
      <c r="N704">
        <v>1374901200</v>
      </c>
      <c r="O704" s="9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311.87381703470032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 s="9">
        <f t="shared" si="41"/>
        <v>41020.208333333336</v>
      </c>
      <c r="N705">
        <v>1336453200</v>
      </c>
      <c r="O705" s="9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122.78160919540231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 s="9">
        <f t="shared" si="41"/>
        <v>42555.208333333328</v>
      </c>
      <c r="N706">
        <v>1468904400</v>
      </c>
      <c r="O706" s="9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99.026517383618156</v>
      </c>
      <c r="G707" t="s">
        <v>14</v>
      </c>
      <c r="H707">
        <v>2025</v>
      </c>
      <c r="I707" s="5">
        <f t="shared" ref="I707:I770" si="44">IF(H707=0,0,E707/H707)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5">(((L707/60)/60)/24)+DATE(1970,1,1)</f>
        <v>41619.25</v>
      </c>
      <c r="N707">
        <v>1387087200</v>
      </c>
      <c r="O707" s="9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E708/D708*100</f>
        <v>127.84686346863469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 s="9">
        <f t="shared" si="45"/>
        <v>43471.25</v>
      </c>
      <c r="N708">
        <v>1547445600</v>
      </c>
      <c r="O708" s="9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158.61643835616439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 s="9">
        <f t="shared" si="45"/>
        <v>43442.25</v>
      </c>
      <c r="N709">
        <v>1547359200</v>
      </c>
      <c r="O709" s="9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707.05882352941171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 s="9">
        <f t="shared" si="45"/>
        <v>42877.208333333328</v>
      </c>
      <c r="N710">
        <v>1496293200</v>
      </c>
      <c r="O710" s="9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142.38775510204081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 s="9">
        <f t="shared" si="45"/>
        <v>41018.208333333336</v>
      </c>
      <c r="N711">
        <v>1335416400</v>
      </c>
      <c r="O711" s="9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147.86046511627907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 s="9">
        <f t="shared" si="45"/>
        <v>43295.208333333328</v>
      </c>
      <c r="N712">
        <v>1532149200</v>
      </c>
      <c r="O712" s="9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20.322580645161288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 s="9">
        <f t="shared" si="45"/>
        <v>42393.25</v>
      </c>
      <c r="N713">
        <v>1453788000</v>
      </c>
      <c r="O713" s="9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1840.625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 s="9">
        <f t="shared" si="45"/>
        <v>42559.208333333328</v>
      </c>
      <c r="N714">
        <v>1471496400</v>
      </c>
      <c r="O714" s="9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161.94202898550725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 s="9">
        <f t="shared" si="45"/>
        <v>42604.208333333328</v>
      </c>
      <c r="N715">
        <v>1472878800</v>
      </c>
      <c r="O715" s="9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472.82077922077923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 s="9">
        <f t="shared" si="45"/>
        <v>41870.208333333336</v>
      </c>
      <c r="N716">
        <v>1408510800</v>
      </c>
      <c r="O716" s="9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24.466101694915253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 s="9">
        <f t="shared" si="45"/>
        <v>40397.208333333336</v>
      </c>
      <c r="N717">
        <v>1281589200</v>
      </c>
      <c r="O717" s="9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517.65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 s="9">
        <f t="shared" si="45"/>
        <v>41465.208333333336</v>
      </c>
      <c r="N718">
        <v>1375851600</v>
      </c>
      <c r="O718" s="9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247.64285714285714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 s="9">
        <f t="shared" si="45"/>
        <v>40777.208333333336</v>
      </c>
      <c r="N719">
        <v>1315803600</v>
      </c>
      <c r="O719" s="9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100.20481927710843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 s="9">
        <f t="shared" si="45"/>
        <v>41442.208333333336</v>
      </c>
      <c r="N720">
        <v>1373691600</v>
      </c>
      <c r="O720" s="9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 s="9">
        <f t="shared" si="45"/>
        <v>41058.208333333336</v>
      </c>
      <c r="N721">
        <v>1339218000</v>
      </c>
      <c r="O721" s="9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37.091954022988503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 s="9">
        <f t="shared" si="45"/>
        <v>43152.25</v>
      </c>
      <c r="N722">
        <v>1520402400</v>
      </c>
      <c r="O722" s="9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4.392394822006473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 s="9">
        <f t="shared" si="45"/>
        <v>43194.208333333328</v>
      </c>
      <c r="N723">
        <v>1523336400</v>
      </c>
      <c r="O723" s="9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156.50721649484535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 s="9">
        <f t="shared" si="45"/>
        <v>43045.25</v>
      </c>
      <c r="N724">
        <v>1512280800</v>
      </c>
      <c r="O724" s="9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270.40816326530609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 s="9">
        <f t="shared" si="45"/>
        <v>42431.25</v>
      </c>
      <c r="N725">
        <v>1458709200</v>
      </c>
      <c r="O725" s="9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134.05952380952382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 s="9">
        <f t="shared" si="45"/>
        <v>41934.208333333336</v>
      </c>
      <c r="N726">
        <v>1414126800</v>
      </c>
      <c r="O726" s="9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50.398033126293996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 s="9">
        <f t="shared" si="45"/>
        <v>41958.25</v>
      </c>
      <c r="N727">
        <v>1416204000</v>
      </c>
      <c r="O727" s="9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88.815837937384899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 s="9">
        <f t="shared" si="45"/>
        <v>40476.208333333336</v>
      </c>
      <c r="N728">
        <v>1288501200</v>
      </c>
      <c r="O728" s="9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 s="9">
        <f t="shared" si="45"/>
        <v>43485.25</v>
      </c>
      <c r="N729">
        <v>1552971600</v>
      </c>
      <c r="O729" s="9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17.5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 s="9">
        <f t="shared" si="45"/>
        <v>42515.208333333328</v>
      </c>
      <c r="N730">
        <v>1465102800</v>
      </c>
      <c r="O730" s="9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185.66071428571428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 s="9">
        <f t="shared" si="45"/>
        <v>41309.25</v>
      </c>
      <c r="N731">
        <v>1360130400</v>
      </c>
      <c r="O731" s="9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412.6631944444444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 s="9">
        <f t="shared" si="45"/>
        <v>42147.208333333328</v>
      </c>
      <c r="N732">
        <v>1432875600</v>
      </c>
      <c r="O732" s="9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90.25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 s="9">
        <f t="shared" si="45"/>
        <v>42939.208333333328</v>
      </c>
      <c r="N733">
        <v>1500872400</v>
      </c>
      <c r="O733" s="9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91.984615384615381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 s="9">
        <f t="shared" si="45"/>
        <v>42816.208333333328</v>
      </c>
      <c r="N734">
        <v>1492146000</v>
      </c>
      <c r="O734" s="9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527.00632911392404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 s="9">
        <f t="shared" si="45"/>
        <v>41844.208333333336</v>
      </c>
      <c r="N735">
        <v>1407301200</v>
      </c>
      <c r="O735" s="9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319.14285714285711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 s="9">
        <f t="shared" si="45"/>
        <v>42763.25</v>
      </c>
      <c r="N736">
        <v>1486620000</v>
      </c>
      <c r="O736" s="9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354.18867924528303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 s="9">
        <f t="shared" si="45"/>
        <v>42459.208333333328</v>
      </c>
      <c r="N737">
        <v>1459918800</v>
      </c>
      <c r="O737" s="9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32.896103896103895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 s="9">
        <f t="shared" si="45"/>
        <v>42055.25</v>
      </c>
      <c r="N738">
        <v>1424757600</v>
      </c>
      <c r="O738" s="9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135.8918918918919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 s="9">
        <f t="shared" si="45"/>
        <v>42685.25</v>
      </c>
      <c r="N739">
        <v>1479880800</v>
      </c>
      <c r="O739" s="9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2.0843373493975905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 s="9">
        <f t="shared" si="45"/>
        <v>41959.25</v>
      </c>
      <c r="N740">
        <v>1418018400</v>
      </c>
      <c r="O740" s="9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 s="9">
        <f t="shared" si="45"/>
        <v>41089.208333333336</v>
      </c>
      <c r="N741">
        <v>1341032400</v>
      </c>
      <c r="O741" s="9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30.037735849056602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 s="9">
        <f t="shared" si="45"/>
        <v>42769.25</v>
      </c>
      <c r="N742">
        <v>1486360800</v>
      </c>
      <c r="O742" s="9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1179.1666666666665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 s="9">
        <f t="shared" si="45"/>
        <v>40321.208333333336</v>
      </c>
      <c r="N743">
        <v>1274677200</v>
      </c>
      <c r="O743" s="9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1126.0833333333335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 s="9">
        <f t="shared" si="45"/>
        <v>40197.25</v>
      </c>
      <c r="N744">
        <v>1267509600</v>
      </c>
      <c r="O744" s="9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12.923076923076923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 s="9">
        <f t="shared" si="45"/>
        <v>42298.208333333328</v>
      </c>
      <c r="N745">
        <v>1445922000</v>
      </c>
      <c r="O745" s="9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 s="9">
        <f t="shared" si="45"/>
        <v>43322.208333333328</v>
      </c>
      <c r="N746">
        <v>1534050000</v>
      </c>
      <c r="O746" s="9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30.304347826086957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 s="9">
        <f t="shared" si="45"/>
        <v>40328.208333333336</v>
      </c>
      <c r="N747">
        <v>1277528400</v>
      </c>
      <c r="O747" s="9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212.50896057347671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 s="9">
        <f t="shared" si="45"/>
        <v>40825.208333333336</v>
      </c>
      <c r="N748">
        <v>1318568400</v>
      </c>
      <c r="O748" s="9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228.85714285714286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 s="9">
        <f t="shared" si="45"/>
        <v>40423.208333333336</v>
      </c>
      <c r="N749">
        <v>1284354000</v>
      </c>
      <c r="O749" s="9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34.959979476654695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 s="9">
        <f t="shared" si="45"/>
        <v>40238.25</v>
      </c>
      <c r="N750">
        <v>1269579600</v>
      </c>
      <c r="O750" s="9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157.29069767441862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 s="9">
        <f t="shared" si="45"/>
        <v>41920.208333333336</v>
      </c>
      <c r="N751">
        <v>1413781200</v>
      </c>
      <c r="O751" s="9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 s="9">
        <f t="shared" si="45"/>
        <v>40360.208333333336</v>
      </c>
      <c r="N752">
        <v>1280120400</v>
      </c>
      <c r="O752" s="9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232.30555555555554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 s="9">
        <f t="shared" si="45"/>
        <v>42446.208333333328</v>
      </c>
      <c r="N753">
        <v>1459486800</v>
      </c>
      <c r="O753" s="9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92.448275862068968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 s="9">
        <f t="shared" si="45"/>
        <v>40395.208333333336</v>
      </c>
      <c r="N754">
        <v>1282539600</v>
      </c>
      <c r="O754" s="9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256.70212765957444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 s="9">
        <f t="shared" si="45"/>
        <v>40321.208333333336</v>
      </c>
      <c r="N755">
        <v>1275886800</v>
      </c>
      <c r="O755" s="9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168.47017045454547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 s="9">
        <f t="shared" si="45"/>
        <v>41210.208333333336</v>
      </c>
      <c r="N756">
        <v>1355983200</v>
      </c>
      <c r="O756" s="9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166.57777777777778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 s="9">
        <f t="shared" si="45"/>
        <v>43096.25</v>
      </c>
      <c r="N757">
        <v>1515391200</v>
      </c>
      <c r="O757" s="9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772.07692307692309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 s="9">
        <f t="shared" si="45"/>
        <v>42024.25</v>
      </c>
      <c r="N758">
        <v>1422252000</v>
      </c>
      <c r="O758" s="9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406.85714285714283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 s="9">
        <f t="shared" si="45"/>
        <v>40675.208333333336</v>
      </c>
      <c r="N759">
        <v>1305522000</v>
      </c>
      <c r="O759" s="9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564.20608108108115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 s="9">
        <f t="shared" si="45"/>
        <v>41936.208333333336</v>
      </c>
      <c r="N760">
        <v>1414904400</v>
      </c>
      <c r="O760" s="9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68.426865671641792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 s="9">
        <f t="shared" si="45"/>
        <v>43136.25</v>
      </c>
      <c r="N761">
        <v>1520402400</v>
      </c>
      <c r="O761" s="9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34.351966873706004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 s="9">
        <f t="shared" si="45"/>
        <v>43678.208333333328</v>
      </c>
      <c r="N762">
        <v>1567141200</v>
      </c>
      <c r="O762" s="9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655.4545454545455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 s="9">
        <f t="shared" si="45"/>
        <v>42938.208333333328</v>
      </c>
      <c r="N763">
        <v>1501131600</v>
      </c>
      <c r="O763" s="9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177.25714285714284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 s="9">
        <f t="shared" si="45"/>
        <v>41241.25</v>
      </c>
      <c r="N764">
        <v>1355032800</v>
      </c>
      <c r="O764" s="9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113.17857142857144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 s="9">
        <f t="shared" si="45"/>
        <v>41037.208333333336</v>
      </c>
      <c r="N765">
        <v>1339477200</v>
      </c>
      <c r="O765" s="9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728.18181818181824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 s="9">
        <f t="shared" si="45"/>
        <v>40676.208333333336</v>
      </c>
      <c r="N766">
        <v>1305954000</v>
      </c>
      <c r="O766" s="9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208.33333333333334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 s="9">
        <f t="shared" si="45"/>
        <v>42840.208333333328</v>
      </c>
      <c r="N767">
        <v>1494392400</v>
      </c>
      <c r="O767" s="9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31.171232876712331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 s="9">
        <f t="shared" si="45"/>
        <v>43362.208333333328</v>
      </c>
      <c r="N768">
        <v>1537419600</v>
      </c>
      <c r="O768" s="9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56.967078189300416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 s="9">
        <f t="shared" si="45"/>
        <v>42283.208333333328</v>
      </c>
      <c r="N769">
        <v>1447999200</v>
      </c>
      <c r="O769" s="9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 s="9">
        <f t="shared" si="45"/>
        <v>41619.25</v>
      </c>
      <c r="N770">
        <v>1388037600</v>
      </c>
      <c r="O770" s="9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86.867834394904463</v>
      </c>
      <c r="G771" t="s">
        <v>14</v>
      </c>
      <c r="H771">
        <v>3410</v>
      </c>
      <c r="I771" s="5">
        <f t="shared" ref="I771:I834" si="48">IF(H771=0,0,E771/H771)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49">(((L771/60)/60)/24)+DATE(1970,1,1)</f>
        <v>41501.208333333336</v>
      </c>
      <c r="N771">
        <v>1378789200</v>
      </c>
      <c r="O771" s="9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E772/D772*100</f>
        <v>270.74418604651163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 s="9">
        <f t="shared" si="49"/>
        <v>41743.208333333336</v>
      </c>
      <c r="N772">
        <v>1398056400</v>
      </c>
      <c r="O772" s="9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49.446428571428569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 s="9">
        <f t="shared" si="49"/>
        <v>43491.25</v>
      </c>
      <c r="N773">
        <v>1550815200</v>
      </c>
      <c r="O773" s="9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113.3596256684492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 s="9">
        <f t="shared" si="49"/>
        <v>43505.25</v>
      </c>
      <c r="N774">
        <v>1550037600</v>
      </c>
      <c r="O774" s="9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190.55555555555554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 s="9">
        <f t="shared" si="49"/>
        <v>42838.208333333328</v>
      </c>
      <c r="N775">
        <v>1492923600</v>
      </c>
      <c r="O775" s="9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135.5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 s="9">
        <f t="shared" si="49"/>
        <v>42513.208333333328</v>
      </c>
      <c r="N776">
        <v>1467522000</v>
      </c>
      <c r="O776" s="9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10.297872340425531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 s="9">
        <f t="shared" si="49"/>
        <v>41949.25</v>
      </c>
      <c r="N777">
        <v>1416117600</v>
      </c>
      <c r="O777" s="9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65.544223826714799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 s="9">
        <f t="shared" si="49"/>
        <v>43650.208333333328</v>
      </c>
      <c r="N778">
        <v>1563771600</v>
      </c>
      <c r="O778" s="9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49.026652452025587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 s="9">
        <f t="shared" si="49"/>
        <v>40809.208333333336</v>
      </c>
      <c r="N779">
        <v>1319259600</v>
      </c>
      <c r="O779" s="9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787.92307692307691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 s="9">
        <f t="shared" si="49"/>
        <v>40768.208333333336</v>
      </c>
      <c r="N780">
        <v>1313643600</v>
      </c>
      <c r="O780" s="9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80.306347746090154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 s="9">
        <f t="shared" si="49"/>
        <v>42230.208333333328</v>
      </c>
      <c r="N781">
        <v>1440306000</v>
      </c>
      <c r="O781" s="9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106.29411764705883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 s="9">
        <f t="shared" si="49"/>
        <v>42573.208333333328</v>
      </c>
      <c r="N782">
        <v>1470805200</v>
      </c>
      <c r="O782" s="9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50.735632183908038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 s="9">
        <f t="shared" si="49"/>
        <v>40482.208333333336</v>
      </c>
      <c r="N783">
        <v>1292911200</v>
      </c>
      <c r="O783" s="9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215.31372549019611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 s="9">
        <f t="shared" si="49"/>
        <v>40603.25</v>
      </c>
      <c r="N784">
        <v>1301374800</v>
      </c>
      <c r="O784" s="9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141.22972972972974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 s="9">
        <f t="shared" si="49"/>
        <v>41625.25</v>
      </c>
      <c r="N785">
        <v>1387864800</v>
      </c>
      <c r="O785" s="9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115.33745781777279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 s="9">
        <f t="shared" si="49"/>
        <v>42435.25</v>
      </c>
      <c r="N786">
        <v>1458190800</v>
      </c>
      <c r="O786" s="9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193.11940298507463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 s="9">
        <f t="shared" si="49"/>
        <v>43582.208333333328</v>
      </c>
      <c r="N787">
        <v>1559278800</v>
      </c>
      <c r="O787" s="9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729.73333333333335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 s="9">
        <f t="shared" si="49"/>
        <v>43186.208333333328</v>
      </c>
      <c r="N788">
        <v>1522731600</v>
      </c>
      <c r="O788" s="9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99.66339869281046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 s="9">
        <f t="shared" si="49"/>
        <v>40684.208333333336</v>
      </c>
      <c r="N789">
        <v>1306731600</v>
      </c>
      <c r="O789" s="9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88.166666666666671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 s="9">
        <f t="shared" si="49"/>
        <v>41202.208333333336</v>
      </c>
      <c r="N790">
        <v>1352527200</v>
      </c>
      <c r="O790" s="9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37.233333333333334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 s="9">
        <f t="shared" si="49"/>
        <v>41786.208333333336</v>
      </c>
      <c r="N791">
        <v>1404363600</v>
      </c>
      <c r="O791" s="9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30.540075309306079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 s="9">
        <f t="shared" si="49"/>
        <v>40223.25</v>
      </c>
      <c r="N792">
        <v>1266645600</v>
      </c>
      <c r="O792" s="9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25.714285714285712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 s="9">
        <f t="shared" si="49"/>
        <v>42715.25</v>
      </c>
      <c r="N793">
        <v>1482818400</v>
      </c>
      <c r="O793" s="9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 s="9">
        <f t="shared" si="49"/>
        <v>41451.208333333336</v>
      </c>
      <c r="N794">
        <v>1374642000</v>
      </c>
      <c r="O794" s="9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1185.909090909091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 s="9">
        <f t="shared" si="49"/>
        <v>41450.208333333336</v>
      </c>
      <c r="N795">
        <v>1372482000</v>
      </c>
      <c r="O795" s="9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125.39393939393939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 s="9">
        <f t="shared" si="49"/>
        <v>43091.25</v>
      </c>
      <c r="N796">
        <v>1514959200</v>
      </c>
      <c r="O796" s="9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14.394366197183098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 s="9">
        <f t="shared" si="49"/>
        <v>42675.208333333328</v>
      </c>
      <c r="N797">
        <v>1478235600</v>
      </c>
      <c r="O797" s="9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54.807692307692314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 s="9">
        <f t="shared" si="49"/>
        <v>41859.208333333336</v>
      </c>
      <c r="N798">
        <v>1408078800</v>
      </c>
      <c r="O798" s="9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109.63157894736841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 s="9">
        <f t="shared" si="49"/>
        <v>43464.25</v>
      </c>
      <c r="N799">
        <v>1548136800</v>
      </c>
      <c r="O799" s="9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188.47058823529412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 s="9">
        <f t="shared" si="49"/>
        <v>41060.208333333336</v>
      </c>
      <c r="N800">
        <v>1340859600</v>
      </c>
      <c r="O800" s="9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87.008284023668637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 s="9">
        <f t="shared" si="49"/>
        <v>42399.25</v>
      </c>
      <c r="N801">
        <v>1454479200</v>
      </c>
      <c r="O801" s="9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 s="9">
        <f t="shared" si="49"/>
        <v>42167.208333333328</v>
      </c>
      <c r="N802">
        <v>1434430800</v>
      </c>
      <c r="O802" s="9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202.9130434782609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 s="9">
        <f t="shared" si="49"/>
        <v>43830.25</v>
      </c>
      <c r="N803">
        <v>1579672800</v>
      </c>
      <c r="O803" s="9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197.03225806451613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 s="9">
        <f t="shared" si="49"/>
        <v>43650.208333333328</v>
      </c>
      <c r="N804">
        <v>1562389200</v>
      </c>
      <c r="O804" s="9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 s="9">
        <f t="shared" si="49"/>
        <v>43492.25</v>
      </c>
      <c r="N805">
        <v>1551506400</v>
      </c>
      <c r="O805" s="9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268.73076923076923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 s="9">
        <f t="shared" si="49"/>
        <v>43102.25</v>
      </c>
      <c r="N806">
        <v>1516600800</v>
      </c>
      <c r="O806" s="9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50.845360824742272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 s="9">
        <f t="shared" si="49"/>
        <v>41958.25</v>
      </c>
      <c r="N807">
        <v>1420437600</v>
      </c>
      <c r="O807" s="9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1180.2857142857142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 s="9">
        <f t="shared" si="49"/>
        <v>40973.25</v>
      </c>
      <c r="N808">
        <v>1332997200</v>
      </c>
      <c r="O808" s="9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 s="9">
        <f t="shared" si="49"/>
        <v>43753.208333333328</v>
      </c>
      <c r="N809">
        <v>1574920800</v>
      </c>
      <c r="O809" s="9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30.44230769230769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 s="9">
        <f t="shared" si="49"/>
        <v>42507.208333333328</v>
      </c>
      <c r="N810">
        <v>1464930000</v>
      </c>
      <c r="O810" s="9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62.880681818181813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 s="9">
        <f t="shared" si="49"/>
        <v>41135.208333333336</v>
      </c>
      <c r="N811">
        <v>1345006800</v>
      </c>
      <c r="O811" s="9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193.125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 s="9">
        <f t="shared" si="49"/>
        <v>43067.25</v>
      </c>
      <c r="N812">
        <v>1512712800</v>
      </c>
      <c r="O812" s="9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77.102702702702715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 s="9">
        <f t="shared" si="49"/>
        <v>42378.25</v>
      </c>
      <c r="N813">
        <v>1452492000</v>
      </c>
      <c r="O813" s="9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225.52763819095478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 s="9">
        <f t="shared" si="49"/>
        <v>43206.208333333328</v>
      </c>
      <c r="N814">
        <v>1524286800</v>
      </c>
      <c r="O814" s="9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239.40625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 s="9">
        <f t="shared" si="49"/>
        <v>41148.208333333336</v>
      </c>
      <c r="N815">
        <v>1346907600</v>
      </c>
      <c r="O815" s="9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92.1875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 s="9">
        <f t="shared" si="49"/>
        <v>42517.208333333328</v>
      </c>
      <c r="N816">
        <v>1464498000</v>
      </c>
      <c r="O816" s="9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130.23333333333335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 s="9">
        <f t="shared" si="49"/>
        <v>43068.25</v>
      </c>
      <c r="N817">
        <v>1514181600</v>
      </c>
      <c r="O817" s="9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615.21739130434787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 s="9">
        <f t="shared" si="49"/>
        <v>41680.25</v>
      </c>
      <c r="N818">
        <v>1392184800</v>
      </c>
      <c r="O818" s="9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368.79532163742692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 s="9">
        <f t="shared" si="49"/>
        <v>43589.208333333328</v>
      </c>
      <c r="N819">
        <v>1559365200</v>
      </c>
      <c r="O819" s="9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1094.8571428571429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 s="9">
        <f t="shared" si="49"/>
        <v>43486.25</v>
      </c>
      <c r="N820">
        <v>1549173600</v>
      </c>
      <c r="O820" s="9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50.662921348314605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 s="9">
        <f t="shared" si="49"/>
        <v>41237.25</v>
      </c>
      <c r="N821">
        <v>1355032800</v>
      </c>
      <c r="O821" s="9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800.6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 s="9">
        <f t="shared" si="49"/>
        <v>43310.208333333328</v>
      </c>
      <c r="N822">
        <v>1533963600</v>
      </c>
      <c r="O822" s="9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291.28571428571428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 s="9">
        <f t="shared" si="49"/>
        <v>42794.25</v>
      </c>
      <c r="N823">
        <v>1489381200</v>
      </c>
      <c r="O823" s="9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349.9666666666667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 s="9">
        <f t="shared" si="49"/>
        <v>41698.25</v>
      </c>
      <c r="N824">
        <v>1395032400</v>
      </c>
      <c r="O824" s="9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357.07317073170731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 s="9">
        <f t="shared" si="49"/>
        <v>41892.208333333336</v>
      </c>
      <c r="N825">
        <v>1412485200</v>
      </c>
      <c r="O825" s="9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126.48941176470588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 s="9">
        <f t="shared" si="49"/>
        <v>40348.208333333336</v>
      </c>
      <c r="N826">
        <v>1279688400</v>
      </c>
      <c r="O826" s="9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387.5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 s="9">
        <f t="shared" si="49"/>
        <v>42941.208333333328</v>
      </c>
      <c r="N827">
        <v>1501995600</v>
      </c>
      <c r="O827" s="9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457.03571428571428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 s="9">
        <f t="shared" si="49"/>
        <v>40525.25</v>
      </c>
      <c r="N828">
        <v>1294639200</v>
      </c>
      <c r="O828" s="9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266.69565217391306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 s="9">
        <f t="shared" si="49"/>
        <v>40666.208333333336</v>
      </c>
      <c r="N829">
        <v>1305435600</v>
      </c>
      <c r="O829" s="9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 s="9">
        <f t="shared" si="49"/>
        <v>43340.208333333328</v>
      </c>
      <c r="N830">
        <v>1537592400</v>
      </c>
      <c r="O830" s="9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51.34375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 s="9">
        <f t="shared" si="49"/>
        <v>42164.208333333328</v>
      </c>
      <c r="N831">
        <v>1435122000</v>
      </c>
      <c r="O831" s="9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 s="9">
        <f t="shared" si="49"/>
        <v>43103.25</v>
      </c>
      <c r="N832">
        <v>1520056800</v>
      </c>
      <c r="O832" s="9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108.97734294541709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 s="9">
        <f t="shared" si="49"/>
        <v>40994.208333333336</v>
      </c>
      <c r="N833">
        <v>1335675600</v>
      </c>
      <c r="O833" s="9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315.17592592592592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 s="9">
        <f t="shared" si="49"/>
        <v>42299.208333333328</v>
      </c>
      <c r="N834">
        <v>1448431200</v>
      </c>
      <c r="O834" s="9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157.69117647058823</v>
      </c>
      <c r="G835" t="s">
        <v>20</v>
      </c>
      <c r="H835">
        <v>165</v>
      </c>
      <c r="I835" s="5">
        <f t="shared" ref="I835:I898" si="52">IF(H835=0,0,E835/H835)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3">(((L835/60)/60)/24)+DATE(1970,1,1)</f>
        <v>40588.25</v>
      </c>
      <c r="N835">
        <v>1298613600</v>
      </c>
      <c r="O835" s="9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E836/D836*100</f>
        <v>153.8082191780822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 s="9">
        <f t="shared" si="53"/>
        <v>41448.208333333336</v>
      </c>
      <c r="N836">
        <v>1372482000</v>
      </c>
      <c r="O836" s="9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89.738979118329468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 s="9">
        <f t="shared" si="53"/>
        <v>42063.25</v>
      </c>
      <c r="N837">
        <v>1425621600</v>
      </c>
      <c r="O837" s="9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75.135802469135797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 s="9">
        <f t="shared" si="53"/>
        <v>40214.25</v>
      </c>
      <c r="N838">
        <v>1266300000</v>
      </c>
      <c r="O838" s="9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852.88135593220341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 s="9">
        <f t="shared" si="53"/>
        <v>40629.208333333336</v>
      </c>
      <c r="N839">
        <v>1305867600</v>
      </c>
      <c r="O839" s="9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138.90625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 s="9">
        <f t="shared" si="53"/>
        <v>43370.208333333328</v>
      </c>
      <c r="N840">
        <v>1538802000</v>
      </c>
      <c r="O840" s="9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190.18181818181819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 s="9">
        <f t="shared" si="53"/>
        <v>41715.208333333336</v>
      </c>
      <c r="N841">
        <v>1398920400</v>
      </c>
      <c r="O841" s="9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100.24333619948409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 s="9">
        <f t="shared" si="53"/>
        <v>41836.208333333336</v>
      </c>
      <c r="N842">
        <v>1405659600</v>
      </c>
      <c r="O842" s="9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142.75824175824175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 s="9">
        <f t="shared" si="53"/>
        <v>42419.25</v>
      </c>
      <c r="N843">
        <v>1457244000</v>
      </c>
      <c r="O843" s="9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563.13333333333333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 s="9">
        <f t="shared" si="53"/>
        <v>43266.208333333328</v>
      </c>
      <c r="N844">
        <v>1529298000</v>
      </c>
      <c r="O844" s="9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30.715909090909086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 s="9">
        <f t="shared" si="53"/>
        <v>43338.208333333328</v>
      </c>
      <c r="N845">
        <v>1535778000</v>
      </c>
      <c r="O845" s="9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99.39772727272728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 s="9">
        <f t="shared" si="53"/>
        <v>40930.25</v>
      </c>
      <c r="N846">
        <v>1327471200</v>
      </c>
      <c r="O846" s="9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197.54935622317598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 s="9">
        <f t="shared" si="53"/>
        <v>43235.208333333328</v>
      </c>
      <c r="N847">
        <v>1529557200</v>
      </c>
      <c r="O847" s="9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508.5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 s="9">
        <f t="shared" si="53"/>
        <v>43302.208333333328</v>
      </c>
      <c r="N848">
        <v>1535259600</v>
      </c>
      <c r="O848" s="9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237.74468085106383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 s="9">
        <f t="shared" si="53"/>
        <v>43107.25</v>
      </c>
      <c r="N849">
        <v>1515564000</v>
      </c>
      <c r="O849" s="9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338.46875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 s="9">
        <f t="shared" si="53"/>
        <v>40341.208333333336</v>
      </c>
      <c r="N850">
        <v>1277096400</v>
      </c>
      <c r="O850" s="9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133.08955223880596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 s="9">
        <f t="shared" si="53"/>
        <v>40948.25</v>
      </c>
      <c r="N851">
        <v>1329026400</v>
      </c>
      <c r="O851" s="9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 s="9">
        <f t="shared" si="53"/>
        <v>40866.25</v>
      </c>
      <c r="N852">
        <v>1322978400</v>
      </c>
      <c r="O852" s="9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207.79999999999998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 s="9">
        <f t="shared" si="53"/>
        <v>41031.208333333336</v>
      </c>
      <c r="N853">
        <v>1338786000</v>
      </c>
      <c r="O853" s="9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51.122448979591837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 s="9">
        <f t="shared" si="53"/>
        <v>40740.208333333336</v>
      </c>
      <c r="N854">
        <v>1311656400</v>
      </c>
      <c r="O854" s="9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652.05847953216369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 s="9">
        <f t="shared" si="53"/>
        <v>40714.208333333336</v>
      </c>
      <c r="N855">
        <v>1308978000</v>
      </c>
      <c r="O855" s="9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113.63099415204678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 s="9">
        <f t="shared" si="53"/>
        <v>43787.25</v>
      </c>
      <c r="N856">
        <v>1576389600</v>
      </c>
      <c r="O856" s="9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102.37606837606839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 s="9">
        <f t="shared" si="53"/>
        <v>40712.208333333336</v>
      </c>
      <c r="N857">
        <v>1311051600</v>
      </c>
      <c r="O857" s="9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356.58333333333331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 s="9">
        <f t="shared" si="53"/>
        <v>41023.208333333336</v>
      </c>
      <c r="N858">
        <v>1336712400</v>
      </c>
      <c r="O858" s="9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139.86792452830187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 s="9">
        <f t="shared" si="53"/>
        <v>40944.25</v>
      </c>
      <c r="N859">
        <v>1330408800</v>
      </c>
      <c r="O859" s="9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69.45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 s="9">
        <f t="shared" si="53"/>
        <v>43211.208333333328</v>
      </c>
      <c r="N860">
        <v>1524891600</v>
      </c>
      <c r="O860" s="9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35.534246575342465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 s="9">
        <f t="shared" si="53"/>
        <v>41334.25</v>
      </c>
      <c r="N861">
        <v>1363669200</v>
      </c>
      <c r="O861" s="9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251.65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 s="9">
        <f t="shared" si="53"/>
        <v>43515.25</v>
      </c>
      <c r="N862">
        <v>1551420000</v>
      </c>
      <c r="O862" s="9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105.87500000000001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 s="9">
        <f t="shared" si="53"/>
        <v>40258.208333333336</v>
      </c>
      <c r="N863">
        <v>1269838800</v>
      </c>
      <c r="O863" s="9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187.42857142857144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 s="9">
        <f t="shared" si="53"/>
        <v>40756.208333333336</v>
      </c>
      <c r="N864">
        <v>1312520400</v>
      </c>
      <c r="O864" s="9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386.78571428571428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 s="9">
        <f t="shared" si="53"/>
        <v>42172.208333333328</v>
      </c>
      <c r="N865">
        <v>1436504400</v>
      </c>
      <c r="O865" s="9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347.07142857142856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 s="9">
        <f t="shared" si="53"/>
        <v>42601.208333333328</v>
      </c>
      <c r="N866">
        <v>1472014800</v>
      </c>
      <c r="O866" s="9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185.82098765432099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 s="9">
        <f t="shared" si="53"/>
        <v>41897.208333333336</v>
      </c>
      <c r="N867">
        <v>1411534800</v>
      </c>
      <c r="O867" s="9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43.241247264770237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 s="9">
        <f t="shared" si="53"/>
        <v>40671.208333333336</v>
      </c>
      <c r="N868">
        <v>1304917200</v>
      </c>
      <c r="O868" s="9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162.4375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 s="9">
        <f t="shared" si="53"/>
        <v>43382.208333333328</v>
      </c>
      <c r="N869">
        <v>1539579600</v>
      </c>
      <c r="O869" s="9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184.84285714285716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 s="9">
        <f t="shared" si="53"/>
        <v>41559.208333333336</v>
      </c>
      <c r="N870">
        <v>1382504400</v>
      </c>
      <c r="O870" s="9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23.703520691785052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 s="9">
        <f t="shared" si="53"/>
        <v>40350.208333333336</v>
      </c>
      <c r="N871">
        <v>1278306000</v>
      </c>
      <c r="O871" s="9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89.870129870129873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 s="9">
        <f t="shared" si="53"/>
        <v>42240.208333333328</v>
      </c>
      <c r="N872">
        <v>1442552400</v>
      </c>
      <c r="O872" s="9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272.6041958041958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 s="9">
        <f t="shared" si="53"/>
        <v>43040.208333333328</v>
      </c>
      <c r="N873">
        <v>1511071200</v>
      </c>
      <c r="O873" s="9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170.04255319148936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 s="9">
        <f t="shared" si="53"/>
        <v>43346.208333333328</v>
      </c>
      <c r="N874">
        <v>1536382800</v>
      </c>
      <c r="O874" s="9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188.28503562945369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 s="9">
        <f t="shared" si="53"/>
        <v>41647.25</v>
      </c>
      <c r="N875">
        <v>1389592800</v>
      </c>
      <c r="O875" s="9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346.93532338308455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 s="9">
        <f t="shared" si="53"/>
        <v>40291.208333333336</v>
      </c>
      <c r="N876">
        <v>1275282000</v>
      </c>
      <c r="O876" s="9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69.177215189873422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 s="9">
        <f t="shared" si="53"/>
        <v>40556.25</v>
      </c>
      <c r="N877">
        <v>1294984800</v>
      </c>
      <c r="O877" s="9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25.433734939759034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 s="9">
        <f t="shared" si="53"/>
        <v>43624.208333333328</v>
      </c>
      <c r="N878">
        <v>1562043600</v>
      </c>
      <c r="O878" s="9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77.400977995110026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 s="9">
        <f t="shared" si="53"/>
        <v>42577.208333333328</v>
      </c>
      <c r="N879">
        <v>1469595600</v>
      </c>
      <c r="O879" s="9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37.481481481481481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 s="9">
        <f t="shared" si="53"/>
        <v>43845.25</v>
      </c>
      <c r="N880">
        <v>1581141600</v>
      </c>
      <c r="O880" s="9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543.79999999999995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 s="9">
        <f t="shared" si="53"/>
        <v>42788.25</v>
      </c>
      <c r="N881">
        <v>1488520800</v>
      </c>
      <c r="O881" s="9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228.52189349112427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 s="9">
        <f t="shared" si="53"/>
        <v>43667.208333333328</v>
      </c>
      <c r="N882">
        <v>1563858000</v>
      </c>
      <c r="O882" s="9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38.948339483394832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 s="9">
        <f t="shared" si="53"/>
        <v>42194.208333333328</v>
      </c>
      <c r="N883">
        <v>1438923600</v>
      </c>
      <c r="O883" s="9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370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 s="9">
        <f t="shared" si="53"/>
        <v>42025.25</v>
      </c>
      <c r="N884">
        <v>1422165600</v>
      </c>
      <c r="O884" s="9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237.91176470588232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 s="9">
        <f t="shared" si="53"/>
        <v>40323.208333333336</v>
      </c>
      <c r="N885">
        <v>1277874000</v>
      </c>
      <c r="O885" s="9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64.036299765807954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 s="9">
        <f t="shared" si="53"/>
        <v>41763.208333333336</v>
      </c>
      <c r="N886">
        <v>1399352400</v>
      </c>
      <c r="O886" s="9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118.27777777777777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 s="9">
        <f t="shared" si="53"/>
        <v>40335.208333333336</v>
      </c>
      <c r="N887">
        <v>1279083600</v>
      </c>
      <c r="O887" s="9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84.824037184594957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 s="9">
        <f t="shared" si="53"/>
        <v>40416.208333333336</v>
      </c>
      <c r="N888">
        <v>1284354000</v>
      </c>
      <c r="O888" s="9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29.346153846153843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 s="9">
        <f t="shared" si="53"/>
        <v>42202.208333333328</v>
      </c>
      <c r="N889">
        <v>1441170000</v>
      </c>
      <c r="O889" s="9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209.89655172413794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 s="9">
        <f t="shared" si="53"/>
        <v>42836.208333333328</v>
      </c>
      <c r="N890">
        <v>1493528400</v>
      </c>
      <c r="O890" s="9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169.78571428571431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 s="9">
        <f t="shared" si="53"/>
        <v>41710.208333333336</v>
      </c>
      <c r="N891">
        <v>1395205200</v>
      </c>
      <c r="O891" s="9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115.95907738095239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 s="9">
        <f t="shared" si="53"/>
        <v>43640.208333333328</v>
      </c>
      <c r="N892">
        <v>1561438800</v>
      </c>
      <c r="O892" s="9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258.59999999999997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 s="9">
        <f t="shared" si="53"/>
        <v>40880.25</v>
      </c>
      <c r="N893">
        <v>1326693600</v>
      </c>
      <c r="O893" s="9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230.58333333333331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 s="9">
        <f t="shared" si="53"/>
        <v>40319.208333333336</v>
      </c>
      <c r="N894">
        <v>1277960400</v>
      </c>
      <c r="O894" s="9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128.21428571428572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 s="9">
        <f t="shared" si="53"/>
        <v>42170.208333333328</v>
      </c>
      <c r="N895">
        <v>1434690000</v>
      </c>
      <c r="O895" s="9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188.70588235294116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 s="9">
        <f t="shared" si="53"/>
        <v>41466.208333333336</v>
      </c>
      <c r="N896">
        <v>1376110800</v>
      </c>
      <c r="O896" s="9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6.9511889862327907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 s="9">
        <f t="shared" si="53"/>
        <v>43134.25</v>
      </c>
      <c r="N897">
        <v>1518415200</v>
      </c>
      <c r="O897" s="9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774.43434343434342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 s="9">
        <f t="shared" si="53"/>
        <v>40738.208333333336</v>
      </c>
      <c r="N898">
        <v>1310878800</v>
      </c>
      <c r="O898" s="9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27.693181818181817</v>
      </c>
      <c r="G899" t="s">
        <v>14</v>
      </c>
      <c r="H899">
        <v>27</v>
      </c>
      <c r="I899" s="5">
        <f t="shared" ref="I899:I962" si="56">IF(H899=0,0,E899/H899)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7">(((L899/60)/60)/24)+DATE(1970,1,1)</f>
        <v>43583.208333333328</v>
      </c>
      <c r="N899">
        <v>1556600400</v>
      </c>
      <c r="O899" s="9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E900/D900*100</f>
        <v>52.479620323841424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 s="9">
        <f t="shared" si="57"/>
        <v>43815.25</v>
      </c>
      <c r="N900">
        <v>1576994400</v>
      </c>
      <c r="O900" s="9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407.09677419354841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 s="9">
        <f t="shared" si="57"/>
        <v>41554.208333333336</v>
      </c>
      <c r="N901">
        <v>1382677200</v>
      </c>
      <c r="O901" s="9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 s="9">
        <f t="shared" si="57"/>
        <v>41901.208333333336</v>
      </c>
      <c r="N902">
        <v>1411189200</v>
      </c>
      <c r="O902" s="9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156.17857142857144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 s="9">
        <f t="shared" si="57"/>
        <v>43298.208333333328</v>
      </c>
      <c r="N903">
        <v>1534654800</v>
      </c>
      <c r="O903" s="9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252.42857142857144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 s="9">
        <f t="shared" si="57"/>
        <v>42399.25</v>
      </c>
      <c r="N904">
        <v>1457762400</v>
      </c>
      <c r="O904" s="9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 s="9">
        <f t="shared" si="57"/>
        <v>41034.208333333336</v>
      </c>
      <c r="N905">
        <v>1337490000</v>
      </c>
      <c r="O905" s="9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12.230769230769232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 s="9">
        <f t="shared" si="57"/>
        <v>41186.208333333336</v>
      </c>
      <c r="N906">
        <v>1349672400</v>
      </c>
      <c r="O906" s="9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163.98734177215189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 s="9">
        <f t="shared" si="57"/>
        <v>41536.208333333336</v>
      </c>
      <c r="N907">
        <v>1379826000</v>
      </c>
      <c r="O907" s="9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162.98181818181817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 s="9">
        <f t="shared" si="57"/>
        <v>42868.208333333328</v>
      </c>
      <c r="N908">
        <v>1497762000</v>
      </c>
      <c r="O908" s="9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20.252747252747252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 s="9">
        <f t="shared" si="57"/>
        <v>40660.208333333336</v>
      </c>
      <c r="N909">
        <v>1304485200</v>
      </c>
      <c r="O909" s="9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319.24083769633506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 s="9">
        <f t="shared" si="57"/>
        <v>41031.208333333336</v>
      </c>
      <c r="N910">
        <v>1336885200</v>
      </c>
      <c r="O910" s="9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478.94444444444446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 s="9">
        <f t="shared" si="57"/>
        <v>43255.208333333328</v>
      </c>
      <c r="N911">
        <v>1530421200</v>
      </c>
      <c r="O911" s="9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19.556634304207122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 s="9">
        <f t="shared" si="57"/>
        <v>42026.25</v>
      </c>
      <c r="N912">
        <v>1421992800</v>
      </c>
      <c r="O912" s="9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198.94827586206895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 s="9">
        <f t="shared" si="57"/>
        <v>43717.208333333328</v>
      </c>
      <c r="N913">
        <v>1568178000</v>
      </c>
      <c r="O913" s="9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 s="9">
        <f t="shared" si="57"/>
        <v>41157.208333333336</v>
      </c>
      <c r="N914">
        <v>1347944400</v>
      </c>
      <c r="O914" s="9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50.621082621082621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 s="9">
        <f t="shared" si="57"/>
        <v>43597.208333333328</v>
      </c>
      <c r="N915">
        <v>1558760400</v>
      </c>
      <c r="O915" s="9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57.4375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 s="9">
        <f t="shared" si="57"/>
        <v>41490.208333333336</v>
      </c>
      <c r="N916">
        <v>1376629200</v>
      </c>
      <c r="O916" s="9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155.62827640984909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 s="9">
        <f t="shared" si="57"/>
        <v>42976.208333333328</v>
      </c>
      <c r="N917">
        <v>1504760400</v>
      </c>
      <c r="O917" s="9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36.297297297297298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 s="9">
        <f t="shared" si="57"/>
        <v>41991.25</v>
      </c>
      <c r="N918">
        <v>1419660000</v>
      </c>
      <c r="O918" s="9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58.25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 s="9">
        <f t="shared" si="57"/>
        <v>40722.208333333336</v>
      </c>
      <c r="N919">
        <v>1311310800</v>
      </c>
      <c r="O919" s="9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237.39473684210526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 s="9">
        <f t="shared" si="57"/>
        <v>41117.208333333336</v>
      </c>
      <c r="N920">
        <v>1344315600</v>
      </c>
      <c r="O920" s="9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58.75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 s="9">
        <f t="shared" si="57"/>
        <v>43022.208333333328</v>
      </c>
      <c r="N921">
        <v>1510725600</v>
      </c>
      <c r="O921" s="9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182.56603773584905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 s="9">
        <f t="shared" si="57"/>
        <v>43503.25</v>
      </c>
      <c r="N922">
        <v>1551247200</v>
      </c>
      <c r="O922" s="9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0.75436408977556113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 s="9">
        <f t="shared" si="57"/>
        <v>40951.25</v>
      </c>
      <c r="N923">
        <v>1330236000</v>
      </c>
      <c r="O923" s="9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175.95330739299609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 s="9">
        <f t="shared" si="57"/>
        <v>43443.25</v>
      </c>
      <c r="N924">
        <v>1545112800</v>
      </c>
      <c r="O924" s="9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237.88235294117646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 s="9">
        <f t="shared" si="57"/>
        <v>40373.208333333336</v>
      </c>
      <c r="N925">
        <v>1279170000</v>
      </c>
      <c r="O925" s="9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488.05076142131981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 s="9">
        <f t="shared" si="57"/>
        <v>43769.208333333328</v>
      </c>
      <c r="N926">
        <v>1573452000</v>
      </c>
      <c r="O926" s="9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224.06666666666669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 s="9">
        <f t="shared" si="57"/>
        <v>43000.208333333328</v>
      </c>
      <c r="N927">
        <v>1507093200</v>
      </c>
      <c r="O927" s="9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18.126436781609197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 s="9">
        <f t="shared" si="57"/>
        <v>42502.208333333328</v>
      </c>
      <c r="N928">
        <v>1463374800</v>
      </c>
      <c r="O928" s="9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45.847222222222221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 s="9">
        <f t="shared" si="57"/>
        <v>41102.208333333336</v>
      </c>
      <c r="N929">
        <v>1344574800</v>
      </c>
      <c r="O929" s="9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117.31541218637993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 s="9">
        <f t="shared" si="57"/>
        <v>41637.25</v>
      </c>
      <c r="N930">
        <v>1389074400</v>
      </c>
      <c r="O930" s="9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217.30909090909088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 s="9">
        <f t="shared" si="57"/>
        <v>42858.208333333328</v>
      </c>
      <c r="N931">
        <v>1494997200</v>
      </c>
      <c r="O931" s="9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112.28571428571428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 s="9">
        <f t="shared" si="57"/>
        <v>42060.25</v>
      </c>
      <c r="N932">
        <v>1425448800</v>
      </c>
      <c r="O932" s="9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72.51898734177216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 s="9">
        <f t="shared" si="57"/>
        <v>41818.208333333336</v>
      </c>
      <c r="N933">
        <v>1404104400</v>
      </c>
      <c r="O933" s="9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212.30434782608697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 s="9">
        <f t="shared" si="57"/>
        <v>41709.208333333336</v>
      </c>
      <c r="N934">
        <v>1394773200</v>
      </c>
      <c r="O934" s="9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239.74657534246577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 s="9">
        <f t="shared" si="57"/>
        <v>41372.208333333336</v>
      </c>
      <c r="N935">
        <v>1366520400</v>
      </c>
      <c r="O935" s="9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181.93548387096774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 s="9">
        <f t="shared" si="57"/>
        <v>42422.25</v>
      </c>
      <c r="N936">
        <v>1456639200</v>
      </c>
      <c r="O936" s="9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164.13114754098362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 s="9">
        <f t="shared" si="57"/>
        <v>42209.208333333328</v>
      </c>
      <c r="N937">
        <v>1438318800</v>
      </c>
      <c r="O937" s="9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 s="9">
        <f t="shared" si="57"/>
        <v>43668.208333333328</v>
      </c>
      <c r="N938">
        <v>1564030800</v>
      </c>
      <c r="O938" s="9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49.64385964912281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 s="9">
        <f t="shared" si="57"/>
        <v>42334.25</v>
      </c>
      <c r="N939">
        <v>1449295200</v>
      </c>
      <c r="O939" s="9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109.70652173913042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 s="9">
        <f t="shared" si="57"/>
        <v>43263.208333333328</v>
      </c>
      <c r="N940">
        <v>1531890000</v>
      </c>
      <c r="O940" s="9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49.217948717948715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 s="9">
        <f t="shared" si="57"/>
        <v>40670.208333333336</v>
      </c>
      <c r="N941">
        <v>1306213200</v>
      </c>
      <c r="O941" s="9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62.232323232323225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 s="9">
        <f t="shared" si="57"/>
        <v>41244.25</v>
      </c>
      <c r="N942">
        <v>1356242400</v>
      </c>
      <c r="O942" s="9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13.05813953488372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 s="9">
        <f t="shared" si="57"/>
        <v>40552.25</v>
      </c>
      <c r="N943">
        <v>1297576800</v>
      </c>
      <c r="O943" s="9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64.635416666666671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 s="9">
        <f t="shared" si="57"/>
        <v>40568.25</v>
      </c>
      <c r="N944">
        <v>1296194400</v>
      </c>
      <c r="O944" s="9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159.58666666666667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 s="9">
        <f t="shared" si="57"/>
        <v>41906.208333333336</v>
      </c>
      <c r="N945">
        <v>1414558800</v>
      </c>
      <c r="O945" s="9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81.42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 s="9">
        <f t="shared" si="57"/>
        <v>42776.25</v>
      </c>
      <c r="N946">
        <v>1488348000</v>
      </c>
      <c r="O946" s="9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32.444767441860463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 s="9">
        <f t="shared" si="57"/>
        <v>41004.208333333336</v>
      </c>
      <c r="N947">
        <v>1334898000</v>
      </c>
      <c r="O947" s="9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 s="9">
        <f t="shared" si="57"/>
        <v>40710.208333333336</v>
      </c>
      <c r="N948">
        <v>1308373200</v>
      </c>
      <c r="O948" s="9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26.694444444444443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 s="9">
        <f t="shared" si="57"/>
        <v>41908.208333333336</v>
      </c>
      <c r="N949">
        <v>1412312400</v>
      </c>
      <c r="O949" s="9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62.957446808510639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 s="9">
        <f t="shared" si="57"/>
        <v>41985.25</v>
      </c>
      <c r="N950">
        <v>1419228000</v>
      </c>
      <c r="O950" s="9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161.35593220338984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 s="9">
        <f t="shared" si="57"/>
        <v>42112.208333333328</v>
      </c>
      <c r="N951">
        <v>1430974800</v>
      </c>
      <c r="O951" s="9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 s="9">
        <f t="shared" si="57"/>
        <v>43571.208333333328</v>
      </c>
      <c r="N952">
        <v>1555822800</v>
      </c>
      <c r="O952" s="9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1096.9379310344827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 s="9">
        <f t="shared" si="57"/>
        <v>42730.25</v>
      </c>
      <c r="N953">
        <v>1482818400</v>
      </c>
      <c r="O953" s="9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70.094158075601371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 s="9">
        <f t="shared" si="57"/>
        <v>42591.208333333328</v>
      </c>
      <c r="N954">
        <v>1471928400</v>
      </c>
      <c r="O954" s="9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60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 s="9">
        <f t="shared" si="57"/>
        <v>42358.25</v>
      </c>
      <c r="N955">
        <v>1453701600</v>
      </c>
      <c r="O955" s="9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367.0985915492958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 s="9">
        <f t="shared" si="57"/>
        <v>41174.208333333336</v>
      </c>
      <c r="N956">
        <v>1350363600</v>
      </c>
      <c r="O956" s="9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 s="9">
        <f t="shared" si="57"/>
        <v>41238.25</v>
      </c>
      <c r="N957">
        <v>1353996000</v>
      </c>
      <c r="O957" s="9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19.028784648187631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 s="9">
        <f t="shared" si="57"/>
        <v>42360.25</v>
      </c>
      <c r="N958">
        <v>1451109600</v>
      </c>
      <c r="O958" s="9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126.87755102040816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 s="9">
        <f t="shared" si="57"/>
        <v>40955.25</v>
      </c>
      <c r="N959">
        <v>1329631200</v>
      </c>
      <c r="O959" s="9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734.63636363636363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 s="9">
        <f t="shared" si="57"/>
        <v>40350.208333333336</v>
      </c>
      <c r="N960">
        <v>1278997200</v>
      </c>
      <c r="O960" s="9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4.5731034482758623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 s="9">
        <f t="shared" si="57"/>
        <v>40357.208333333336</v>
      </c>
      <c r="N961">
        <v>1280120400</v>
      </c>
      <c r="O961" s="9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85.054545454545448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 s="9">
        <f t="shared" si="57"/>
        <v>42408.25</v>
      </c>
      <c r="N962">
        <v>1458104400</v>
      </c>
      <c r="O962" s="9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119.29824561403508</v>
      </c>
      <c r="G963" t="s">
        <v>20</v>
      </c>
      <c r="H963">
        <v>155</v>
      </c>
      <c r="I963" s="5">
        <f t="shared" ref="I963:I1001" si="60">IF(H963=0,0,E963/H963)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1">(((L963/60)/60)/24)+DATE(1970,1,1)</f>
        <v>40591.25</v>
      </c>
      <c r="N963">
        <v>1298268000</v>
      </c>
      <c r="O963" s="9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E964/D964*100</f>
        <v>296.02777777777777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 s="9">
        <f t="shared" si="61"/>
        <v>41592.25</v>
      </c>
      <c r="N964">
        <v>1386223200</v>
      </c>
      <c r="O964" s="9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84.694915254237287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 s="9">
        <f t="shared" si="61"/>
        <v>40607.25</v>
      </c>
      <c r="N965">
        <v>1299823200</v>
      </c>
      <c r="O965" s="9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355.7837837837838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 s="9">
        <f t="shared" si="61"/>
        <v>42135.208333333328</v>
      </c>
      <c r="N966">
        <v>1431752400</v>
      </c>
      <c r="O966" s="9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386.40909090909093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 s="9">
        <f t="shared" si="61"/>
        <v>40203.25</v>
      </c>
      <c r="N967">
        <v>1267855200</v>
      </c>
      <c r="O967" s="9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792.23529411764707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 s="9">
        <f t="shared" si="61"/>
        <v>42901.208333333328</v>
      </c>
      <c r="N968">
        <v>1497675600</v>
      </c>
      <c r="O968" s="9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137.03393665158373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 s="9">
        <f t="shared" si="61"/>
        <v>41005.208333333336</v>
      </c>
      <c r="N969">
        <v>1336885200</v>
      </c>
      <c r="O969" s="9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338.20833333333337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 s="9">
        <f t="shared" si="61"/>
        <v>40544.25</v>
      </c>
      <c r="N970">
        <v>1295157600</v>
      </c>
      <c r="O970" s="9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108.22784810126582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 s="9">
        <f t="shared" si="61"/>
        <v>43821.25</v>
      </c>
      <c r="N971">
        <v>1577599200</v>
      </c>
      <c r="O971" s="9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60.757639620653315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 s="9">
        <f t="shared" si="61"/>
        <v>40672.208333333336</v>
      </c>
      <c r="N972">
        <v>1305003600</v>
      </c>
      <c r="O972" s="9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27.725490196078432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 s="9">
        <f t="shared" si="61"/>
        <v>41555.208333333336</v>
      </c>
      <c r="N973">
        <v>1381726800</v>
      </c>
      <c r="O973" s="9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228.3934426229508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 s="9">
        <f t="shared" si="61"/>
        <v>41792.208333333336</v>
      </c>
      <c r="N974">
        <v>1402462800</v>
      </c>
      <c r="O974" s="9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21.615194054500414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 s="9">
        <f t="shared" si="61"/>
        <v>40522.25</v>
      </c>
      <c r="N975">
        <v>1292133600</v>
      </c>
      <c r="O975" s="9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373.875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 s="9">
        <f t="shared" si="61"/>
        <v>41412.208333333336</v>
      </c>
      <c r="N976">
        <v>1368939600</v>
      </c>
      <c r="O976" s="9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154.92592592592592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 s="9">
        <f t="shared" si="61"/>
        <v>42337.25</v>
      </c>
      <c r="N977">
        <v>1452146400</v>
      </c>
      <c r="O977" s="9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322.14999999999998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 s="9">
        <f t="shared" si="61"/>
        <v>40571.25</v>
      </c>
      <c r="N978">
        <v>1296712800</v>
      </c>
      <c r="O978" s="9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73.957142857142856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 s="9">
        <f t="shared" si="61"/>
        <v>43138.25</v>
      </c>
      <c r="N979">
        <v>1520748000</v>
      </c>
      <c r="O979" s="9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864.1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 s="9">
        <f t="shared" si="61"/>
        <v>42686.25</v>
      </c>
      <c r="N980">
        <v>1480831200</v>
      </c>
      <c r="O980" s="9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143.26245847176079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 s="9">
        <f t="shared" si="61"/>
        <v>42078.208333333328</v>
      </c>
      <c r="N981">
        <v>1426914000</v>
      </c>
      <c r="O981" s="9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40.281762295081968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 s="9">
        <f t="shared" si="61"/>
        <v>42307.208333333328</v>
      </c>
      <c r="N982">
        <v>1446616800</v>
      </c>
      <c r="O982" s="9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178.22388059701493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 s="9">
        <f t="shared" si="61"/>
        <v>43094.25</v>
      </c>
      <c r="N983">
        <v>1517032800</v>
      </c>
      <c r="O983" s="9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84.930555555555557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 s="9">
        <f t="shared" si="61"/>
        <v>40743.208333333336</v>
      </c>
      <c r="N984">
        <v>1311224400</v>
      </c>
      <c r="O984" s="9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145.93648334624322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 s="9">
        <f t="shared" si="61"/>
        <v>43681.208333333328</v>
      </c>
      <c r="N985">
        <v>1566190800</v>
      </c>
      <c r="O985" s="9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152.46153846153848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 s="9">
        <f t="shared" si="61"/>
        <v>43716.208333333328</v>
      </c>
      <c r="N986">
        <v>1570165200</v>
      </c>
      <c r="O986" s="9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67.129542790152414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 s="9">
        <f t="shared" si="61"/>
        <v>41614.25</v>
      </c>
      <c r="N987">
        <v>1388556000</v>
      </c>
      <c r="O987" s="9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40.307692307692307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 s="9">
        <f t="shared" si="61"/>
        <v>40638.208333333336</v>
      </c>
      <c r="N988">
        <v>1303189200</v>
      </c>
      <c r="O988" s="9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216.79032258064518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 s="9">
        <f t="shared" si="61"/>
        <v>42852.208333333328</v>
      </c>
      <c r="N989">
        <v>1494478800</v>
      </c>
      <c r="O989" s="9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52.117021276595743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 s="9">
        <f t="shared" si="61"/>
        <v>42686.25</v>
      </c>
      <c r="N990">
        <v>1480744800</v>
      </c>
      <c r="O990" s="9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499.58333333333337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 s="9">
        <f t="shared" si="61"/>
        <v>43571.208333333328</v>
      </c>
      <c r="N991">
        <v>1555822800</v>
      </c>
      <c r="O991" s="9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87.679487179487182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 s="9">
        <f t="shared" si="61"/>
        <v>42432.25</v>
      </c>
      <c r="N992">
        <v>1458882000</v>
      </c>
      <c r="O992" s="9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113.17346938775511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 s="9">
        <f t="shared" si="61"/>
        <v>41907.208333333336</v>
      </c>
      <c r="N993">
        <v>1411966800</v>
      </c>
      <c r="O993" s="9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426.54838709677421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 s="9">
        <f t="shared" si="61"/>
        <v>43227.208333333328</v>
      </c>
      <c r="N994">
        <v>1526878800</v>
      </c>
      <c r="O994" s="9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77.632653061224488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 s="9">
        <f t="shared" si="61"/>
        <v>42362.25</v>
      </c>
      <c r="N995">
        <v>1452405600</v>
      </c>
      <c r="O995" s="9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52.496810772501767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 s="9">
        <f t="shared" si="61"/>
        <v>41929.208333333336</v>
      </c>
      <c r="N996">
        <v>1414040400</v>
      </c>
      <c r="O996" s="9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157.46762589928059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 s="9">
        <f t="shared" si="61"/>
        <v>43408.208333333328</v>
      </c>
      <c r="N997">
        <v>1543816800</v>
      </c>
      <c r="O997" s="9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72.939393939393938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 s="9">
        <f t="shared" si="61"/>
        <v>41276.25</v>
      </c>
      <c r="N998">
        <v>1359698400</v>
      </c>
      <c r="O998" s="9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60.565789473684205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 s="9">
        <f t="shared" si="61"/>
        <v>41659.25</v>
      </c>
      <c r="N999">
        <v>1390629600</v>
      </c>
      <c r="O999" s="9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56.791291291291287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 s="9">
        <f t="shared" si="61"/>
        <v>40220.25</v>
      </c>
      <c r="N1000">
        <v>1267077600</v>
      </c>
      <c r="O1000" s="9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56.542754275427541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 s="9">
        <f t="shared" si="61"/>
        <v>42550.208333333328</v>
      </c>
      <c r="N1001">
        <v>1467781200</v>
      </c>
      <c r="O1001" s="9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x14ac:dyDescent="0.35">
      <c r="F1002" s="4"/>
      <c r="I1002" s="5"/>
    </row>
    <row r="1003" spans="1:20" x14ac:dyDescent="0.35">
      <c r="F1003" s="4"/>
      <c r="I1003" s="5"/>
    </row>
  </sheetData>
  <autoFilter ref="A1:T1003" xr:uid="{00000000-0001-0000-0000-000000000000}"/>
  <conditionalFormatting sqref="G3:G1001">
    <cfRule type="containsText" dxfId="5" priority="1" operator="containsText" text="successful">
      <formula>NOT(ISERROR(SEARCH("successful",G3)))</formula>
    </cfRule>
    <cfRule type="containsText" dxfId="4" priority="7" operator="containsText" text="successful">
      <formula>NOT(ISERROR(SEARCH("successful",G3)))</formula>
    </cfRule>
  </conditionalFormatting>
  <conditionalFormatting sqref="G2:G1001">
    <cfRule type="containsText" dxfId="3" priority="2" operator="containsText" text="failed">
      <formula>NOT(ISERROR(SEARCH("failed",G2)))</formula>
    </cfRule>
    <cfRule type="containsText" dxfId="2" priority="6" operator="containsText" text="failed">
      <formula>NOT(ISERROR(SEARCH("failed",G2)))</formula>
    </cfRule>
  </conditionalFormatting>
  <conditionalFormatting sqref="G10:G1001">
    <cfRule type="containsText" dxfId="1" priority="5" operator="containsText" text="live">
      <formula>NOT(ISERROR(SEARCH("live",G10)))</formula>
    </cfRule>
  </conditionalFormatting>
  <conditionalFormatting sqref="G20:G1001">
    <cfRule type="containsText" dxfId="0" priority="4" operator="containsText" text="canceled">
      <formula>NOT(ISERROR(SEARCH("canceled",G20)))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127B-A412-44EC-A8C6-E0EC080F01AD}">
  <sheetPr codeName="Sheet2"/>
  <dimension ref="A2:F15"/>
  <sheetViews>
    <sheetView zoomScale="90" zoomScaleNormal="90" workbookViewId="0">
      <selection activeCell="A5" sqref="A5"/>
    </sheetView>
  </sheetViews>
  <sheetFormatPr defaultRowHeight="15.5" x14ac:dyDescent="0.35"/>
  <cols>
    <col min="1" max="1" width="16.4140625" bestFit="1" customWidth="1"/>
    <col min="2" max="2" width="15.58203125" bestFit="1" customWidth="1"/>
    <col min="3" max="3" width="5.58203125" bestFit="1" customWidth="1"/>
    <col min="4" max="4" width="3.6640625" bestFit="1" customWidth="1"/>
    <col min="5" max="5" width="9.33203125" bestFit="1" customWidth="1"/>
    <col min="6" max="6" width="10.9140625" bestFit="1" customWidth="1"/>
    <col min="7" max="7" width="10.58203125" bestFit="1" customWidth="1"/>
    <col min="8" max="8" width="12.9140625" bestFit="1" customWidth="1"/>
    <col min="9" max="9" width="17.4140625" bestFit="1" customWidth="1"/>
    <col min="10" max="10" width="7.9140625" bestFit="1" customWidth="1"/>
    <col min="11" max="11" width="10.58203125" bestFit="1" customWidth="1"/>
    <col min="12" max="12" width="10.33203125" bestFit="1" customWidth="1"/>
    <col min="13" max="13" width="15.1640625" bestFit="1" customWidth="1"/>
    <col min="14" max="14" width="12.5" bestFit="1" customWidth="1"/>
    <col min="15" max="15" width="17" bestFit="1" customWidth="1"/>
    <col min="16" max="16" width="14.6640625" bestFit="1" customWidth="1"/>
    <col min="17" max="17" width="12.08203125" bestFit="1" customWidth="1"/>
    <col min="18" max="18" width="25.1640625" bestFit="1" customWidth="1"/>
    <col min="19" max="19" width="24.5" bestFit="1" customWidth="1"/>
    <col min="20" max="20" width="16.4140625" bestFit="1" customWidth="1"/>
    <col min="21" max="21" width="14.25" bestFit="1" customWidth="1"/>
    <col min="22" max="22" width="14.4140625" bestFit="1" customWidth="1"/>
    <col min="23" max="23" width="13.08203125" bestFit="1" customWidth="1"/>
    <col min="24" max="24" width="19.5" bestFit="1" customWidth="1"/>
    <col min="25" max="25" width="21.1640625" bestFit="1" customWidth="1"/>
    <col min="26" max="26" width="21.83203125" bestFit="1" customWidth="1"/>
    <col min="27" max="27" width="19.08203125" bestFit="1" customWidth="1"/>
    <col min="28" max="28" width="10.1640625" bestFit="1" customWidth="1"/>
    <col min="29" max="29" width="11.33203125" bestFit="1" customWidth="1"/>
    <col min="30" max="30" width="11.08203125" bestFit="1" customWidth="1"/>
    <col min="31" max="31" width="23.75" bestFit="1" customWidth="1"/>
    <col min="32" max="32" width="13.75" bestFit="1" customWidth="1"/>
    <col min="33" max="33" width="9.1640625" bestFit="1" customWidth="1"/>
    <col min="34" max="34" width="24.83203125" bestFit="1" customWidth="1"/>
    <col min="35" max="35" width="11.1640625" bestFit="1" customWidth="1"/>
    <col min="36" max="36" width="8.58203125" bestFit="1" customWidth="1"/>
    <col min="37" max="37" width="21.1640625" bestFit="1" customWidth="1"/>
    <col min="38" max="38" width="22.83203125" bestFit="1" customWidth="1"/>
    <col min="39" max="39" width="12.1640625" bestFit="1" customWidth="1"/>
    <col min="40" max="40" width="11.83203125" bestFit="1" customWidth="1"/>
    <col min="41" max="41" width="23.25" bestFit="1" customWidth="1"/>
    <col min="42" max="42" width="7" bestFit="1" customWidth="1"/>
    <col min="43" max="43" width="9.5" bestFit="1" customWidth="1"/>
    <col min="44" max="44" width="9.1640625" bestFit="1" customWidth="1"/>
    <col min="45" max="45" width="21.4140625" bestFit="1" customWidth="1"/>
    <col min="46" max="46" width="14.5" bestFit="1" customWidth="1"/>
    <col min="47" max="47" width="15" bestFit="1" customWidth="1"/>
    <col min="48" max="48" width="9.5" bestFit="1" customWidth="1"/>
    <col min="49" max="49" width="10.08203125" bestFit="1" customWidth="1"/>
    <col min="50" max="50" width="10.9140625" bestFit="1" customWidth="1"/>
    <col min="51" max="51" width="12.83203125" bestFit="1" customWidth="1"/>
    <col min="52" max="52" width="26.4140625" bestFit="1" customWidth="1"/>
    <col min="53" max="53" width="20.08203125" bestFit="1" customWidth="1"/>
    <col min="54" max="54" width="11.1640625" bestFit="1" customWidth="1"/>
    <col min="55" max="55" width="10.58203125" bestFit="1" customWidth="1"/>
    <col min="56" max="56" width="10.9140625" bestFit="1" customWidth="1"/>
    <col min="57" max="57" width="7.25" bestFit="1" customWidth="1"/>
    <col min="58" max="58" width="24.33203125" bestFit="1" customWidth="1"/>
    <col min="59" max="59" width="18.5" bestFit="1" customWidth="1"/>
    <col min="60" max="60" width="25.25" bestFit="1" customWidth="1"/>
    <col min="61" max="61" width="15.33203125" bestFit="1" customWidth="1"/>
    <col min="62" max="62" width="25.83203125" bestFit="1" customWidth="1"/>
    <col min="63" max="63" width="10.6640625" bestFit="1" customWidth="1"/>
    <col min="64" max="64" width="12.25" bestFit="1" customWidth="1"/>
    <col min="65" max="65" width="15.33203125" bestFit="1" customWidth="1"/>
    <col min="66" max="66" width="20.33203125" bestFit="1" customWidth="1"/>
    <col min="67" max="67" width="21.1640625" bestFit="1" customWidth="1"/>
    <col min="68" max="68" width="10.08203125" bestFit="1" customWidth="1"/>
    <col min="69" max="69" width="27.58203125" bestFit="1" customWidth="1"/>
    <col min="70" max="70" width="12.5" bestFit="1" customWidth="1"/>
    <col min="71" max="71" width="10.25" bestFit="1" customWidth="1"/>
    <col min="72" max="72" width="7.4140625" bestFit="1" customWidth="1"/>
    <col min="73" max="74" width="20.5" bestFit="1" customWidth="1"/>
    <col min="75" max="75" width="24.33203125" bestFit="1" customWidth="1"/>
    <col min="76" max="76" width="22" bestFit="1" customWidth="1"/>
    <col min="77" max="77" width="23.33203125" bestFit="1" customWidth="1"/>
    <col min="78" max="78" width="8.33203125" bestFit="1" customWidth="1"/>
    <col min="79" max="79" width="12.6640625" bestFit="1" customWidth="1"/>
    <col min="80" max="80" width="20.83203125" bestFit="1" customWidth="1"/>
    <col min="81" max="81" width="24.5" bestFit="1" customWidth="1"/>
    <col min="82" max="82" width="23.25" bestFit="1" customWidth="1"/>
    <col min="83" max="83" width="8.58203125" bestFit="1" customWidth="1"/>
    <col min="84" max="84" width="24.58203125" bestFit="1" customWidth="1"/>
    <col min="85" max="85" width="21.9140625" bestFit="1" customWidth="1"/>
    <col min="86" max="86" width="9.1640625" bestFit="1" customWidth="1"/>
    <col min="87" max="87" width="22.75" bestFit="1" customWidth="1"/>
    <col min="88" max="88" width="9.1640625" bestFit="1" customWidth="1"/>
    <col min="89" max="89" width="13.75" bestFit="1" customWidth="1"/>
    <col min="90" max="90" width="22.33203125" bestFit="1" customWidth="1"/>
    <col min="91" max="91" width="15.6640625" bestFit="1" customWidth="1"/>
    <col min="92" max="92" width="14.25" bestFit="1" customWidth="1"/>
    <col min="93" max="93" width="11.9140625" bestFit="1" customWidth="1"/>
    <col min="94" max="94" width="9.08203125" bestFit="1" customWidth="1"/>
    <col min="95" max="95" width="9.25" bestFit="1" customWidth="1"/>
    <col min="96" max="96" width="23.83203125" bestFit="1" customWidth="1"/>
    <col min="97" max="97" width="23.4140625" bestFit="1" customWidth="1"/>
    <col min="98" max="98" width="21.4140625" bestFit="1" customWidth="1"/>
    <col min="99" max="99" width="21.33203125" bestFit="1" customWidth="1"/>
    <col min="100" max="100" width="12.33203125" bestFit="1" customWidth="1"/>
    <col min="101" max="101" width="12.9140625" bestFit="1" customWidth="1"/>
    <col min="102" max="102" width="12.4140625" bestFit="1" customWidth="1"/>
    <col min="103" max="103" width="11.83203125" bestFit="1" customWidth="1"/>
    <col min="104" max="104" width="12.4140625" bestFit="1" customWidth="1"/>
    <col min="105" max="106" width="11" bestFit="1" customWidth="1"/>
    <col min="107" max="107" width="14.25" bestFit="1" customWidth="1"/>
    <col min="108" max="108" width="11.1640625" bestFit="1" customWidth="1"/>
    <col min="109" max="109" width="11.08203125" bestFit="1" customWidth="1"/>
    <col min="110" max="110" width="9.58203125" bestFit="1" customWidth="1"/>
    <col min="111" max="111" width="12.9140625" bestFit="1" customWidth="1"/>
    <col min="112" max="112" width="12.25" bestFit="1" customWidth="1"/>
    <col min="113" max="113" width="12.5" bestFit="1" customWidth="1"/>
    <col min="114" max="114" width="14.08203125" bestFit="1" customWidth="1"/>
    <col min="115" max="115" width="9" bestFit="1" customWidth="1"/>
    <col min="116" max="116" width="23.4140625" bestFit="1" customWidth="1"/>
    <col min="117" max="117" width="10" bestFit="1" customWidth="1"/>
    <col min="118" max="118" width="10.25" bestFit="1" customWidth="1"/>
    <col min="119" max="119" width="25.4140625" bestFit="1" customWidth="1"/>
    <col min="120" max="120" width="11.08203125" bestFit="1" customWidth="1"/>
    <col min="121" max="121" width="11.33203125" bestFit="1" customWidth="1"/>
    <col min="122" max="122" width="27.5" bestFit="1" customWidth="1"/>
    <col min="123" max="123" width="22.5" bestFit="1" customWidth="1"/>
    <col min="124" max="124" width="14.4140625" bestFit="1" customWidth="1"/>
    <col min="125" max="125" width="25.08203125" bestFit="1" customWidth="1"/>
    <col min="126" max="126" width="26.33203125" bestFit="1" customWidth="1"/>
    <col min="127" max="127" width="27.5" bestFit="1" customWidth="1"/>
    <col min="128" max="128" width="9.9140625" bestFit="1" customWidth="1"/>
    <col min="129" max="129" width="21.75" bestFit="1" customWidth="1"/>
    <col min="130" max="130" width="16.9140625" bestFit="1" customWidth="1"/>
    <col min="131" max="131" width="15.4140625" bestFit="1" customWidth="1"/>
    <col min="132" max="132" width="10" bestFit="1" customWidth="1"/>
    <col min="133" max="133" width="19.6640625" bestFit="1" customWidth="1"/>
    <col min="134" max="134" width="13.58203125" bestFit="1" customWidth="1"/>
    <col min="135" max="135" width="7.83203125" bestFit="1" customWidth="1"/>
    <col min="136" max="136" width="10.1640625" bestFit="1" customWidth="1"/>
    <col min="137" max="137" width="12.25" bestFit="1" customWidth="1"/>
    <col min="138" max="138" width="27.58203125" bestFit="1" customWidth="1"/>
    <col min="139" max="139" width="13.33203125" bestFit="1" customWidth="1"/>
    <col min="140" max="140" width="9.83203125" bestFit="1" customWidth="1"/>
    <col min="141" max="141" width="14.58203125" bestFit="1" customWidth="1"/>
    <col min="142" max="142" width="23.1640625" bestFit="1" customWidth="1"/>
    <col min="143" max="143" width="22.08203125" bestFit="1" customWidth="1"/>
    <col min="144" max="144" width="21.5" bestFit="1" customWidth="1"/>
    <col min="145" max="145" width="23.4140625" bestFit="1" customWidth="1"/>
    <col min="146" max="146" width="22.6640625" bestFit="1" customWidth="1"/>
    <col min="147" max="147" width="13" bestFit="1" customWidth="1"/>
    <col min="148" max="148" width="10.9140625" bestFit="1" customWidth="1"/>
    <col min="149" max="149" width="14.33203125" bestFit="1" customWidth="1"/>
    <col min="150" max="150" width="13.08203125" bestFit="1" customWidth="1"/>
    <col min="151" max="151" width="10.75" bestFit="1" customWidth="1"/>
    <col min="152" max="152" width="7.9140625" bestFit="1" customWidth="1"/>
    <col min="153" max="153" width="27.4140625" bestFit="1" customWidth="1"/>
    <col min="154" max="154" width="13.1640625" bestFit="1" customWidth="1"/>
    <col min="155" max="155" width="11.75" bestFit="1" customWidth="1"/>
    <col min="156" max="156" width="10.9140625" bestFit="1" customWidth="1"/>
    <col min="157" max="157" width="22.25" bestFit="1" customWidth="1"/>
    <col min="158" max="158" width="14.33203125" bestFit="1" customWidth="1"/>
    <col min="159" max="159" width="11.58203125" bestFit="1" customWidth="1"/>
    <col min="160" max="160" width="23.6640625" bestFit="1" customWidth="1"/>
    <col min="161" max="161" width="10.6640625" bestFit="1" customWidth="1"/>
    <col min="162" max="162" width="14.6640625" bestFit="1" customWidth="1"/>
    <col min="163" max="163" width="7.58203125" bestFit="1" customWidth="1"/>
    <col min="164" max="164" width="27.1640625" bestFit="1" customWidth="1"/>
    <col min="165" max="165" width="21.58203125" bestFit="1" customWidth="1"/>
    <col min="166" max="166" width="22.33203125" bestFit="1" customWidth="1"/>
    <col min="167" max="167" width="19.4140625" bestFit="1" customWidth="1"/>
    <col min="168" max="168" width="9" bestFit="1" customWidth="1"/>
    <col min="169" max="169" width="9.33203125" bestFit="1" customWidth="1"/>
    <col min="170" max="170" width="9.5" bestFit="1" customWidth="1"/>
    <col min="171" max="171" width="15.25" bestFit="1" customWidth="1"/>
    <col min="172" max="172" width="14.58203125" bestFit="1" customWidth="1"/>
    <col min="173" max="173" width="8.1640625" bestFit="1" customWidth="1"/>
    <col min="174" max="174" width="9.4140625" bestFit="1" customWidth="1"/>
    <col min="175" max="176" width="9.6640625" bestFit="1" customWidth="1"/>
    <col min="177" max="177" width="10" bestFit="1" customWidth="1"/>
    <col min="178" max="178" width="23.58203125" bestFit="1" customWidth="1"/>
    <col min="179" max="179" width="10.75" bestFit="1" customWidth="1"/>
    <col min="180" max="180" width="22.25" bestFit="1" customWidth="1"/>
    <col min="181" max="181" width="13.83203125" bestFit="1" customWidth="1"/>
    <col min="182" max="182" width="9.5" bestFit="1" customWidth="1"/>
    <col min="183" max="183" width="7" bestFit="1" customWidth="1"/>
    <col min="184" max="184" width="18.4140625" bestFit="1" customWidth="1"/>
    <col min="185" max="185" width="14.6640625" bestFit="1" customWidth="1"/>
    <col min="186" max="186" width="7.5" bestFit="1" customWidth="1"/>
    <col min="187" max="187" width="18.58203125" bestFit="1" customWidth="1"/>
    <col min="188" max="188" width="9.75" bestFit="1" customWidth="1"/>
    <col min="189" max="189" width="14.25" bestFit="1" customWidth="1"/>
    <col min="190" max="190" width="12.4140625" bestFit="1" customWidth="1"/>
    <col min="191" max="191" width="15.25" bestFit="1" customWidth="1"/>
    <col min="192" max="192" width="11.1640625" bestFit="1" customWidth="1"/>
    <col min="193" max="193" width="10.6640625" bestFit="1" customWidth="1"/>
    <col min="194" max="194" width="20.25" bestFit="1" customWidth="1"/>
    <col min="195" max="195" width="10.4140625" bestFit="1" customWidth="1"/>
    <col min="196" max="196" width="24" bestFit="1" customWidth="1"/>
    <col min="197" max="197" width="13.25" bestFit="1" customWidth="1"/>
    <col min="198" max="198" width="8.4140625" bestFit="1" customWidth="1"/>
    <col min="199" max="199" width="8.25" bestFit="1" customWidth="1"/>
    <col min="200" max="200" width="16.25" bestFit="1" customWidth="1"/>
    <col min="201" max="201" width="23.1640625" bestFit="1" customWidth="1"/>
    <col min="202" max="202" width="10.1640625" bestFit="1" customWidth="1"/>
    <col min="203" max="203" width="12.83203125" bestFit="1" customWidth="1"/>
    <col min="204" max="204" width="13.5" bestFit="1" customWidth="1"/>
    <col min="205" max="205" width="12.83203125" bestFit="1" customWidth="1"/>
    <col min="206" max="206" width="12.5" bestFit="1" customWidth="1"/>
    <col min="207" max="207" width="14.33203125" bestFit="1" customWidth="1"/>
    <col min="208" max="208" width="10.6640625" bestFit="1" customWidth="1"/>
    <col min="209" max="209" width="13.25" bestFit="1" customWidth="1"/>
    <col min="210" max="210" width="23.25" bestFit="1" customWidth="1"/>
    <col min="211" max="211" width="12.25" bestFit="1" customWidth="1"/>
    <col min="212" max="212" width="19.1640625" bestFit="1" customWidth="1"/>
    <col min="213" max="213" width="9.4140625" bestFit="1" customWidth="1"/>
    <col min="214" max="214" width="14.6640625" bestFit="1" customWidth="1"/>
    <col min="215" max="215" width="14.9140625" bestFit="1" customWidth="1"/>
    <col min="216" max="216" width="10.25" bestFit="1" customWidth="1"/>
    <col min="217" max="217" width="9.08203125" bestFit="1" customWidth="1"/>
    <col min="218" max="218" width="20.33203125" bestFit="1" customWidth="1"/>
    <col min="219" max="219" width="16.58203125" bestFit="1" customWidth="1"/>
    <col min="220" max="220" width="24.1640625" bestFit="1" customWidth="1"/>
    <col min="221" max="221" width="10.58203125" bestFit="1" customWidth="1"/>
    <col min="222" max="222" width="9.1640625" bestFit="1" customWidth="1"/>
    <col min="223" max="223" width="25.75" bestFit="1" customWidth="1"/>
    <col min="224" max="224" width="22.25" bestFit="1" customWidth="1"/>
    <col min="225" max="225" width="7.5" bestFit="1" customWidth="1"/>
    <col min="226" max="226" width="11.1640625" bestFit="1" customWidth="1"/>
    <col min="227" max="227" width="12.83203125" bestFit="1" customWidth="1"/>
    <col min="228" max="228" width="13.33203125" bestFit="1" customWidth="1"/>
    <col min="229" max="229" width="23.08203125" bestFit="1" customWidth="1"/>
    <col min="230" max="230" width="9.6640625" bestFit="1" customWidth="1"/>
    <col min="231" max="231" width="17.08203125" bestFit="1" customWidth="1"/>
    <col min="232" max="232" width="14.25" bestFit="1" customWidth="1"/>
    <col min="233" max="233" width="13.9140625" bestFit="1" customWidth="1"/>
    <col min="234" max="234" width="12.83203125" bestFit="1" customWidth="1"/>
    <col min="235" max="235" width="11.25" bestFit="1" customWidth="1"/>
    <col min="236" max="236" width="10.83203125" bestFit="1" customWidth="1"/>
    <col min="237" max="237" width="12.4140625" bestFit="1" customWidth="1"/>
    <col min="238" max="238" width="14.1640625" bestFit="1" customWidth="1"/>
    <col min="239" max="239" width="11.83203125" bestFit="1" customWidth="1"/>
    <col min="240" max="240" width="23.58203125" bestFit="1" customWidth="1"/>
    <col min="241" max="241" width="25.33203125" bestFit="1" customWidth="1"/>
    <col min="242" max="242" width="8.58203125" bestFit="1" customWidth="1"/>
    <col min="243" max="243" width="11.83203125" bestFit="1" customWidth="1"/>
    <col min="244" max="244" width="11" bestFit="1" customWidth="1"/>
    <col min="245" max="246" width="23.33203125" bestFit="1" customWidth="1"/>
    <col min="247" max="247" width="14.6640625" bestFit="1" customWidth="1"/>
    <col min="248" max="248" width="12.33203125" bestFit="1" customWidth="1"/>
    <col min="249" max="249" width="26.75" bestFit="1" customWidth="1"/>
    <col min="250" max="250" width="13" bestFit="1" customWidth="1"/>
    <col min="251" max="251" width="9.25" bestFit="1" customWidth="1"/>
    <col min="252" max="252" width="22.9140625" bestFit="1" customWidth="1"/>
    <col min="253" max="253" width="13.5" bestFit="1" customWidth="1"/>
    <col min="254" max="254" width="15.33203125" bestFit="1" customWidth="1"/>
    <col min="255" max="255" width="9.75" bestFit="1" customWidth="1"/>
    <col min="256" max="256" width="8.83203125" bestFit="1" customWidth="1"/>
    <col min="257" max="257" width="7.75" bestFit="1" customWidth="1"/>
    <col min="258" max="258" width="11.9140625" bestFit="1" customWidth="1"/>
    <col min="259" max="259" width="9.33203125" bestFit="1" customWidth="1"/>
    <col min="260" max="260" width="6.6640625" bestFit="1" customWidth="1"/>
    <col min="261" max="261" width="9.33203125" bestFit="1" customWidth="1"/>
    <col min="262" max="262" width="11.58203125" bestFit="1" customWidth="1"/>
    <col min="263" max="263" width="10.4140625" bestFit="1" customWidth="1"/>
    <col min="264" max="264" width="22.33203125" bestFit="1" customWidth="1"/>
    <col min="265" max="265" width="25.58203125" bestFit="1" customWidth="1"/>
    <col min="266" max="266" width="16.5" bestFit="1" customWidth="1"/>
    <col min="267" max="267" width="14.5" bestFit="1" customWidth="1"/>
    <col min="268" max="268" width="19.1640625" bestFit="1" customWidth="1"/>
    <col min="269" max="269" width="10.5" bestFit="1" customWidth="1"/>
    <col min="270" max="270" width="10.6640625" bestFit="1" customWidth="1"/>
    <col min="271" max="271" width="25.33203125" bestFit="1" customWidth="1"/>
    <col min="272" max="272" width="12.83203125" bestFit="1" customWidth="1"/>
    <col min="273" max="273" width="11.75" bestFit="1" customWidth="1"/>
    <col min="274" max="274" width="8.9140625" bestFit="1" customWidth="1"/>
    <col min="275" max="275" width="9.08203125" bestFit="1" customWidth="1"/>
    <col min="276" max="276" width="9.5" bestFit="1" customWidth="1"/>
    <col min="277" max="277" width="25.25" bestFit="1" customWidth="1"/>
    <col min="278" max="278" width="21.4140625" bestFit="1" customWidth="1"/>
    <col min="279" max="279" width="13.4140625" bestFit="1" customWidth="1"/>
    <col min="280" max="280" width="10.5" bestFit="1" customWidth="1"/>
    <col min="281" max="281" width="24.83203125" bestFit="1" customWidth="1"/>
    <col min="282" max="282" width="14.58203125" bestFit="1" customWidth="1"/>
    <col min="283" max="283" width="11.1640625" bestFit="1" customWidth="1"/>
    <col min="284" max="284" width="11.6640625" bestFit="1" customWidth="1"/>
    <col min="285" max="285" width="8.9140625" bestFit="1" customWidth="1"/>
    <col min="286" max="286" width="20.83203125" bestFit="1" customWidth="1"/>
    <col min="287" max="287" width="16.33203125" bestFit="1" customWidth="1"/>
    <col min="288" max="288" width="10.25" bestFit="1" customWidth="1"/>
    <col min="289" max="289" width="10.6640625" bestFit="1" customWidth="1"/>
    <col min="290" max="290" width="19.75" bestFit="1" customWidth="1"/>
    <col min="291" max="291" width="24.08203125" bestFit="1" customWidth="1"/>
    <col min="292" max="292" width="12.6640625" bestFit="1" customWidth="1"/>
    <col min="293" max="293" width="9.75" bestFit="1" customWidth="1"/>
    <col min="294" max="294" width="21.83203125" bestFit="1" customWidth="1"/>
    <col min="295" max="295" width="27.08203125" bestFit="1" customWidth="1"/>
    <col min="296" max="296" width="14.75" bestFit="1" customWidth="1"/>
    <col min="297" max="297" width="16.58203125" bestFit="1" customWidth="1"/>
    <col min="298" max="298" width="15.83203125" bestFit="1" customWidth="1"/>
    <col min="299" max="299" width="13.58203125" bestFit="1" customWidth="1"/>
    <col min="300" max="300" width="14.08203125" bestFit="1" customWidth="1"/>
    <col min="301" max="301" width="10.5" bestFit="1" customWidth="1"/>
    <col min="302" max="302" width="26" bestFit="1" customWidth="1"/>
    <col min="303" max="303" width="9.75" bestFit="1" customWidth="1"/>
    <col min="304" max="304" width="11.4140625" bestFit="1" customWidth="1"/>
    <col min="305" max="305" width="8.83203125" bestFit="1" customWidth="1"/>
    <col min="306" max="306" width="22.6640625" bestFit="1" customWidth="1"/>
    <col min="307" max="307" width="21.25" bestFit="1" customWidth="1"/>
    <col min="308" max="308" width="10" bestFit="1" customWidth="1"/>
    <col min="309" max="309" width="20.25" bestFit="1" customWidth="1"/>
    <col min="310" max="310" width="13.5" bestFit="1" customWidth="1"/>
    <col min="311" max="311" width="23" bestFit="1" customWidth="1"/>
    <col min="312" max="312" width="8.9140625" bestFit="1" customWidth="1"/>
    <col min="313" max="313" width="24.83203125" bestFit="1" customWidth="1"/>
    <col min="314" max="314" width="14.5" bestFit="1" customWidth="1"/>
    <col min="315" max="315" width="13.4140625" bestFit="1" customWidth="1"/>
    <col min="316" max="316" width="22.6640625" bestFit="1" customWidth="1"/>
    <col min="317" max="317" width="10.08203125" bestFit="1" customWidth="1"/>
    <col min="318" max="318" width="11.9140625" bestFit="1" customWidth="1"/>
    <col min="319" max="319" width="23.4140625" bestFit="1" customWidth="1"/>
    <col min="320" max="320" width="21.58203125" bestFit="1" customWidth="1"/>
    <col min="321" max="321" width="11.83203125" bestFit="1" customWidth="1"/>
    <col min="322" max="322" width="25.4140625" bestFit="1" customWidth="1"/>
    <col min="323" max="323" width="21.5" bestFit="1" customWidth="1"/>
    <col min="324" max="324" width="12.6640625" bestFit="1" customWidth="1"/>
    <col min="325" max="325" width="13.08203125" bestFit="1" customWidth="1"/>
    <col min="326" max="326" width="9.9140625" bestFit="1" customWidth="1"/>
    <col min="327" max="327" width="11.83203125" bestFit="1" customWidth="1"/>
    <col min="328" max="328" width="11.4140625" bestFit="1" customWidth="1"/>
    <col min="329" max="329" width="15.25" bestFit="1" customWidth="1"/>
    <col min="330" max="330" width="12" bestFit="1" customWidth="1"/>
    <col min="331" max="331" width="11.6640625" bestFit="1" customWidth="1"/>
    <col min="332" max="332" width="16.33203125" bestFit="1" customWidth="1"/>
    <col min="333" max="333" width="11.5" bestFit="1" customWidth="1"/>
    <col min="335" max="335" width="19.25" bestFit="1" customWidth="1"/>
    <col min="336" max="336" width="24.25" bestFit="1" customWidth="1"/>
    <col min="337" max="337" width="23.75" bestFit="1" customWidth="1"/>
    <col min="338" max="338" width="12.4140625" bestFit="1" customWidth="1"/>
    <col min="339" max="339" width="13.6640625" bestFit="1" customWidth="1"/>
    <col min="340" max="340" width="27.9140625" bestFit="1" customWidth="1"/>
    <col min="341" max="341" width="14.83203125" bestFit="1" customWidth="1"/>
    <col min="342" max="342" width="10.9140625" bestFit="1" customWidth="1"/>
    <col min="343" max="343" width="10" bestFit="1" customWidth="1"/>
    <col min="344" max="344" width="10.08203125" bestFit="1" customWidth="1"/>
    <col min="345" max="345" width="23.75" bestFit="1" customWidth="1"/>
    <col min="346" max="346" width="11.4140625" bestFit="1" customWidth="1"/>
    <col min="347" max="347" width="10.25" bestFit="1" customWidth="1"/>
    <col min="348" max="348" width="14.83203125" bestFit="1" customWidth="1"/>
    <col min="349" max="349" width="12.1640625" bestFit="1" customWidth="1"/>
    <col min="350" max="350" width="13" bestFit="1" customWidth="1"/>
    <col min="351" max="351" width="24.25" bestFit="1" customWidth="1"/>
    <col min="352" max="352" width="10.33203125" bestFit="1" customWidth="1"/>
    <col min="353" max="353" width="10.5" bestFit="1" customWidth="1"/>
    <col min="354" max="354" width="15.58203125" bestFit="1" customWidth="1"/>
    <col min="355" max="355" width="12.6640625" bestFit="1" customWidth="1"/>
    <col min="356" max="356" width="26.08203125" bestFit="1" customWidth="1"/>
    <col min="357" max="357" width="27.83203125" bestFit="1" customWidth="1"/>
    <col min="358" max="358" width="16.5" bestFit="1" customWidth="1"/>
    <col min="359" max="359" width="20" bestFit="1" customWidth="1"/>
    <col min="360" max="360" width="22.83203125" bestFit="1" customWidth="1"/>
    <col min="361" max="361" width="13.75" bestFit="1" customWidth="1"/>
    <col min="362" max="362" width="12.58203125" bestFit="1" customWidth="1"/>
    <col min="363" max="363" width="19.08203125" bestFit="1" customWidth="1"/>
    <col min="364" max="364" width="22.4140625" bestFit="1" customWidth="1"/>
    <col min="365" max="365" width="23.4140625" bestFit="1" customWidth="1"/>
    <col min="366" max="366" width="19.6640625" bestFit="1" customWidth="1"/>
    <col min="367" max="367" width="20.83203125" bestFit="1" customWidth="1"/>
    <col min="368" max="368" width="8.25" bestFit="1" customWidth="1"/>
    <col min="369" max="369" width="6.08203125" bestFit="1" customWidth="1"/>
    <col min="370" max="370" width="19.5" bestFit="1" customWidth="1"/>
    <col min="371" max="371" width="20.83203125" bestFit="1" customWidth="1"/>
    <col min="372" max="372" width="15.5" bestFit="1" customWidth="1"/>
    <col min="373" max="373" width="11.75" bestFit="1" customWidth="1"/>
    <col min="374" max="374" width="9.08203125" bestFit="1" customWidth="1"/>
    <col min="375" max="375" width="21.9140625" bestFit="1" customWidth="1"/>
    <col min="376" max="376" width="8.75" bestFit="1" customWidth="1"/>
    <col min="377" max="377" width="23.83203125" bestFit="1" customWidth="1"/>
    <col min="378" max="378" width="10.5" bestFit="1" customWidth="1"/>
    <col min="379" max="379" width="23.08203125" bestFit="1" customWidth="1"/>
    <col min="380" max="380" width="23.33203125" bestFit="1" customWidth="1"/>
    <col min="381" max="381" width="16.25" bestFit="1" customWidth="1"/>
    <col min="382" max="382" width="24" bestFit="1" customWidth="1"/>
    <col min="383" max="383" width="24.4140625" bestFit="1" customWidth="1"/>
    <col min="384" max="384" width="10.4140625" bestFit="1" customWidth="1"/>
    <col min="385" max="385" width="23.9140625" bestFit="1" customWidth="1"/>
    <col min="386" max="386" width="14.75" bestFit="1" customWidth="1"/>
    <col min="387" max="387" width="14.58203125" bestFit="1" customWidth="1"/>
    <col min="388" max="388" width="21.83203125" bestFit="1" customWidth="1"/>
    <col min="389" max="389" width="15.9140625" bestFit="1" customWidth="1"/>
    <col min="390" max="390" width="14.1640625" bestFit="1" customWidth="1"/>
    <col min="391" max="391" width="26.6640625" bestFit="1" customWidth="1"/>
    <col min="392" max="392" width="7.58203125" bestFit="1" customWidth="1"/>
    <col min="393" max="393" width="11.9140625" bestFit="1" customWidth="1"/>
    <col min="394" max="394" width="9.75" bestFit="1" customWidth="1"/>
    <col min="395" max="395" width="27.08203125" bestFit="1" customWidth="1"/>
    <col min="396" max="396" width="21.6640625" bestFit="1" customWidth="1"/>
    <col min="397" max="397" width="10.5" bestFit="1" customWidth="1"/>
    <col min="398" max="398" width="8" bestFit="1" customWidth="1"/>
    <col min="399" max="399" width="20.33203125" bestFit="1" customWidth="1"/>
    <col min="400" max="400" width="12.08203125" bestFit="1" customWidth="1"/>
    <col min="401" max="401" width="22.5" bestFit="1" customWidth="1"/>
    <col min="402" max="402" width="10.08203125" bestFit="1" customWidth="1"/>
    <col min="403" max="403" width="10.4140625" bestFit="1" customWidth="1"/>
    <col min="404" max="404" width="10.6640625" bestFit="1" customWidth="1"/>
    <col min="405" max="405" width="23.08203125" bestFit="1" customWidth="1"/>
    <col min="406" max="406" width="13.4140625" bestFit="1" customWidth="1"/>
    <col min="407" max="407" width="12.5" bestFit="1" customWidth="1"/>
    <col min="408" max="408" width="13.4140625" bestFit="1" customWidth="1"/>
    <col min="409" max="409" width="9.58203125" bestFit="1" customWidth="1"/>
    <col min="410" max="410" width="12.5" bestFit="1" customWidth="1"/>
    <col min="411" max="411" width="12.6640625" bestFit="1" customWidth="1"/>
    <col min="412" max="412" width="8.9140625" bestFit="1" customWidth="1"/>
    <col min="413" max="413" width="13.4140625" bestFit="1" customWidth="1"/>
    <col min="414" max="414" width="10.5" bestFit="1" customWidth="1"/>
    <col min="415" max="415" width="10.83203125" bestFit="1" customWidth="1"/>
    <col min="416" max="416" width="28" bestFit="1" customWidth="1"/>
    <col min="417" max="417" width="27.08203125" bestFit="1" customWidth="1"/>
    <col min="418" max="418" width="24.5" bestFit="1" customWidth="1"/>
    <col min="419" max="419" width="28.6640625" bestFit="1" customWidth="1"/>
    <col min="420" max="420" width="24.1640625" bestFit="1" customWidth="1"/>
    <col min="421" max="421" width="16.58203125" bestFit="1" customWidth="1"/>
    <col min="422" max="422" width="13.33203125" bestFit="1" customWidth="1"/>
    <col min="423" max="423" width="11.08203125" bestFit="1" customWidth="1"/>
    <col min="424" max="424" width="15.25" bestFit="1" customWidth="1"/>
    <col min="425" max="425" width="12.1640625" bestFit="1" customWidth="1"/>
    <col min="426" max="426" width="12.83203125" bestFit="1" customWidth="1"/>
    <col min="427" max="427" width="8.83203125" bestFit="1" customWidth="1"/>
    <col min="428" max="428" width="20" bestFit="1" customWidth="1"/>
    <col min="429" max="429" width="25.25" bestFit="1" customWidth="1"/>
    <col min="430" max="430" width="21.5" bestFit="1" customWidth="1"/>
    <col min="431" max="431" width="22.1640625" bestFit="1" customWidth="1"/>
    <col min="432" max="432" width="13.6640625" bestFit="1" customWidth="1"/>
    <col min="433" max="433" width="11.75" bestFit="1" customWidth="1"/>
    <col min="434" max="434" width="11.4140625" bestFit="1" customWidth="1"/>
    <col min="435" max="435" width="11.33203125" bestFit="1" customWidth="1"/>
    <col min="436" max="436" width="10.1640625" bestFit="1" customWidth="1"/>
    <col min="437" max="437" width="12.5" bestFit="1" customWidth="1"/>
    <col min="438" max="438" width="23.08203125" bestFit="1" customWidth="1"/>
    <col min="439" max="439" width="12.6640625" bestFit="1" customWidth="1"/>
    <col min="440" max="440" width="13" bestFit="1" customWidth="1"/>
    <col min="441" max="441" width="12.08203125" bestFit="1" customWidth="1"/>
    <col min="442" max="442" width="9.6640625" bestFit="1" customWidth="1"/>
    <col min="444" max="444" width="20.08203125" bestFit="1" customWidth="1"/>
    <col min="445" max="445" width="21.75" bestFit="1" customWidth="1"/>
    <col min="446" max="446" width="24.1640625" bestFit="1" customWidth="1"/>
    <col min="447" max="447" width="8.1640625" bestFit="1" customWidth="1"/>
    <col min="448" max="448" width="10.1640625" bestFit="1" customWidth="1"/>
    <col min="449" max="449" width="13.6640625" bestFit="1" customWidth="1"/>
    <col min="450" max="450" width="7" bestFit="1" customWidth="1"/>
    <col min="451" max="451" width="8.08203125" bestFit="1" customWidth="1"/>
    <col min="452" max="452" width="7.1640625" bestFit="1" customWidth="1"/>
    <col min="453" max="453" width="7.5" bestFit="1" customWidth="1"/>
    <col min="454" max="454" width="7.33203125" bestFit="1" customWidth="1"/>
    <col min="455" max="455" width="10.58203125" bestFit="1" customWidth="1"/>
    <col min="456" max="456" width="11.25" bestFit="1" customWidth="1"/>
    <col min="457" max="457" width="22.83203125" bestFit="1" customWidth="1"/>
    <col min="458" max="458" width="11.33203125" bestFit="1" customWidth="1"/>
    <col min="459" max="459" width="12.6640625" bestFit="1" customWidth="1"/>
    <col min="460" max="460" width="8.1640625" bestFit="1" customWidth="1"/>
    <col min="461" max="462" width="12.58203125" bestFit="1" customWidth="1"/>
    <col min="463" max="463" width="12.08203125" bestFit="1" customWidth="1"/>
    <col min="464" max="464" width="9.25" bestFit="1" customWidth="1"/>
    <col min="465" max="465" width="22" bestFit="1" customWidth="1"/>
    <col min="466" max="466" width="10.9140625" bestFit="1" customWidth="1"/>
    <col min="467" max="467" width="12.08203125" bestFit="1" customWidth="1"/>
    <col min="468" max="468" width="11.08203125" bestFit="1" customWidth="1"/>
    <col min="469" max="469" width="14.5" bestFit="1" customWidth="1"/>
    <col min="470" max="470" width="15.08203125" bestFit="1" customWidth="1"/>
    <col min="471" max="471" width="18.25" bestFit="1" customWidth="1"/>
    <col min="472" max="472" width="18.33203125" bestFit="1" customWidth="1"/>
    <col min="473" max="473" width="13.5" bestFit="1" customWidth="1"/>
    <col min="474" max="474" width="11.5" bestFit="1" customWidth="1"/>
    <col min="475" max="475" width="6.75" bestFit="1" customWidth="1"/>
    <col min="476" max="476" width="7" bestFit="1" customWidth="1"/>
    <col min="477" max="477" width="17.83203125" bestFit="1" customWidth="1"/>
    <col min="478" max="478" width="21.1640625" bestFit="1" customWidth="1"/>
    <col min="479" max="479" width="8.5" bestFit="1" customWidth="1"/>
    <col min="480" max="480" width="14.75" bestFit="1" customWidth="1"/>
    <col min="481" max="481" width="12.08203125" bestFit="1" customWidth="1"/>
    <col min="482" max="482" width="26.1640625" bestFit="1" customWidth="1"/>
    <col min="483" max="483" width="13.4140625" bestFit="1" customWidth="1"/>
    <col min="484" max="484" width="21" bestFit="1" customWidth="1"/>
    <col min="485" max="485" width="13.75" bestFit="1" customWidth="1"/>
    <col min="486" max="486" width="7.9140625" bestFit="1" customWidth="1"/>
    <col min="487" max="487" width="10.9140625" bestFit="1" customWidth="1"/>
    <col min="488" max="488" width="22.08203125" bestFit="1" customWidth="1"/>
    <col min="489" max="489" width="11.1640625" bestFit="1" customWidth="1"/>
    <col min="490" max="490" width="13.5" bestFit="1" customWidth="1"/>
    <col min="491" max="491" width="23.25" bestFit="1" customWidth="1"/>
    <col min="492" max="492" width="11.33203125" bestFit="1" customWidth="1"/>
    <col min="493" max="493" width="13.58203125" bestFit="1" customWidth="1"/>
    <col min="494" max="494" width="8.4140625" bestFit="1" customWidth="1"/>
    <col min="495" max="495" width="23.5" bestFit="1" customWidth="1"/>
    <col min="496" max="496" width="21.4140625" bestFit="1" customWidth="1"/>
    <col min="497" max="497" width="9.75" bestFit="1" customWidth="1"/>
    <col min="498" max="498" width="12.5" bestFit="1" customWidth="1"/>
    <col min="499" max="499" width="22.08203125" bestFit="1" customWidth="1"/>
    <col min="500" max="500" width="19.4140625" bestFit="1" customWidth="1"/>
    <col min="501" max="501" width="12.1640625" bestFit="1" customWidth="1"/>
    <col min="502" max="502" width="12" bestFit="1" customWidth="1"/>
    <col min="503" max="503" width="21" bestFit="1" customWidth="1"/>
    <col min="504" max="504" width="10.5" bestFit="1" customWidth="1"/>
    <col min="505" max="505" width="9.83203125" bestFit="1" customWidth="1"/>
    <col min="506" max="506" width="8.5" bestFit="1" customWidth="1"/>
    <col min="507" max="507" width="8.33203125" bestFit="1" customWidth="1"/>
    <col min="509" max="509" width="9.5" bestFit="1" customWidth="1"/>
    <col min="510" max="510" width="8.33203125" bestFit="1" customWidth="1"/>
    <col min="511" max="511" width="24.25" bestFit="1" customWidth="1"/>
    <col min="512" max="512" width="18.5" bestFit="1" customWidth="1"/>
    <col min="513" max="513" width="18.75" bestFit="1" customWidth="1"/>
    <col min="514" max="514" width="16.58203125" bestFit="1" customWidth="1"/>
    <col min="515" max="515" width="9.08203125" bestFit="1" customWidth="1"/>
    <col min="516" max="516" width="12.4140625" bestFit="1" customWidth="1"/>
    <col min="517" max="517" width="11" bestFit="1" customWidth="1"/>
    <col min="518" max="518" width="14.25" bestFit="1" customWidth="1"/>
    <col min="519" max="519" width="23.83203125" bestFit="1" customWidth="1"/>
    <col min="520" max="520" width="19.83203125" bestFit="1" customWidth="1"/>
    <col min="521" max="521" width="23.5" bestFit="1" customWidth="1"/>
    <col min="522" max="522" width="22.33203125" bestFit="1" customWidth="1"/>
    <col min="523" max="523" width="21.25" bestFit="1" customWidth="1"/>
    <col min="524" max="524" width="22.4140625" bestFit="1" customWidth="1"/>
    <col min="525" max="525" width="11.1640625" bestFit="1" customWidth="1"/>
    <col min="526" max="526" width="11.5" bestFit="1" customWidth="1"/>
    <col min="527" max="527" width="11.33203125" bestFit="1" customWidth="1"/>
    <col min="528" max="528" width="11.75" bestFit="1" customWidth="1"/>
    <col min="529" max="529" width="23.5" bestFit="1" customWidth="1"/>
    <col min="530" max="530" width="24.9140625" bestFit="1" customWidth="1"/>
    <col min="531" max="531" width="15.9140625" bestFit="1" customWidth="1"/>
    <col min="532" max="532" width="14.33203125" bestFit="1" customWidth="1"/>
    <col min="533" max="533" width="12.25" bestFit="1" customWidth="1"/>
    <col min="534" max="534" width="14.58203125" bestFit="1" customWidth="1"/>
    <col min="535" max="535" width="19.1640625" bestFit="1" customWidth="1"/>
    <col min="536" max="536" width="13.83203125" bestFit="1" customWidth="1"/>
    <col min="537" max="537" width="11.9140625" bestFit="1" customWidth="1"/>
    <col min="538" max="538" width="21.25" bestFit="1" customWidth="1"/>
    <col min="539" max="539" width="15.6640625" bestFit="1" customWidth="1"/>
    <col min="540" max="540" width="12.4140625" bestFit="1" customWidth="1"/>
    <col min="541" max="541" width="15.33203125" bestFit="1" customWidth="1"/>
    <col min="542" max="542" width="8.4140625" bestFit="1" customWidth="1"/>
    <col min="543" max="543" width="11.1640625" bestFit="1" customWidth="1"/>
    <col min="544" max="544" width="9.75" bestFit="1" customWidth="1"/>
    <col min="545" max="545" width="10.4140625" bestFit="1" customWidth="1"/>
    <col min="546" max="546" width="10.6640625" bestFit="1" customWidth="1"/>
    <col min="547" max="547" width="9.1640625" bestFit="1" customWidth="1"/>
    <col min="548" max="548" width="25.9140625" bestFit="1" customWidth="1"/>
    <col min="549" max="549" width="11.9140625" bestFit="1" customWidth="1"/>
    <col min="550" max="550" width="9.6640625" bestFit="1" customWidth="1"/>
    <col min="551" max="551" width="16.6640625" bestFit="1" customWidth="1"/>
    <col min="552" max="552" width="14.33203125" bestFit="1" customWidth="1"/>
    <col min="553" max="553" width="23.58203125" bestFit="1" customWidth="1"/>
    <col min="554" max="554" width="14.83203125" bestFit="1" customWidth="1"/>
    <col min="555" max="555" width="27.25" bestFit="1" customWidth="1"/>
    <col min="556" max="556" width="10.9140625" bestFit="1" customWidth="1"/>
    <col min="557" max="557" width="19" bestFit="1" customWidth="1"/>
    <col min="558" max="558" width="11.6640625" bestFit="1" customWidth="1"/>
    <col min="559" max="559" width="27.1640625" bestFit="1" customWidth="1"/>
    <col min="560" max="560" width="13.33203125" bestFit="1" customWidth="1"/>
    <col min="561" max="561" width="8.75" bestFit="1" customWidth="1"/>
    <col min="562" max="562" width="21.6640625" bestFit="1" customWidth="1"/>
    <col min="563" max="563" width="13.75" bestFit="1" customWidth="1"/>
    <col min="564" max="564" width="10.6640625" bestFit="1" customWidth="1"/>
    <col min="565" max="565" width="10.58203125" bestFit="1" customWidth="1"/>
    <col min="566" max="566" width="11.08203125" bestFit="1" customWidth="1"/>
    <col min="567" max="567" width="10.5" bestFit="1" customWidth="1"/>
    <col min="568" max="568" width="20.33203125" bestFit="1" customWidth="1"/>
    <col min="569" max="569" width="8.58203125" bestFit="1" customWidth="1"/>
    <col min="570" max="570" width="20.6640625" bestFit="1" customWidth="1"/>
    <col min="571" max="571" width="23.33203125" bestFit="1" customWidth="1"/>
    <col min="572" max="572" width="26.83203125" bestFit="1" customWidth="1"/>
    <col min="573" max="573" width="15.58203125" bestFit="1" customWidth="1"/>
    <col min="574" max="574" width="11" bestFit="1" customWidth="1"/>
    <col min="575" max="575" width="29.25" bestFit="1" customWidth="1"/>
    <col min="576" max="576" width="17.83203125" bestFit="1" customWidth="1"/>
    <col min="577" max="577" width="12.08203125" bestFit="1" customWidth="1"/>
    <col min="578" max="578" width="21.58203125" bestFit="1" customWidth="1"/>
    <col min="579" max="579" width="24.25" bestFit="1" customWidth="1"/>
    <col min="580" max="580" width="21.33203125" bestFit="1" customWidth="1"/>
    <col min="581" max="581" width="12.25" bestFit="1" customWidth="1"/>
    <col min="582" max="582" width="13.4140625" bestFit="1" customWidth="1"/>
    <col min="583" max="583" width="16" bestFit="1" customWidth="1"/>
    <col min="584" max="584" width="14.4140625" bestFit="1" customWidth="1"/>
    <col min="585" max="585" width="10.5" bestFit="1" customWidth="1"/>
    <col min="586" max="586" width="13.83203125" bestFit="1" customWidth="1"/>
    <col min="587" max="587" width="14.1640625" bestFit="1" customWidth="1"/>
    <col min="588" max="588" width="15.58203125" bestFit="1" customWidth="1"/>
    <col min="589" max="589" width="14.4140625" bestFit="1" customWidth="1"/>
    <col min="590" max="590" width="12.08203125" bestFit="1" customWidth="1"/>
    <col min="591" max="591" width="18.5" bestFit="1" customWidth="1"/>
    <col min="592" max="592" width="10.5" bestFit="1" customWidth="1"/>
    <col min="593" max="593" width="23.75" bestFit="1" customWidth="1"/>
    <col min="594" max="594" width="11.25" bestFit="1" customWidth="1"/>
    <col min="595" max="595" width="13.25" bestFit="1" customWidth="1"/>
    <col min="596" max="596" width="23.33203125" bestFit="1" customWidth="1"/>
    <col min="597" max="597" width="12.83203125" bestFit="1" customWidth="1"/>
    <col min="598" max="598" width="11.58203125" bestFit="1" customWidth="1"/>
    <col min="599" max="599" width="14.83203125" bestFit="1" customWidth="1"/>
    <col min="600" max="600" width="20.33203125" bestFit="1" customWidth="1"/>
    <col min="601" max="601" width="16.25" bestFit="1" customWidth="1"/>
    <col min="602" max="602" width="10.58203125" bestFit="1" customWidth="1"/>
    <col min="603" max="603" width="10.83203125" bestFit="1" customWidth="1"/>
    <col min="604" max="604" width="13.5" bestFit="1" customWidth="1"/>
    <col min="605" max="605" width="10.9140625" bestFit="1" customWidth="1"/>
    <col min="606" max="606" width="10" bestFit="1" customWidth="1"/>
    <col min="607" max="607" width="9.1640625" bestFit="1" customWidth="1"/>
    <col min="608" max="608" width="15.58203125" bestFit="1" customWidth="1"/>
    <col min="609" max="609" width="23.33203125" bestFit="1" customWidth="1"/>
    <col min="610" max="610" width="12.83203125" bestFit="1" customWidth="1"/>
    <col min="611" max="611" width="15.08203125" bestFit="1" customWidth="1"/>
    <col min="612" max="613" width="9.9140625" bestFit="1" customWidth="1"/>
    <col min="614" max="614" width="8.5" bestFit="1" customWidth="1"/>
    <col min="615" max="615" width="11.33203125" bestFit="1" customWidth="1"/>
    <col min="616" max="616" width="22.5" bestFit="1" customWidth="1"/>
    <col min="617" max="617" width="8.9140625" bestFit="1" customWidth="1"/>
    <col min="618" max="618" width="10.25" bestFit="1" customWidth="1"/>
    <col min="619" max="619" width="14" bestFit="1" customWidth="1"/>
    <col min="620" max="620" width="14.5" bestFit="1" customWidth="1"/>
    <col min="621" max="621" width="13.4140625" bestFit="1" customWidth="1"/>
    <col min="622" max="622" width="8.75" bestFit="1" customWidth="1"/>
    <col min="623" max="623" width="21.6640625" bestFit="1" customWidth="1"/>
    <col min="624" max="624" width="10.25" bestFit="1" customWidth="1"/>
    <col min="625" max="625" width="11.83203125" bestFit="1" customWidth="1"/>
    <col min="626" max="626" width="9.58203125" bestFit="1" customWidth="1"/>
    <col min="627" max="627" width="7.6640625" bestFit="1" customWidth="1"/>
    <col min="628" max="628" width="24.25" bestFit="1" customWidth="1"/>
    <col min="629" max="629" width="24.75" bestFit="1" customWidth="1"/>
    <col min="630" max="630" width="12" bestFit="1" customWidth="1"/>
    <col min="631" max="631" width="23.5" bestFit="1" customWidth="1"/>
    <col min="632" max="632" width="22.5" bestFit="1" customWidth="1"/>
    <col min="633" max="633" width="8.9140625" bestFit="1" customWidth="1"/>
    <col min="634" max="634" width="23.9140625" bestFit="1" customWidth="1"/>
    <col min="635" max="635" width="25.25" bestFit="1" customWidth="1"/>
    <col min="636" max="636" width="12.33203125" bestFit="1" customWidth="1"/>
    <col min="637" max="637" width="17.9140625" bestFit="1" customWidth="1"/>
    <col min="638" max="638" width="9.58203125" bestFit="1" customWidth="1"/>
    <col min="639" max="639" width="9.75" bestFit="1" customWidth="1"/>
    <col min="640" max="640" width="12" bestFit="1" customWidth="1"/>
    <col min="641" max="641" width="9.5" bestFit="1" customWidth="1"/>
    <col min="642" max="642" width="9.75" bestFit="1" customWidth="1"/>
    <col min="643" max="643" width="21.4140625" bestFit="1" customWidth="1"/>
    <col min="644" max="644" width="12.58203125" bestFit="1" customWidth="1"/>
    <col min="645" max="645" width="13.5" bestFit="1" customWidth="1"/>
    <col min="646" max="646" width="24.5" bestFit="1" customWidth="1"/>
    <col min="647" max="647" width="16.5" bestFit="1" customWidth="1"/>
    <col min="648" max="648" width="23.75" bestFit="1" customWidth="1"/>
    <col min="649" max="649" width="20.75" bestFit="1" customWidth="1"/>
    <col min="650" max="650" width="20.58203125" bestFit="1" customWidth="1"/>
    <col min="651" max="651" width="11.08203125" bestFit="1" customWidth="1"/>
    <col min="652" max="652" width="8.83203125" bestFit="1" customWidth="1"/>
    <col min="653" max="653" width="22.33203125" bestFit="1" customWidth="1"/>
    <col min="654" max="654" width="20.83203125" bestFit="1" customWidth="1"/>
    <col min="655" max="655" width="24.4140625" bestFit="1" customWidth="1"/>
    <col min="656" max="656" width="17.58203125" bestFit="1" customWidth="1"/>
    <col min="657" max="657" width="9.9140625" bestFit="1" customWidth="1"/>
    <col min="658" max="658" width="13.25" bestFit="1" customWidth="1"/>
    <col min="660" max="660" width="16.1640625" bestFit="1" customWidth="1"/>
    <col min="661" max="661" width="17.33203125" bestFit="1" customWidth="1"/>
    <col min="662" max="662" width="12.5" bestFit="1" customWidth="1"/>
    <col min="663" max="663" width="11.25" bestFit="1" customWidth="1"/>
    <col min="664" max="664" width="11.6640625" bestFit="1" customWidth="1"/>
    <col min="665" max="665" width="27" bestFit="1" customWidth="1"/>
    <col min="666" max="666" width="27.75" bestFit="1" customWidth="1"/>
    <col min="667" max="667" width="19.08203125" bestFit="1" customWidth="1"/>
    <col min="668" max="668" width="13.5" bestFit="1" customWidth="1"/>
    <col min="669" max="669" width="12.1640625" bestFit="1" customWidth="1"/>
    <col min="670" max="670" width="9.5" bestFit="1" customWidth="1"/>
    <col min="671" max="671" width="9.33203125" bestFit="1" customWidth="1"/>
    <col min="672" max="672" width="12.6640625" bestFit="1" customWidth="1"/>
    <col min="673" max="673" width="11.08203125" bestFit="1" customWidth="1"/>
    <col min="674" max="674" width="23" bestFit="1" customWidth="1"/>
    <col min="675" max="675" width="14.4140625" bestFit="1" customWidth="1"/>
    <col min="676" max="676" width="22.9140625" bestFit="1" customWidth="1"/>
    <col min="677" max="677" width="8.08203125" bestFit="1" customWidth="1"/>
    <col min="678" max="678" width="12.9140625" bestFit="1" customWidth="1"/>
    <col min="679" max="679" width="14" bestFit="1" customWidth="1"/>
    <col min="680" max="680" width="8.08203125" bestFit="1" customWidth="1"/>
    <col min="681" max="681" width="21.5" bestFit="1" customWidth="1"/>
    <col min="682" max="682" width="13.4140625" bestFit="1" customWidth="1"/>
    <col min="683" max="683" width="10.83203125" bestFit="1" customWidth="1"/>
    <col min="684" max="684" width="24.83203125" bestFit="1" customWidth="1"/>
    <col min="685" max="685" width="15.9140625" bestFit="1" customWidth="1"/>
    <col min="686" max="686" width="13.58203125" bestFit="1" customWidth="1"/>
    <col min="687" max="687" width="14.5" bestFit="1" customWidth="1"/>
    <col min="688" max="688" width="23.08203125" bestFit="1" customWidth="1"/>
    <col min="689" max="689" width="14" bestFit="1" customWidth="1"/>
    <col min="690" max="690" width="15.33203125" bestFit="1" customWidth="1"/>
    <col min="691" max="691" width="19.6640625" bestFit="1" customWidth="1"/>
    <col min="692" max="692" width="11.4140625" bestFit="1" customWidth="1"/>
    <col min="693" max="693" width="30.33203125" bestFit="1" customWidth="1"/>
    <col min="694" max="694" width="19.4140625" bestFit="1" customWidth="1"/>
    <col min="695" max="695" width="8.25" bestFit="1" customWidth="1"/>
    <col min="696" max="696" width="14.83203125" bestFit="1" customWidth="1"/>
    <col min="697" max="697" width="23.6640625" bestFit="1" customWidth="1"/>
    <col min="698" max="698" width="9.08203125" bestFit="1" customWidth="1"/>
    <col min="699" max="699" width="10.4140625" bestFit="1" customWidth="1"/>
    <col min="700" max="700" width="19.25" bestFit="1" customWidth="1"/>
    <col min="701" max="701" width="26.25" bestFit="1" customWidth="1"/>
    <col min="702" max="702" width="13.1640625" bestFit="1" customWidth="1"/>
    <col min="703" max="703" width="13.08203125" bestFit="1" customWidth="1"/>
    <col min="704" max="704" width="31.1640625" bestFit="1" customWidth="1"/>
    <col min="705" max="705" width="10.75" bestFit="1" customWidth="1"/>
    <col min="706" max="706" width="23.58203125" bestFit="1" customWidth="1"/>
    <col min="707" max="707" width="8.9140625" bestFit="1" customWidth="1"/>
    <col min="708" max="708" width="13.58203125" bestFit="1" customWidth="1"/>
    <col min="709" max="709" width="15.58203125" bestFit="1" customWidth="1"/>
    <col min="710" max="710" width="13.33203125" bestFit="1" customWidth="1"/>
    <col min="711" max="711" width="15.33203125" bestFit="1" customWidth="1"/>
    <col min="712" max="712" width="13.08203125" bestFit="1" customWidth="1"/>
    <col min="713" max="713" width="25.58203125" bestFit="1" customWidth="1"/>
    <col min="714" max="714" width="14.4140625" bestFit="1" customWidth="1"/>
    <col min="715" max="715" width="28.6640625" bestFit="1" customWidth="1"/>
    <col min="716" max="716" width="13.33203125" bestFit="1" customWidth="1"/>
    <col min="717" max="717" width="9.4140625" bestFit="1" customWidth="1"/>
    <col min="718" max="718" width="22.25" bestFit="1" customWidth="1"/>
    <col min="719" max="719" width="13.5" bestFit="1" customWidth="1"/>
    <col min="720" max="720" width="12.58203125" bestFit="1" customWidth="1"/>
    <col min="721" max="721" width="27.9140625" bestFit="1" customWidth="1"/>
    <col min="722" max="722" width="25.9140625" bestFit="1" customWidth="1"/>
    <col min="723" max="723" width="27.83203125" bestFit="1" customWidth="1"/>
    <col min="724" max="724" width="24.9140625" bestFit="1" customWidth="1"/>
    <col min="725" max="725" width="15.33203125" bestFit="1" customWidth="1"/>
    <col min="726" max="726" width="16.08203125" bestFit="1" customWidth="1"/>
    <col min="727" max="727" width="18.08203125" bestFit="1" customWidth="1"/>
    <col min="728" max="728" width="17.83203125" bestFit="1" customWidth="1"/>
    <col min="729" max="729" width="14" bestFit="1" customWidth="1"/>
    <col min="730" max="730" width="14.1640625" bestFit="1" customWidth="1"/>
    <col min="731" max="731" width="23.83203125" bestFit="1" customWidth="1"/>
    <col min="732" max="732" width="23.6640625" bestFit="1" customWidth="1"/>
    <col min="733" max="733" width="15.5" bestFit="1" customWidth="1"/>
    <col min="734" max="734" width="15.58203125" bestFit="1" customWidth="1"/>
    <col min="735" max="735" width="10.33203125" bestFit="1" customWidth="1"/>
    <col min="736" max="736" width="25.08203125" bestFit="1" customWidth="1"/>
    <col min="737" max="737" width="12.58203125" bestFit="1" customWidth="1"/>
    <col min="738" max="738" width="10.1640625" bestFit="1" customWidth="1"/>
    <col min="739" max="739" width="9.25" bestFit="1" customWidth="1"/>
    <col min="740" max="740" width="10.33203125" bestFit="1" customWidth="1"/>
    <col min="741" max="741" width="19.25" bestFit="1" customWidth="1"/>
    <col min="742" max="742" width="11" bestFit="1" customWidth="1"/>
    <col min="743" max="743" width="11.58203125" bestFit="1" customWidth="1"/>
    <col min="744" max="744" width="7.33203125" bestFit="1" customWidth="1"/>
    <col min="745" max="745" width="22.58203125" bestFit="1" customWidth="1"/>
    <col min="746" max="746" width="17.5" bestFit="1" customWidth="1"/>
    <col min="747" max="747" width="11.75" bestFit="1" customWidth="1"/>
    <col min="748" max="748" width="14.25" bestFit="1" customWidth="1"/>
    <col min="749" max="749" width="19.5" bestFit="1" customWidth="1"/>
    <col min="750" max="750" width="13.83203125" bestFit="1" customWidth="1"/>
    <col min="751" max="751" width="12.33203125" bestFit="1" customWidth="1"/>
    <col min="752" max="752" width="10.6640625" bestFit="1" customWidth="1"/>
    <col min="753" max="753" width="10.5" bestFit="1" customWidth="1"/>
    <col min="754" max="754" width="24.08203125" bestFit="1" customWidth="1"/>
    <col min="755" max="755" width="23" bestFit="1" customWidth="1"/>
    <col min="756" max="756" width="14.75" bestFit="1" customWidth="1"/>
    <col min="757" max="757" width="14.83203125" bestFit="1" customWidth="1"/>
    <col min="758" max="758" width="10.58203125" bestFit="1" customWidth="1"/>
    <col min="759" max="759" width="25.1640625" bestFit="1" customWidth="1"/>
    <col min="760" max="760" width="12.33203125" bestFit="1" customWidth="1"/>
    <col min="761" max="761" width="14.08203125" bestFit="1" customWidth="1"/>
    <col min="762" max="762" width="14.6640625" bestFit="1" customWidth="1"/>
    <col min="763" max="763" width="14.1640625" bestFit="1" customWidth="1"/>
    <col min="764" max="764" width="12" bestFit="1" customWidth="1"/>
    <col min="765" max="765" width="18.9140625" bestFit="1" customWidth="1"/>
    <col min="766" max="766" width="23.4140625" bestFit="1" customWidth="1"/>
    <col min="767" max="767" width="24.33203125" bestFit="1" customWidth="1"/>
    <col min="768" max="768" width="12.08203125" bestFit="1" customWidth="1"/>
    <col min="769" max="769" width="14.25" bestFit="1" customWidth="1"/>
    <col min="770" max="770" width="11.5" bestFit="1" customWidth="1"/>
    <col min="771" max="771" width="25.33203125" bestFit="1" customWidth="1"/>
    <col min="772" max="772" width="14" bestFit="1" customWidth="1"/>
    <col min="773" max="773" width="15.58203125" bestFit="1" customWidth="1"/>
    <col min="774" max="774" width="12.25" bestFit="1" customWidth="1"/>
    <col min="775" max="775" width="9.5" bestFit="1" customWidth="1"/>
    <col min="776" max="776" width="21.6640625" bestFit="1" customWidth="1"/>
    <col min="777" max="777" width="23.83203125" bestFit="1" customWidth="1"/>
    <col min="778" max="778" width="26.6640625" bestFit="1" customWidth="1"/>
    <col min="779" max="779" width="13.25" bestFit="1" customWidth="1"/>
    <col min="780" max="780" width="11.08203125" bestFit="1" customWidth="1"/>
    <col min="781" max="781" width="13.58203125" bestFit="1" customWidth="1"/>
    <col min="782" max="782" width="8.25" bestFit="1" customWidth="1"/>
    <col min="783" max="783" width="24.6640625" bestFit="1" customWidth="1"/>
    <col min="784" max="784" width="21.58203125" bestFit="1" customWidth="1"/>
    <col min="785" max="785" width="12.33203125" bestFit="1" customWidth="1"/>
    <col min="786" max="787" width="16.9140625" bestFit="1" customWidth="1"/>
    <col min="788" max="788" width="10" bestFit="1" customWidth="1"/>
    <col min="789" max="789" width="11.5" bestFit="1" customWidth="1"/>
    <col min="790" max="790" width="10.5" bestFit="1" customWidth="1"/>
    <col min="791" max="791" width="12.5" bestFit="1" customWidth="1"/>
    <col min="792" max="792" width="13.58203125" bestFit="1" customWidth="1"/>
    <col min="793" max="793" width="11.25" bestFit="1" customWidth="1"/>
    <col min="794" max="794" width="20.6640625" bestFit="1" customWidth="1"/>
    <col min="795" max="795" width="23.75" bestFit="1" customWidth="1"/>
    <col min="796" max="796" width="19.33203125" bestFit="1" customWidth="1"/>
    <col min="797" max="797" width="22.6640625" bestFit="1" customWidth="1"/>
    <col min="798" max="798" width="23.33203125" bestFit="1" customWidth="1"/>
    <col min="799" max="799" width="21.75" bestFit="1" customWidth="1"/>
    <col min="800" max="800" width="11.6640625" bestFit="1" customWidth="1"/>
    <col min="801" max="801" width="13.83203125" bestFit="1" customWidth="1"/>
    <col min="802" max="802" width="10.08203125" bestFit="1" customWidth="1"/>
    <col min="803" max="803" width="8.9140625" bestFit="1" customWidth="1"/>
    <col min="804" max="804" width="12.33203125" bestFit="1" customWidth="1"/>
    <col min="805" max="805" width="10.83203125" bestFit="1" customWidth="1"/>
    <col min="806" max="806" width="13.5" bestFit="1" customWidth="1"/>
    <col min="807" max="807" width="11.1640625" bestFit="1" customWidth="1"/>
    <col min="808" max="808" width="12.4140625" bestFit="1" customWidth="1"/>
    <col min="809" max="809" width="12.5" bestFit="1" customWidth="1"/>
    <col min="810" max="810" width="11.83203125" bestFit="1" customWidth="1"/>
    <col min="811" max="811" width="11.9140625" bestFit="1" customWidth="1"/>
    <col min="812" max="812" width="9.9140625" bestFit="1" customWidth="1"/>
    <col min="813" max="813" width="13" bestFit="1" customWidth="1"/>
    <col min="814" max="814" width="11" bestFit="1" customWidth="1"/>
    <col min="815" max="815" width="11.75" bestFit="1" customWidth="1"/>
    <col min="816" max="816" width="12.9140625" bestFit="1" customWidth="1"/>
    <col min="817" max="817" width="11.58203125" bestFit="1" customWidth="1"/>
    <col min="818" max="818" width="7.6640625" bestFit="1" customWidth="1"/>
    <col min="819" max="819" width="12.25" bestFit="1" customWidth="1"/>
    <col min="820" max="820" width="11.25" bestFit="1" customWidth="1"/>
    <col min="821" max="821" width="22.33203125" bestFit="1" customWidth="1"/>
    <col min="822" max="822" width="12.58203125" bestFit="1" customWidth="1"/>
    <col min="823" max="823" width="13.75" bestFit="1" customWidth="1"/>
    <col min="824" max="825" width="24.6640625" bestFit="1" customWidth="1"/>
    <col min="826" max="826" width="10" bestFit="1" customWidth="1"/>
    <col min="827" max="827" width="12.83203125" bestFit="1" customWidth="1"/>
    <col min="828" max="828" width="19" bestFit="1" customWidth="1"/>
    <col min="829" max="829" width="15.25" bestFit="1" customWidth="1"/>
    <col min="830" max="830" width="10.08203125" bestFit="1" customWidth="1"/>
    <col min="831" max="831" width="10.4140625" bestFit="1" customWidth="1"/>
    <col min="832" max="832" width="15.33203125" bestFit="1" customWidth="1"/>
    <col min="833" max="833" width="8.9140625" bestFit="1" customWidth="1"/>
    <col min="834" max="834" width="12" bestFit="1" customWidth="1"/>
    <col min="835" max="835" width="14.83203125" bestFit="1" customWidth="1"/>
    <col min="836" max="836" width="13" bestFit="1" customWidth="1"/>
    <col min="837" max="837" width="21.9140625" bestFit="1" customWidth="1"/>
    <col min="838" max="838" width="12.08203125" bestFit="1" customWidth="1"/>
    <col min="839" max="839" width="25.1640625" bestFit="1" customWidth="1"/>
    <col min="840" max="840" width="9.6640625" bestFit="1" customWidth="1"/>
    <col min="841" max="841" width="23" bestFit="1" customWidth="1"/>
    <col min="842" max="842" width="24.08203125" bestFit="1" customWidth="1"/>
    <col min="843" max="843" width="21.1640625" bestFit="1" customWidth="1"/>
    <col min="844" max="844" width="23.58203125" bestFit="1" customWidth="1"/>
    <col min="845" max="845" width="18.5" bestFit="1" customWidth="1"/>
    <col min="846" max="846" width="8.83203125" bestFit="1" customWidth="1"/>
    <col min="847" max="847" width="9.4140625" bestFit="1" customWidth="1"/>
    <col min="848" max="848" width="25.1640625" bestFit="1" customWidth="1"/>
    <col min="849" max="849" width="27.25" bestFit="1" customWidth="1"/>
    <col min="850" max="850" width="23.4140625" bestFit="1" customWidth="1"/>
    <col min="851" max="851" width="21.5" bestFit="1" customWidth="1"/>
    <col min="852" max="852" width="11.33203125" bestFit="1" customWidth="1"/>
    <col min="853" max="853" width="11.58203125" bestFit="1" customWidth="1"/>
    <col min="854" max="854" width="15.4140625" bestFit="1" customWidth="1"/>
    <col min="855" max="855" width="10.4140625" bestFit="1" customWidth="1"/>
    <col min="856" max="856" width="23.9140625" bestFit="1" customWidth="1"/>
    <col min="857" max="857" width="24.58203125" bestFit="1" customWidth="1"/>
    <col min="858" max="858" width="12.9140625" bestFit="1" customWidth="1"/>
    <col min="859" max="859" width="15.83203125" bestFit="1" customWidth="1"/>
    <col min="860" max="860" width="12.9140625" bestFit="1" customWidth="1"/>
    <col min="861" max="861" width="14.9140625" bestFit="1" customWidth="1"/>
    <col min="862" max="862" width="17.1640625" bestFit="1" customWidth="1"/>
    <col min="863" max="863" width="22.58203125" bestFit="1" customWidth="1"/>
    <col min="864" max="864" width="12.4140625" bestFit="1" customWidth="1"/>
    <col min="865" max="865" width="7.75" bestFit="1" customWidth="1"/>
    <col min="866" max="866" width="20.58203125" bestFit="1" customWidth="1"/>
    <col min="867" max="867" width="19.5" bestFit="1" customWidth="1"/>
    <col min="868" max="868" width="24.5" bestFit="1" customWidth="1"/>
    <col min="869" max="869" width="22.08203125" bestFit="1" customWidth="1"/>
    <col min="870" max="870" width="22.5" bestFit="1" customWidth="1"/>
    <col min="871" max="871" width="21.4140625" bestFit="1" customWidth="1"/>
    <col min="872" max="872" width="22.33203125" bestFit="1" customWidth="1"/>
    <col min="873" max="873" width="11.5" bestFit="1" customWidth="1"/>
    <col min="874" max="874" width="12.5" bestFit="1" customWidth="1"/>
    <col min="875" max="875" width="25.83203125" bestFit="1" customWidth="1"/>
    <col min="876" max="876" width="9.33203125" bestFit="1" customWidth="1"/>
    <col min="877" max="877" width="24.25" bestFit="1" customWidth="1"/>
    <col min="878" max="878" width="11.25" bestFit="1" customWidth="1"/>
    <col min="879" max="879" width="28.33203125" bestFit="1" customWidth="1"/>
    <col min="880" max="880" width="14.83203125" bestFit="1" customWidth="1"/>
    <col min="881" max="881" width="11.9140625" bestFit="1" customWidth="1"/>
    <col min="882" max="882" width="22.58203125" bestFit="1" customWidth="1"/>
    <col min="883" max="883" width="10.08203125" bestFit="1" customWidth="1"/>
    <col min="884" max="884" width="10.58203125" bestFit="1" customWidth="1"/>
    <col min="885" max="885" width="23.5" bestFit="1" customWidth="1"/>
    <col min="886" max="886" width="22.58203125" bestFit="1" customWidth="1"/>
    <col min="887" max="887" width="10.5" bestFit="1" customWidth="1"/>
    <col min="888" max="888" width="20" bestFit="1" customWidth="1"/>
    <col min="889" max="889" width="22.58203125" bestFit="1" customWidth="1"/>
    <col min="890" max="890" width="30" bestFit="1" customWidth="1"/>
    <col min="891" max="891" width="10.5" bestFit="1" customWidth="1"/>
    <col min="892" max="892" width="9.83203125" bestFit="1" customWidth="1"/>
    <col min="893" max="893" width="25.1640625" bestFit="1" customWidth="1"/>
    <col min="894" max="894" width="24.6640625" bestFit="1" customWidth="1"/>
    <col min="895" max="895" width="12.6640625" bestFit="1" customWidth="1"/>
    <col min="896" max="896" width="10.58203125" bestFit="1" customWidth="1"/>
    <col min="897" max="897" width="11.58203125" bestFit="1" customWidth="1"/>
    <col min="898" max="898" width="9.33203125" bestFit="1" customWidth="1"/>
    <col min="899" max="899" width="13.25" bestFit="1" customWidth="1"/>
    <col min="900" max="900" width="21.33203125" bestFit="1" customWidth="1"/>
    <col min="901" max="901" width="23" bestFit="1" customWidth="1"/>
    <col min="902" max="902" width="18.33203125" bestFit="1" customWidth="1"/>
    <col min="903" max="903" width="14.6640625" bestFit="1" customWidth="1"/>
    <col min="904" max="904" width="8.83203125" bestFit="1" customWidth="1"/>
    <col min="905" max="905" width="22.1640625" bestFit="1" customWidth="1"/>
    <col min="906" max="906" width="10.25" bestFit="1" customWidth="1"/>
    <col min="907" max="907" width="10.1640625" bestFit="1" customWidth="1"/>
    <col min="908" max="908" width="15.08203125" bestFit="1" customWidth="1"/>
    <col min="909" max="909" width="14.83203125" bestFit="1" customWidth="1"/>
    <col min="910" max="910" width="10.6640625" bestFit="1" customWidth="1"/>
    <col min="911" max="911" width="14.58203125" bestFit="1" customWidth="1"/>
    <col min="912" max="912" width="11.4140625" bestFit="1" customWidth="1"/>
    <col min="913" max="913" width="10.25" bestFit="1" customWidth="1"/>
    <col min="914" max="914" width="15.4140625" bestFit="1" customWidth="1"/>
    <col min="915" max="915" width="11.4140625" bestFit="1" customWidth="1"/>
    <col min="916" max="916" width="11.1640625" bestFit="1" customWidth="1"/>
    <col min="917" max="917" width="9.25" bestFit="1" customWidth="1"/>
    <col min="918" max="918" width="8.83203125" bestFit="1" customWidth="1"/>
    <col min="919" max="919" width="13.33203125" bestFit="1" customWidth="1"/>
    <col min="920" max="920" width="12.08203125" bestFit="1" customWidth="1"/>
    <col min="921" max="921" width="26.6640625" bestFit="1" customWidth="1"/>
    <col min="922" max="922" width="9" bestFit="1" customWidth="1"/>
    <col min="923" max="923" width="22.33203125" bestFit="1" customWidth="1"/>
    <col min="924" max="924" width="22.08203125" bestFit="1" customWidth="1"/>
    <col min="925" max="925" width="26.4140625" bestFit="1" customWidth="1"/>
    <col min="926" max="926" width="29.1640625" bestFit="1" customWidth="1"/>
    <col min="927" max="927" width="22.08203125" bestFit="1" customWidth="1"/>
    <col min="928" max="928" width="24.4140625" bestFit="1" customWidth="1"/>
    <col min="929" max="929" width="12.1640625" bestFit="1" customWidth="1"/>
    <col min="930" max="930" width="12.9140625" bestFit="1" customWidth="1"/>
    <col min="931" max="931" width="10.33203125" bestFit="1" customWidth="1"/>
    <col min="932" max="932" width="16.08203125" bestFit="1" customWidth="1"/>
    <col min="933" max="933" width="10.9140625" bestFit="1" customWidth="1"/>
    <col min="934" max="934" width="11.25" bestFit="1" customWidth="1"/>
    <col min="935" max="935" width="26.1640625" bestFit="1" customWidth="1"/>
    <col min="936" max="936" width="28.1640625" bestFit="1" customWidth="1"/>
    <col min="937" max="937" width="24.4140625" bestFit="1" customWidth="1"/>
    <col min="938" max="938" width="25.08203125" bestFit="1" customWidth="1"/>
    <col min="939" max="939" width="24.33203125" bestFit="1" customWidth="1"/>
    <col min="940" max="940" width="22.9140625" bestFit="1" customWidth="1"/>
    <col min="941" max="941" width="13.4140625" bestFit="1" customWidth="1"/>
    <col min="942" max="942" width="15.6640625" bestFit="1" customWidth="1"/>
    <col min="943" max="943" width="14.33203125" bestFit="1" customWidth="1"/>
    <col min="944" max="944" width="14" bestFit="1" customWidth="1"/>
    <col min="945" max="945" width="13.4140625" bestFit="1" customWidth="1"/>
    <col min="946" max="946" width="14.58203125" bestFit="1" customWidth="1"/>
    <col min="947" max="947" width="12.25" bestFit="1" customWidth="1"/>
    <col min="948" max="948" width="9.58203125" bestFit="1" customWidth="1"/>
    <col min="949" max="949" width="21.9140625" bestFit="1" customWidth="1"/>
    <col min="950" max="950" width="22.1640625" bestFit="1" customWidth="1"/>
    <col min="951" max="951" width="27.75" bestFit="1" customWidth="1"/>
    <col min="952" max="952" width="23.4140625" bestFit="1" customWidth="1"/>
    <col min="953" max="953" width="12.9140625" bestFit="1" customWidth="1"/>
    <col min="954" max="954" width="23.33203125" bestFit="1" customWidth="1"/>
    <col min="955" max="955" width="12.33203125" bestFit="1" customWidth="1"/>
    <col min="957" max="957" width="22" bestFit="1" customWidth="1"/>
    <col min="958" max="958" width="9.5" bestFit="1" customWidth="1"/>
    <col min="959" max="959" width="11.58203125" bestFit="1" customWidth="1"/>
    <col min="960" max="960" width="9.6640625" bestFit="1" customWidth="1"/>
    <col min="961" max="961" width="25.25" bestFit="1" customWidth="1"/>
    <col min="962" max="962" width="19.83203125" bestFit="1" customWidth="1"/>
    <col min="963" max="963" width="21.1640625" bestFit="1" customWidth="1"/>
    <col min="964" max="964" width="20.4140625" bestFit="1" customWidth="1"/>
    <col min="965" max="965" width="12.58203125" bestFit="1" customWidth="1"/>
    <col min="966" max="966" width="12.6640625" bestFit="1" customWidth="1"/>
    <col min="967" max="967" width="18" bestFit="1" customWidth="1"/>
    <col min="968" max="968" width="8.9140625" bestFit="1" customWidth="1"/>
    <col min="969" max="969" width="13.9140625" bestFit="1" customWidth="1"/>
    <col min="970" max="970" width="9.08203125" bestFit="1" customWidth="1"/>
    <col min="971" max="971" width="9.33203125" bestFit="1" customWidth="1"/>
    <col min="972" max="972" width="23.4140625" bestFit="1" customWidth="1"/>
    <col min="973" max="973" width="18.83203125" bestFit="1" customWidth="1"/>
    <col min="974" max="974" width="23.33203125" bestFit="1" customWidth="1"/>
    <col min="975" max="975" width="10.75" bestFit="1" customWidth="1"/>
    <col min="976" max="976" width="6.58203125" bestFit="1" customWidth="1"/>
    <col min="977" max="977" width="10.58203125" bestFit="1" customWidth="1"/>
  </cols>
  <sheetData>
    <row r="2" spans="1:6" x14ac:dyDescent="0.35">
      <c r="A2" s="6" t="s">
        <v>6</v>
      </c>
      <c r="B2" t="s">
        <v>2071</v>
      </c>
    </row>
    <row r="4" spans="1:6" x14ac:dyDescent="0.35">
      <c r="A4" s="6" t="s">
        <v>2069</v>
      </c>
      <c r="B4" s="6" t="s">
        <v>2068</v>
      </c>
    </row>
    <row r="5" spans="1:6" x14ac:dyDescent="0.35">
      <c r="A5" s="6" t="s">
        <v>2066</v>
      </c>
      <c r="B5" s="8" t="s">
        <v>74</v>
      </c>
      <c r="C5" s="8" t="s">
        <v>14</v>
      </c>
      <c r="D5" s="8" t="s">
        <v>47</v>
      </c>
      <c r="E5" s="8" t="s">
        <v>20</v>
      </c>
      <c r="F5" s="8" t="s">
        <v>2067</v>
      </c>
    </row>
    <row r="6" spans="1:6" x14ac:dyDescent="0.35">
      <c r="A6" s="7" t="s">
        <v>2041</v>
      </c>
      <c r="B6" s="8">
        <v>11</v>
      </c>
      <c r="C6" s="8">
        <v>60</v>
      </c>
      <c r="D6" s="8">
        <v>5</v>
      </c>
      <c r="E6" s="8">
        <v>102</v>
      </c>
      <c r="F6" s="8">
        <v>178</v>
      </c>
    </row>
    <row r="7" spans="1:6" x14ac:dyDescent="0.35">
      <c r="A7" s="7" t="s">
        <v>2033</v>
      </c>
      <c r="B7" s="8">
        <v>4</v>
      </c>
      <c r="C7" s="8">
        <v>20</v>
      </c>
      <c r="D7" s="8"/>
      <c r="E7" s="8">
        <v>22</v>
      </c>
      <c r="F7" s="8">
        <v>46</v>
      </c>
    </row>
    <row r="8" spans="1:6" x14ac:dyDescent="0.35">
      <c r="A8" s="7" t="s">
        <v>2050</v>
      </c>
      <c r="B8" s="8">
        <v>1</v>
      </c>
      <c r="C8" s="8">
        <v>23</v>
      </c>
      <c r="D8" s="8">
        <v>3</v>
      </c>
      <c r="E8" s="8">
        <v>21</v>
      </c>
      <c r="F8" s="8">
        <v>48</v>
      </c>
    </row>
    <row r="9" spans="1:6" x14ac:dyDescent="0.35">
      <c r="A9" s="7" t="s">
        <v>2064</v>
      </c>
      <c r="B9" s="8"/>
      <c r="C9" s="8"/>
      <c r="D9" s="8"/>
      <c r="E9" s="8">
        <v>4</v>
      </c>
      <c r="F9" s="8">
        <v>4</v>
      </c>
    </row>
    <row r="10" spans="1:6" x14ac:dyDescent="0.35">
      <c r="A10" s="7" t="s">
        <v>2035</v>
      </c>
      <c r="B10" s="8">
        <v>10</v>
      </c>
      <c r="C10" s="8">
        <v>66</v>
      </c>
      <c r="D10" s="8"/>
      <c r="E10" s="8">
        <v>99</v>
      </c>
      <c r="F10" s="8">
        <v>175</v>
      </c>
    </row>
    <row r="11" spans="1:6" x14ac:dyDescent="0.35">
      <c r="A11" s="7" t="s">
        <v>2054</v>
      </c>
      <c r="B11" s="8">
        <v>4</v>
      </c>
      <c r="C11" s="8">
        <v>11</v>
      </c>
      <c r="D11" s="8">
        <v>1</v>
      </c>
      <c r="E11" s="8">
        <v>26</v>
      </c>
      <c r="F11" s="8">
        <v>42</v>
      </c>
    </row>
    <row r="12" spans="1:6" x14ac:dyDescent="0.35">
      <c r="A12" s="7" t="s">
        <v>2047</v>
      </c>
      <c r="B12" s="8">
        <v>2</v>
      </c>
      <c r="C12" s="8">
        <v>24</v>
      </c>
      <c r="D12" s="8">
        <v>1</v>
      </c>
      <c r="E12" s="8">
        <v>40</v>
      </c>
      <c r="F12" s="8">
        <v>67</v>
      </c>
    </row>
    <row r="13" spans="1:6" x14ac:dyDescent="0.35">
      <c r="A13" s="7" t="s">
        <v>2037</v>
      </c>
      <c r="B13" s="8">
        <v>2</v>
      </c>
      <c r="C13" s="8">
        <v>28</v>
      </c>
      <c r="D13" s="8">
        <v>2</v>
      </c>
      <c r="E13" s="8">
        <v>64</v>
      </c>
      <c r="F13" s="8">
        <v>96</v>
      </c>
    </row>
    <row r="14" spans="1:6" x14ac:dyDescent="0.35">
      <c r="A14" s="7" t="s">
        <v>2039</v>
      </c>
      <c r="B14" s="8">
        <v>23</v>
      </c>
      <c r="C14" s="8">
        <v>132</v>
      </c>
      <c r="D14" s="8">
        <v>2</v>
      </c>
      <c r="E14" s="8">
        <v>187</v>
      </c>
      <c r="F14" s="8">
        <v>344</v>
      </c>
    </row>
    <row r="15" spans="1:6" x14ac:dyDescent="0.35">
      <c r="A15" s="7" t="s">
        <v>2067</v>
      </c>
      <c r="B15" s="8">
        <v>57</v>
      </c>
      <c r="C15" s="8">
        <v>364</v>
      </c>
      <c r="D15" s="8">
        <v>14</v>
      </c>
      <c r="E15" s="8">
        <v>565</v>
      </c>
      <c r="F15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F2C-6876-4A93-A68D-4A10AC7337E4}">
  <sheetPr codeName="Sheet3"/>
  <dimension ref="A1:G31"/>
  <sheetViews>
    <sheetView topLeftCell="A29" zoomScale="90" zoomScaleNormal="90" workbookViewId="0">
      <selection activeCell="A2" sqref="A2"/>
    </sheetView>
  </sheetViews>
  <sheetFormatPr defaultRowHeight="15.5" x14ac:dyDescent="0.35"/>
  <cols>
    <col min="1" max="1" width="17.5" bestFit="1" customWidth="1"/>
    <col min="2" max="2" width="15.58203125" bestFit="1" customWidth="1"/>
    <col min="3" max="3" width="5.58203125" bestFit="1" customWidth="1"/>
    <col min="4" max="4" width="3.6640625" bestFit="1" customWidth="1"/>
    <col min="5" max="5" width="9.33203125" bestFit="1" customWidth="1"/>
    <col min="6" max="6" width="6.83203125" bestFit="1" customWidth="1"/>
    <col min="7" max="7" width="10.9140625" bestFit="1" customWidth="1"/>
    <col min="8" max="8" width="12.9140625" bestFit="1" customWidth="1"/>
    <col min="9" max="9" width="17.4140625" bestFit="1" customWidth="1"/>
    <col min="10" max="10" width="7.9140625" bestFit="1" customWidth="1"/>
    <col min="11" max="11" width="10.58203125" bestFit="1" customWidth="1"/>
    <col min="12" max="12" width="10.33203125" bestFit="1" customWidth="1"/>
    <col min="13" max="13" width="15.1640625" bestFit="1" customWidth="1"/>
    <col min="14" max="14" width="12.5" bestFit="1" customWidth="1"/>
    <col min="15" max="15" width="17" bestFit="1" customWidth="1"/>
    <col min="16" max="16" width="14.6640625" bestFit="1" customWidth="1"/>
    <col min="17" max="17" width="12.08203125" bestFit="1" customWidth="1"/>
    <col min="18" max="18" width="25.1640625" bestFit="1" customWidth="1"/>
    <col min="19" max="19" width="24.5" bestFit="1" customWidth="1"/>
    <col min="20" max="20" width="16.4140625" bestFit="1" customWidth="1"/>
    <col min="21" max="21" width="14.25" bestFit="1" customWidth="1"/>
    <col min="22" max="22" width="14.4140625" bestFit="1" customWidth="1"/>
    <col min="23" max="23" width="13.08203125" bestFit="1" customWidth="1"/>
    <col min="24" max="24" width="19.5" bestFit="1" customWidth="1"/>
    <col min="25" max="25" width="21.1640625" bestFit="1" customWidth="1"/>
    <col min="26" max="26" width="21.83203125" bestFit="1" customWidth="1"/>
    <col min="27" max="27" width="19.08203125" bestFit="1" customWidth="1"/>
    <col min="28" max="28" width="10.1640625" bestFit="1" customWidth="1"/>
    <col min="29" max="29" width="11.33203125" bestFit="1" customWidth="1"/>
    <col min="30" max="30" width="11.08203125" bestFit="1" customWidth="1"/>
    <col min="31" max="31" width="23.75" bestFit="1" customWidth="1"/>
    <col min="32" max="32" width="13.75" bestFit="1" customWidth="1"/>
    <col min="33" max="33" width="9.1640625" bestFit="1" customWidth="1"/>
    <col min="34" max="34" width="24.83203125" bestFit="1" customWidth="1"/>
    <col min="35" max="35" width="11.1640625" bestFit="1" customWidth="1"/>
    <col min="36" max="36" width="8.58203125" bestFit="1" customWidth="1"/>
    <col min="37" max="37" width="21.1640625" bestFit="1" customWidth="1"/>
    <col min="38" max="38" width="22.83203125" bestFit="1" customWidth="1"/>
    <col min="39" max="39" width="12.1640625" bestFit="1" customWidth="1"/>
    <col min="40" max="40" width="11.83203125" bestFit="1" customWidth="1"/>
    <col min="41" max="41" width="23.25" bestFit="1" customWidth="1"/>
    <col min="42" max="42" width="7" bestFit="1" customWidth="1"/>
    <col min="43" max="43" width="9.5" bestFit="1" customWidth="1"/>
    <col min="44" max="44" width="9.1640625" bestFit="1" customWidth="1"/>
    <col min="45" max="45" width="21.4140625" bestFit="1" customWidth="1"/>
    <col min="46" max="46" width="14.5" bestFit="1" customWidth="1"/>
    <col min="47" max="47" width="15" bestFit="1" customWidth="1"/>
    <col min="48" max="48" width="9.5" bestFit="1" customWidth="1"/>
    <col min="49" max="49" width="10.08203125" bestFit="1" customWidth="1"/>
    <col min="50" max="50" width="10.9140625" bestFit="1" customWidth="1"/>
    <col min="51" max="51" width="12.83203125" bestFit="1" customWidth="1"/>
    <col min="52" max="52" width="26.4140625" bestFit="1" customWidth="1"/>
    <col min="53" max="53" width="20.08203125" bestFit="1" customWidth="1"/>
    <col min="54" max="54" width="11.1640625" bestFit="1" customWidth="1"/>
    <col min="55" max="55" width="10.58203125" bestFit="1" customWidth="1"/>
    <col min="56" max="56" width="10.9140625" bestFit="1" customWidth="1"/>
    <col min="57" max="57" width="7.25" bestFit="1" customWidth="1"/>
    <col min="58" max="58" width="24.33203125" bestFit="1" customWidth="1"/>
    <col min="59" max="59" width="18.5" bestFit="1" customWidth="1"/>
    <col min="60" max="60" width="25.25" bestFit="1" customWidth="1"/>
    <col min="61" max="61" width="15.33203125" bestFit="1" customWidth="1"/>
    <col min="62" max="62" width="25.83203125" bestFit="1" customWidth="1"/>
    <col min="63" max="63" width="10.6640625" bestFit="1" customWidth="1"/>
    <col min="64" max="64" width="12.25" bestFit="1" customWidth="1"/>
    <col min="65" max="65" width="15.33203125" bestFit="1" customWidth="1"/>
    <col min="66" max="66" width="20.33203125" bestFit="1" customWidth="1"/>
    <col min="67" max="67" width="21.1640625" bestFit="1" customWidth="1"/>
    <col min="68" max="68" width="10.08203125" bestFit="1" customWidth="1"/>
    <col min="69" max="69" width="27.58203125" bestFit="1" customWidth="1"/>
    <col min="70" max="70" width="12.5" bestFit="1" customWidth="1"/>
    <col min="71" max="71" width="10.25" bestFit="1" customWidth="1"/>
    <col min="72" max="72" width="7.4140625" bestFit="1" customWidth="1"/>
    <col min="73" max="74" width="20.5" bestFit="1" customWidth="1"/>
    <col min="75" max="75" width="24.33203125" bestFit="1" customWidth="1"/>
    <col min="76" max="76" width="22" bestFit="1" customWidth="1"/>
    <col min="77" max="77" width="23.33203125" bestFit="1" customWidth="1"/>
    <col min="78" max="78" width="8.33203125" bestFit="1" customWidth="1"/>
    <col min="79" max="79" width="12.6640625" bestFit="1" customWidth="1"/>
    <col min="80" max="80" width="20.83203125" bestFit="1" customWidth="1"/>
    <col min="81" max="81" width="24.5" bestFit="1" customWidth="1"/>
    <col min="82" max="82" width="23.25" bestFit="1" customWidth="1"/>
    <col min="83" max="83" width="8.58203125" bestFit="1" customWidth="1"/>
    <col min="84" max="84" width="24.58203125" bestFit="1" customWidth="1"/>
    <col min="85" max="85" width="21.9140625" bestFit="1" customWidth="1"/>
    <col min="86" max="86" width="9.1640625" bestFit="1" customWidth="1"/>
    <col min="87" max="87" width="22.75" bestFit="1" customWidth="1"/>
    <col min="88" max="88" width="9.1640625" bestFit="1" customWidth="1"/>
    <col min="89" max="89" width="13.75" bestFit="1" customWidth="1"/>
    <col min="90" max="90" width="22.33203125" bestFit="1" customWidth="1"/>
    <col min="91" max="91" width="15.6640625" bestFit="1" customWidth="1"/>
    <col min="92" max="92" width="14.25" bestFit="1" customWidth="1"/>
    <col min="93" max="93" width="11.9140625" bestFit="1" customWidth="1"/>
    <col min="94" max="94" width="9.08203125" bestFit="1" customWidth="1"/>
    <col min="95" max="95" width="9.25" bestFit="1" customWidth="1"/>
    <col min="96" max="96" width="23.83203125" bestFit="1" customWidth="1"/>
    <col min="97" max="97" width="23.4140625" bestFit="1" customWidth="1"/>
    <col min="98" max="98" width="21.4140625" bestFit="1" customWidth="1"/>
    <col min="99" max="99" width="21.33203125" bestFit="1" customWidth="1"/>
    <col min="100" max="100" width="12.33203125" bestFit="1" customWidth="1"/>
    <col min="101" max="101" width="12.9140625" bestFit="1" customWidth="1"/>
    <col min="102" max="102" width="12.4140625" bestFit="1" customWidth="1"/>
    <col min="103" max="103" width="11.83203125" bestFit="1" customWidth="1"/>
    <col min="104" max="104" width="12.4140625" bestFit="1" customWidth="1"/>
    <col min="105" max="106" width="11" bestFit="1" customWidth="1"/>
    <col min="107" max="107" width="14.25" bestFit="1" customWidth="1"/>
    <col min="108" max="108" width="11.1640625" bestFit="1" customWidth="1"/>
    <col min="109" max="109" width="11.08203125" bestFit="1" customWidth="1"/>
    <col min="110" max="110" width="9.58203125" bestFit="1" customWidth="1"/>
    <col min="111" max="111" width="12.9140625" bestFit="1" customWidth="1"/>
    <col min="112" max="112" width="12.25" bestFit="1" customWidth="1"/>
    <col min="113" max="113" width="12.5" bestFit="1" customWidth="1"/>
    <col min="114" max="114" width="14.08203125" bestFit="1" customWidth="1"/>
    <col min="115" max="115" width="9" bestFit="1" customWidth="1"/>
    <col min="116" max="116" width="23.4140625" bestFit="1" customWidth="1"/>
    <col min="117" max="117" width="10" bestFit="1" customWidth="1"/>
    <col min="118" max="118" width="10.25" bestFit="1" customWidth="1"/>
    <col min="119" max="119" width="25.4140625" bestFit="1" customWidth="1"/>
    <col min="120" max="120" width="11.08203125" bestFit="1" customWidth="1"/>
    <col min="121" max="121" width="11.33203125" bestFit="1" customWidth="1"/>
    <col min="122" max="122" width="27.5" bestFit="1" customWidth="1"/>
    <col min="123" max="123" width="22.5" bestFit="1" customWidth="1"/>
    <col min="124" max="124" width="14.4140625" bestFit="1" customWidth="1"/>
    <col min="125" max="125" width="25.08203125" bestFit="1" customWidth="1"/>
    <col min="126" max="126" width="26.33203125" bestFit="1" customWidth="1"/>
    <col min="127" max="127" width="27.5" bestFit="1" customWidth="1"/>
    <col min="128" max="128" width="9.9140625" bestFit="1" customWidth="1"/>
    <col min="129" max="129" width="21.75" bestFit="1" customWidth="1"/>
    <col min="130" max="130" width="16.9140625" bestFit="1" customWidth="1"/>
    <col min="131" max="131" width="15.4140625" bestFit="1" customWidth="1"/>
    <col min="132" max="132" width="10" bestFit="1" customWidth="1"/>
    <col min="133" max="133" width="19.6640625" bestFit="1" customWidth="1"/>
    <col min="134" max="134" width="13.58203125" bestFit="1" customWidth="1"/>
    <col min="135" max="135" width="7.83203125" bestFit="1" customWidth="1"/>
    <col min="136" max="136" width="10.1640625" bestFit="1" customWidth="1"/>
    <col min="137" max="137" width="12.25" bestFit="1" customWidth="1"/>
    <col min="138" max="138" width="27.58203125" bestFit="1" customWidth="1"/>
    <col min="139" max="139" width="13.33203125" bestFit="1" customWidth="1"/>
    <col min="140" max="140" width="9.83203125" bestFit="1" customWidth="1"/>
    <col min="141" max="141" width="14.58203125" bestFit="1" customWidth="1"/>
    <col min="142" max="142" width="23.1640625" bestFit="1" customWidth="1"/>
    <col min="143" max="143" width="22.08203125" bestFit="1" customWidth="1"/>
    <col min="144" max="144" width="21.5" bestFit="1" customWidth="1"/>
    <col min="145" max="145" width="23.4140625" bestFit="1" customWidth="1"/>
    <col min="146" max="146" width="22.6640625" bestFit="1" customWidth="1"/>
    <col min="147" max="147" width="13" bestFit="1" customWidth="1"/>
    <col min="148" max="148" width="10.9140625" bestFit="1" customWidth="1"/>
    <col min="149" max="149" width="14.33203125" bestFit="1" customWidth="1"/>
    <col min="150" max="150" width="13.08203125" bestFit="1" customWidth="1"/>
    <col min="151" max="151" width="10.75" bestFit="1" customWidth="1"/>
    <col min="152" max="152" width="7.9140625" bestFit="1" customWidth="1"/>
    <col min="153" max="153" width="27.4140625" bestFit="1" customWidth="1"/>
    <col min="154" max="154" width="13.1640625" bestFit="1" customWidth="1"/>
    <col min="155" max="155" width="11.75" bestFit="1" customWidth="1"/>
    <col min="156" max="156" width="10.9140625" bestFit="1" customWidth="1"/>
    <col min="157" max="157" width="22.25" bestFit="1" customWidth="1"/>
    <col min="158" max="158" width="14.33203125" bestFit="1" customWidth="1"/>
    <col min="159" max="159" width="11.58203125" bestFit="1" customWidth="1"/>
    <col min="160" max="160" width="23.6640625" bestFit="1" customWidth="1"/>
    <col min="161" max="161" width="10.6640625" bestFit="1" customWidth="1"/>
    <col min="162" max="162" width="14.6640625" bestFit="1" customWidth="1"/>
    <col min="163" max="163" width="7.58203125" bestFit="1" customWidth="1"/>
    <col min="164" max="164" width="27.1640625" bestFit="1" customWidth="1"/>
    <col min="165" max="165" width="21.58203125" bestFit="1" customWidth="1"/>
    <col min="166" max="166" width="22.33203125" bestFit="1" customWidth="1"/>
    <col min="167" max="167" width="19.4140625" bestFit="1" customWidth="1"/>
    <col min="168" max="168" width="9" bestFit="1" customWidth="1"/>
    <col min="169" max="169" width="9.33203125" bestFit="1" customWidth="1"/>
    <col min="170" max="170" width="9.5" bestFit="1" customWidth="1"/>
    <col min="171" max="171" width="15.25" bestFit="1" customWidth="1"/>
    <col min="172" max="172" width="14.58203125" bestFit="1" customWidth="1"/>
    <col min="173" max="173" width="8.1640625" bestFit="1" customWidth="1"/>
    <col min="174" max="174" width="9.4140625" bestFit="1" customWidth="1"/>
    <col min="175" max="176" width="9.6640625" bestFit="1" customWidth="1"/>
    <col min="177" max="177" width="10" bestFit="1" customWidth="1"/>
    <col min="178" max="178" width="23.58203125" bestFit="1" customWidth="1"/>
    <col min="179" max="179" width="10.75" bestFit="1" customWidth="1"/>
    <col min="180" max="180" width="22.25" bestFit="1" customWidth="1"/>
    <col min="181" max="181" width="13.83203125" bestFit="1" customWidth="1"/>
    <col min="182" max="182" width="9.5" bestFit="1" customWidth="1"/>
    <col min="183" max="183" width="7" bestFit="1" customWidth="1"/>
    <col min="184" max="184" width="18.4140625" bestFit="1" customWidth="1"/>
    <col min="185" max="185" width="14.6640625" bestFit="1" customWidth="1"/>
    <col min="186" max="186" width="7.5" bestFit="1" customWidth="1"/>
    <col min="187" max="187" width="18.58203125" bestFit="1" customWidth="1"/>
    <col min="188" max="188" width="9.75" bestFit="1" customWidth="1"/>
    <col min="189" max="189" width="14.25" bestFit="1" customWidth="1"/>
    <col min="190" max="190" width="12.4140625" bestFit="1" customWidth="1"/>
    <col min="191" max="191" width="15.25" bestFit="1" customWidth="1"/>
    <col min="192" max="192" width="11.1640625" bestFit="1" customWidth="1"/>
    <col min="193" max="193" width="10.6640625" bestFit="1" customWidth="1"/>
    <col min="194" max="194" width="20.25" bestFit="1" customWidth="1"/>
    <col min="195" max="195" width="10.4140625" bestFit="1" customWidth="1"/>
    <col min="196" max="196" width="24" bestFit="1" customWidth="1"/>
    <col min="197" max="197" width="13.25" bestFit="1" customWidth="1"/>
    <col min="198" max="198" width="8.4140625" bestFit="1" customWidth="1"/>
    <col min="199" max="199" width="8.25" bestFit="1" customWidth="1"/>
    <col min="200" max="200" width="16.25" bestFit="1" customWidth="1"/>
    <col min="201" max="201" width="23.1640625" bestFit="1" customWidth="1"/>
    <col min="202" max="202" width="10.1640625" bestFit="1" customWidth="1"/>
    <col min="203" max="203" width="12.83203125" bestFit="1" customWidth="1"/>
    <col min="204" max="204" width="13.5" bestFit="1" customWidth="1"/>
    <col min="205" max="205" width="12.83203125" bestFit="1" customWidth="1"/>
    <col min="206" max="206" width="12.5" bestFit="1" customWidth="1"/>
    <col min="207" max="207" width="14.33203125" bestFit="1" customWidth="1"/>
    <col min="208" max="208" width="10.6640625" bestFit="1" customWidth="1"/>
    <col min="209" max="209" width="13.25" bestFit="1" customWidth="1"/>
    <col min="210" max="210" width="23.25" bestFit="1" customWidth="1"/>
    <col min="211" max="211" width="12.25" bestFit="1" customWidth="1"/>
    <col min="212" max="212" width="19.1640625" bestFit="1" customWidth="1"/>
    <col min="213" max="213" width="9.4140625" bestFit="1" customWidth="1"/>
    <col min="214" max="214" width="14.6640625" bestFit="1" customWidth="1"/>
    <col min="215" max="215" width="14.9140625" bestFit="1" customWidth="1"/>
    <col min="216" max="216" width="10.25" bestFit="1" customWidth="1"/>
    <col min="217" max="217" width="9.08203125" bestFit="1" customWidth="1"/>
    <col min="218" max="218" width="20.33203125" bestFit="1" customWidth="1"/>
    <col min="219" max="219" width="16.58203125" bestFit="1" customWidth="1"/>
    <col min="220" max="220" width="24.1640625" bestFit="1" customWidth="1"/>
    <col min="221" max="221" width="10.58203125" bestFit="1" customWidth="1"/>
    <col min="222" max="222" width="9.1640625" bestFit="1" customWidth="1"/>
    <col min="223" max="223" width="25.75" bestFit="1" customWidth="1"/>
    <col min="224" max="224" width="22.25" bestFit="1" customWidth="1"/>
    <col min="225" max="225" width="7.5" bestFit="1" customWidth="1"/>
    <col min="226" max="226" width="11.1640625" bestFit="1" customWidth="1"/>
    <col min="227" max="227" width="12.83203125" bestFit="1" customWidth="1"/>
    <col min="228" max="228" width="13.33203125" bestFit="1" customWidth="1"/>
    <col min="229" max="229" width="23.08203125" bestFit="1" customWidth="1"/>
    <col min="230" max="230" width="9.6640625" bestFit="1" customWidth="1"/>
    <col min="231" max="231" width="17.08203125" bestFit="1" customWidth="1"/>
    <col min="232" max="232" width="14.25" bestFit="1" customWidth="1"/>
    <col min="233" max="233" width="13.9140625" bestFit="1" customWidth="1"/>
    <col min="234" max="234" width="12.83203125" bestFit="1" customWidth="1"/>
    <col min="235" max="235" width="11.25" bestFit="1" customWidth="1"/>
    <col min="236" max="236" width="10.83203125" bestFit="1" customWidth="1"/>
    <col min="237" max="237" width="12.4140625" bestFit="1" customWidth="1"/>
    <col min="238" max="238" width="14.1640625" bestFit="1" customWidth="1"/>
    <col min="239" max="239" width="11.83203125" bestFit="1" customWidth="1"/>
    <col min="240" max="240" width="23.58203125" bestFit="1" customWidth="1"/>
    <col min="241" max="241" width="25.33203125" bestFit="1" customWidth="1"/>
    <col min="242" max="242" width="8.58203125" bestFit="1" customWidth="1"/>
    <col min="243" max="243" width="11.83203125" bestFit="1" customWidth="1"/>
    <col min="244" max="244" width="11" bestFit="1" customWidth="1"/>
    <col min="245" max="246" width="23.33203125" bestFit="1" customWidth="1"/>
    <col min="247" max="247" width="14.6640625" bestFit="1" customWidth="1"/>
    <col min="248" max="248" width="12.33203125" bestFit="1" customWidth="1"/>
    <col min="249" max="249" width="26.75" bestFit="1" customWidth="1"/>
    <col min="250" max="250" width="13" bestFit="1" customWidth="1"/>
    <col min="251" max="251" width="9.25" bestFit="1" customWidth="1"/>
    <col min="252" max="252" width="22.9140625" bestFit="1" customWidth="1"/>
    <col min="253" max="253" width="13.5" bestFit="1" customWidth="1"/>
    <col min="254" max="254" width="15.33203125" bestFit="1" customWidth="1"/>
    <col min="255" max="255" width="9.75" bestFit="1" customWidth="1"/>
    <col min="256" max="256" width="8.83203125" bestFit="1" customWidth="1"/>
    <col min="257" max="257" width="7.75" bestFit="1" customWidth="1"/>
    <col min="258" max="258" width="11.9140625" bestFit="1" customWidth="1"/>
    <col min="259" max="259" width="9.33203125" bestFit="1" customWidth="1"/>
    <col min="260" max="260" width="6.6640625" bestFit="1" customWidth="1"/>
    <col min="261" max="261" width="9.33203125" bestFit="1" customWidth="1"/>
    <col min="262" max="262" width="11.58203125" bestFit="1" customWidth="1"/>
    <col min="263" max="263" width="10.4140625" bestFit="1" customWidth="1"/>
    <col min="264" max="264" width="22.33203125" bestFit="1" customWidth="1"/>
    <col min="265" max="265" width="25.58203125" bestFit="1" customWidth="1"/>
    <col min="266" max="266" width="16.5" bestFit="1" customWidth="1"/>
    <col min="267" max="267" width="14.5" bestFit="1" customWidth="1"/>
    <col min="268" max="268" width="19.1640625" bestFit="1" customWidth="1"/>
    <col min="269" max="269" width="10.5" bestFit="1" customWidth="1"/>
    <col min="270" max="270" width="10.6640625" bestFit="1" customWidth="1"/>
    <col min="271" max="271" width="25.33203125" bestFit="1" customWidth="1"/>
    <col min="272" max="272" width="12.83203125" bestFit="1" customWidth="1"/>
    <col min="273" max="273" width="11.75" bestFit="1" customWidth="1"/>
    <col min="274" max="274" width="8.9140625" bestFit="1" customWidth="1"/>
    <col min="275" max="275" width="9.08203125" bestFit="1" customWidth="1"/>
    <col min="276" max="276" width="9.5" bestFit="1" customWidth="1"/>
    <col min="277" max="277" width="25.25" bestFit="1" customWidth="1"/>
    <col min="278" max="278" width="21.4140625" bestFit="1" customWidth="1"/>
    <col min="279" max="279" width="13.4140625" bestFit="1" customWidth="1"/>
    <col min="280" max="280" width="10.5" bestFit="1" customWidth="1"/>
    <col min="281" max="281" width="24.83203125" bestFit="1" customWidth="1"/>
    <col min="282" max="282" width="14.58203125" bestFit="1" customWidth="1"/>
    <col min="283" max="283" width="11.1640625" bestFit="1" customWidth="1"/>
    <col min="284" max="284" width="11.6640625" bestFit="1" customWidth="1"/>
    <col min="285" max="285" width="8.9140625" bestFit="1" customWidth="1"/>
    <col min="286" max="286" width="20.83203125" bestFit="1" customWidth="1"/>
    <col min="287" max="287" width="16.33203125" bestFit="1" customWidth="1"/>
    <col min="288" max="288" width="10.25" bestFit="1" customWidth="1"/>
    <col min="289" max="289" width="10.6640625" bestFit="1" customWidth="1"/>
    <col min="290" max="290" width="19.75" bestFit="1" customWidth="1"/>
    <col min="291" max="291" width="24.08203125" bestFit="1" customWidth="1"/>
    <col min="292" max="292" width="12.6640625" bestFit="1" customWidth="1"/>
    <col min="293" max="293" width="9.75" bestFit="1" customWidth="1"/>
    <col min="294" max="294" width="21.83203125" bestFit="1" customWidth="1"/>
    <col min="295" max="295" width="27.08203125" bestFit="1" customWidth="1"/>
    <col min="296" max="296" width="14.75" bestFit="1" customWidth="1"/>
    <col min="297" max="297" width="16.58203125" bestFit="1" customWidth="1"/>
    <col min="298" max="298" width="15.83203125" bestFit="1" customWidth="1"/>
    <col min="299" max="299" width="13.58203125" bestFit="1" customWidth="1"/>
    <col min="300" max="300" width="14.08203125" bestFit="1" customWidth="1"/>
    <col min="301" max="301" width="10.5" bestFit="1" customWidth="1"/>
    <col min="302" max="302" width="26" bestFit="1" customWidth="1"/>
    <col min="303" max="303" width="9.75" bestFit="1" customWidth="1"/>
    <col min="304" max="304" width="11.4140625" bestFit="1" customWidth="1"/>
    <col min="305" max="305" width="8.83203125" bestFit="1" customWidth="1"/>
    <col min="306" max="306" width="22.6640625" bestFit="1" customWidth="1"/>
    <col min="307" max="307" width="21.25" bestFit="1" customWidth="1"/>
    <col min="308" max="308" width="10" bestFit="1" customWidth="1"/>
    <col min="309" max="309" width="20.25" bestFit="1" customWidth="1"/>
    <col min="310" max="310" width="13.5" bestFit="1" customWidth="1"/>
    <col min="311" max="311" width="23" bestFit="1" customWidth="1"/>
    <col min="312" max="312" width="8.9140625" bestFit="1" customWidth="1"/>
    <col min="313" max="313" width="24.83203125" bestFit="1" customWidth="1"/>
    <col min="314" max="314" width="14.5" bestFit="1" customWidth="1"/>
    <col min="315" max="315" width="13.4140625" bestFit="1" customWidth="1"/>
    <col min="316" max="316" width="22.6640625" bestFit="1" customWidth="1"/>
    <col min="317" max="317" width="10.08203125" bestFit="1" customWidth="1"/>
    <col min="318" max="318" width="11.9140625" bestFit="1" customWidth="1"/>
    <col min="319" max="319" width="23.4140625" bestFit="1" customWidth="1"/>
    <col min="320" max="320" width="21.58203125" bestFit="1" customWidth="1"/>
    <col min="321" max="321" width="11.83203125" bestFit="1" customWidth="1"/>
    <col min="322" max="322" width="25.4140625" bestFit="1" customWidth="1"/>
    <col min="323" max="323" width="21.5" bestFit="1" customWidth="1"/>
    <col min="324" max="324" width="12.6640625" bestFit="1" customWidth="1"/>
    <col min="325" max="325" width="13.08203125" bestFit="1" customWidth="1"/>
    <col min="326" max="326" width="9.9140625" bestFit="1" customWidth="1"/>
    <col min="327" max="327" width="11.83203125" bestFit="1" customWidth="1"/>
    <col min="328" max="328" width="11.4140625" bestFit="1" customWidth="1"/>
    <col min="329" max="329" width="15.25" bestFit="1" customWidth="1"/>
    <col min="330" max="330" width="12" bestFit="1" customWidth="1"/>
    <col min="331" max="331" width="11.6640625" bestFit="1" customWidth="1"/>
    <col min="332" max="332" width="16.33203125" bestFit="1" customWidth="1"/>
    <col min="333" max="333" width="11.5" bestFit="1" customWidth="1"/>
    <col min="335" max="335" width="19.25" bestFit="1" customWidth="1"/>
    <col min="336" max="336" width="24.25" bestFit="1" customWidth="1"/>
    <col min="337" max="337" width="23.75" bestFit="1" customWidth="1"/>
    <col min="338" max="338" width="12.4140625" bestFit="1" customWidth="1"/>
    <col min="339" max="339" width="13.6640625" bestFit="1" customWidth="1"/>
    <col min="340" max="340" width="27.9140625" bestFit="1" customWidth="1"/>
    <col min="341" max="341" width="14.83203125" bestFit="1" customWidth="1"/>
    <col min="342" max="342" width="10.9140625" bestFit="1" customWidth="1"/>
    <col min="343" max="343" width="10" bestFit="1" customWidth="1"/>
    <col min="344" max="344" width="10.08203125" bestFit="1" customWidth="1"/>
    <col min="345" max="345" width="23.75" bestFit="1" customWidth="1"/>
    <col min="346" max="346" width="11.4140625" bestFit="1" customWidth="1"/>
    <col min="347" max="347" width="10.25" bestFit="1" customWidth="1"/>
    <col min="348" max="348" width="14.83203125" bestFit="1" customWidth="1"/>
    <col min="349" max="349" width="12.1640625" bestFit="1" customWidth="1"/>
    <col min="350" max="350" width="13" bestFit="1" customWidth="1"/>
    <col min="351" max="351" width="24.25" bestFit="1" customWidth="1"/>
    <col min="352" max="352" width="10.33203125" bestFit="1" customWidth="1"/>
    <col min="353" max="353" width="10.5" bestFit="1" customWidth="1"/>
    <col min="354" max="354" width="15.58203125" bestFit="1" customWidth="1"/>
    <col min="355" max="355" width="12.6640625" bestFit="1" customWidth="1"/>
    <col min="356" max="356" width="26.08203125" bestFit="1" customWidth="1"/>
    <col min="357" max="357" width="27.83203125" bestFit="1" customWidth="1"/>
    <col min="358" max="358" width="16.5" bestFit="1" customWidth="1"/>
    <col min="359" max="359" width="20" bestFit="1" customWidth="1"/>
    <col min="360" max="360" width="22.83203125" bestFit="1" customWidth="1"/>
    <col min="361" max="361" width="13.75" bestFit="1" customWidth="1"/>
    <col min="362" max="362" width="12.58203125" bestFit="1" customWidth="1"/>
    <col min="363" max="363" width="19.08203125" bestFit="1" customWidth="1"/>
    <col min="364" max="364" width="22.4140625" bestFit="1" customWidth="1"/>
    <col min="365" max="365" width="23.4140625" bestFit="1" customWidth="1"/>
    <col min="366" max="366" width="19.6640625" bestFit="1" customWidth="1"/>
    <col min="367" max="367" width="20.83203125" bestFit="1" customWidth="1"/>
    <col min="368" max="368" width="8.25" bestFit="1" customWidth="1"/>
    <col min="369" max="369" width="6.08203125" bestFit="1" customWidth="1"/>
    <col min="370" max="370" width="19.5" bestFit="1" customWidth="1"/>
    <col min="371" max="371" width="20.83203125" bestFit="1" customWidth="1"/>
    <col min="372" max="372" width="15.5" bestFit="1" customWidth="1"/>
    <col min="373" max="373" width="11.75" bestFit="1" customWidth="1"/>
    <col min="374" max="374" width="9.08203125" bestFit="1" customWidth="1"/>
    <col min="375" max="375" width="21.9140625" bestFit="1" customWidth="1"/>
    <col min="376" max="376" width="8.75" bestFit="1" customWidth="1"/>
    <col min="377" max="377" width="23.83203125" bestFit="1" customWidth="1"/>
    <col min="378" max="378" width="10.5" bestFit="1" customWidth="1"/>
    <col min="379" max="379" width="23.08203125" bestFit="1" customWidth="1"/>
    <col min="380" max="380" width="23.33203125" bestFit="1" customWidth="1"/>
    <col min="381" max="381" width="16.25" bestFit="1" customWidth="1"/>
    <col min="382" max="382" width="24" bestFit="1" customWidth="1"/>
    <col min="383" max="383" width="24.4140625" bestFit="1" customWidth="1"/>
    <col min="384" max="384" width="10.4140625" bestFit="1" customWidth="1"/>
    <col min="385" max="385" width="23.9140625" bestFit="1" customWidth="1"/>
    <col min="386" max="386" width="14.75" bestFit="1" customWidth="1"/>
    <col min="387" max="387" width="14.58203125" bestFit="1" customWidth="1"/>
    <col min="388" max="388" width="21.83203125" bestFit="1" customWidth="1"/>
    <col min="389" max="389" width="15.9140625" bestFit="1" customWidth="1"/>
    <col min="390" max="390" width="14.1640625" bestFit="1" customWidth="1"/>
    <col min="391" max="391" width="26.6640625" bestFit="1" customWidth="1"/>
    <col min="392" max="392" width="7.58203125" bestFit="1" customWidth="1"/>
    <col min="393" max="393" width="11.9140625" bestFit="1" customWidth="1"/>
    <col min="394" max="394" width="9.75" bestFit="1" customWidth="1"/>
    <col min="395" max="395" width="27.08203125" bestFit="1" customWidth="1"/>
    <col min="396" max="396" width="21.6640625" bestFit="1" customWidth="1"/>
    <col min="397" max="397" width="10.5" bestFit="1" customWidth="1"/>
    <col min="398" max="398" width="8" bestFit="1" customWidth="1"/>
    <col min="399" max="399" width="20.33203125" bestFit="1" customWidth="1"/>
    <col min="400" max="400" width="12.08203125" bestFit="1" customWidth="1"/>
    <col min="401" max="401" width="22.5" bestFit="1" customWidth="1"/>
    <col min="402" max="402" width="10.08203125" bestFit="1" customWidth="1"/>
    <col min="403" max="403" width="10.4140625" bestFit="1" customWidth="1"/>
    <col min="404" max="404" width="10.6640625" bestFit="1" customWidth="1"/>
    <col min="405" max="405" width="23.08203125" bestFit="1" customWidth="1"/>
    <col min="406" max="406" width="13.4140625" bestFit="1" customWidth="1"/>
    <col min="407" max="407" width="12.5" bestFit="1" customWidth="1"/>
    <col min="408" max="408" width="13.4140625" bestFit="1" customWidth="1"/>
    <col min="409" max="409" width="9.58203125" bestFit="1" customWidth="1"/>
    <col min="410" max="410" width="12.5" bestFit="1" customWidth="1"/>
    <col min="411" max="411" width="12.6640625" bestFit="1" customWidth="1"/>
    <col min="412" max="412" width="8.9140625" bestFit="1" customWidth="1"/>
    <col min="413" max="413" width="13.4140625" bestFit="1" customWidth="1"/>
    <col min="414" max="414" width="10.5" bestFit="1" customWidth="1"/>
    <col min="415" max="415" width="10.83203125" bestFit="1" customWidth="1"/>
    <col min="416" max="416" width="28" bestFit="1" customWidth="1"/>
    <col min="417" max="417" width="27.08203125" bestFit="1" customWidth="1"/>
    <col min="418" max="418" width="24.5" bestFit="1" customWidth="1"/>
    <col min="419" max="419" width="28.6640625" bestFit="1" customWidth="1"/>
    <col min="420" max="420" width="24.1640625" bestFit="1" customWidth="1"/>
    <col min="421" max="421" width="16.58203125" bestFit="1" customWidth="1"/>
    <col min="422" max="422" width="13.33203125" bestFit="1" customWidth="1"/>
    <col min="423" max="423" width="11.08203125" bestFit="1" customWidth="1"/>
    <col min="424" max="424" width="15.25" bestFit="1" customWidth="1"/>
    <col min="425" max="425" width="12.1640625" bestFit="1" customWidth="1"/>
    <col min="426" max="426" width="12.83203125" bestFit="1" customWidth="1"/>
    <col min="427" max="427" width="8.83203125" bestFit="1" customWidth="1"/>
    <col min="428" max="428" width="20" bestFit="1" customWidth="1"/>
    <col min="429" max="429" width="25.25" bestFit="1" customWidth="1"/>
    <col min="430" max="430" width="21.5" bestFit="1" customWidth="1"/>
    <col min="431" max="431" width="22.1640625" bestFit="1" customWidth="1"/>
    <col min="432" max="432" width="13.6640625" bestFit="1" customWidth="1"/>
    <col min="433" max="433" width="11.75" bestFit="1" customWidth="1"/>
    <col min="434" max="434" width="11.4140625" bestFit="1" customWidth="1"/>
    <col min="435" max="435" width="11.33203125" bestFit="1" customWidth="1"/>
    <col min="436" max="436" width="10.1640625" bestFit="1" customWidth="1"/>
    <col min="437" max="437" width="12.5" bestFit="1" customWidth="1"/>
    <col min="438" max="438" width="23.08203125" bestFit="1" customWidth="1"/>
    <col min="439" max="439" width="12.6640625" bestFit="1" customWidth="1"/>
    <col min="440" max="440" width="13" bestFit="1" customWidth="1"/>
    <col min="441" max="441" width="12.08203125" bestFit="1" customWidth="1"/>
    <col min="442" max="442" width="9.6640625" bestFit="1" customWidth="1"/>
    <col min="444" max="444" width="20.08203125" bestFit="1" customWidth="1"/>
    <col min="445" max="445" width="21.75" bestFit="1" customWidth="1"/>
    <col min="446" max="446" width="24.1640625" bestFit="1" customWidth="1"/>
    <col min="447" max="447" width="8.1640625" bestFit="1" customWidth="1"/>
    <col min="448" max="448" width="10.1640625" bestFit="1" customWidth="1"/>
    <col min="449" max="449" width="13.6640625" bestFit="1" customWidth="1"/>
    <col min="450" max="450" width="7" bestFit="1" customWidth="1"/>
    <col min="451" max="451" width="8.08203125" bestFit="1" customWidth="1"/>
    <col min="452" max="452" width="7.1640625" bestFit="1" customWidth="1"/>
    <col min="453" max="453" width="7.5" bestFit="1" customWidth="1"/>
    <col min="454" max="454" width="7.33203125" bestFit="1" customWidth="1"/>
    <col min="455" max="455" width="10.58203125" bestFit="1" customWidth="1"/>
    <col min="456" max="456" width="11.25" bestFit="1" customWidth="1"/>
    <col min="457" max="457" width="22.83203125" bestFit="1" customWidth="1"/>
    <col min="458" max="458" width="11.33203125" bestFit="1" customWidth="1"/>
    <col min="459" max="459" width="12.6640625" bestFit="1" customWidth="1"/>
    <col min="460" max="460" width="8.1640625" bestFit="1" customWidth="1"/>
    <col min="461" max="462" width="12.58203125" bestFit="1" customWidth="1"/>
    <col min="463" max="463" width="12.08203125" bestFit="1" customWidth="1"/>
    <col min="464" max="464" width="9.25" bestFit="1" customWidth="1"/>
    <col min="465" max="465" width="22" bestFit="1" customWidth="1"/>
    <col min="466" max="466" width="10.9140625" bestFit="1" customWidth="1"/>
    <col min="467" max="467" width="12.08203125" bestFit="1" customWidth="1"/>
    <col min="468" max="468" width="11.08203125" bestFit="1" customWidth="1"/>
    <col min="469" max="469" width="14.5" bestFit="1" customWidth="1"/>
    <col min="470" max="470" width="15.08203125" bestFit="1" customWidth="1"/>
    <col min="471" max="471" width="18.25" bestFit="1" customWidth="1"/>
    <col min="472" max="472" width="18.33203125" bestFit="1" customWidth="1"/>
    <col min="473" max="473" width="13.5" bestFit="1" customWidth="1"/>
    <col min="474" max="474" width="11.5" bestFit="1" customWidth="1"/>
    <col min="475" max="475" width="6.75" bestFit="1" customWidth="1"/>
    <col min="476" max="476" width="7" bestFit="1" customWidth="1"/>
    <col min="477" max="477" width="17.83203125" bestFit="1" customWidth="1"/>
    <col min="478" max="478" width="21.1640625" bestFit="1" customWidth="1"/>
    <col min="479" max="479" width="8.5" bestFit="1" customWidth="1"/>
    <col min="480" max="480" width="14.75" bestFit="1" customWidth="1"/>
    <col min="481" max="481" width="12.08203125" bestFit="1" customWidth="1"/>
    <col min="482" max="482" width="26.1640625" bestFit="1" customWidth="1"/>
    <col min="483" max="483" width="13.4140625" bestFit="1" customWidth="1"/>
    <col min="484" max="484" width="21" bestFit="1" customWidth="1"/>
    <col min="485" max="485" width="13.75" bestFit="1" customWidth="1"/>
    <col min="486" max="486" width="7.9140625" bestFit="1" customWidth="1"/>
    <col min="487" max="487" width="10.9140625" bestFit="1" customWidth="1"/>
    <col min="488" max="488" width="22.08203125" bestFit="1" customWidth="1"/>
    <col min="489" max="489" width="11.1640625" bestFit="1" customWidth="1"/>
    <col min="490" max="490" width="13.5" bestFit="1" customWidth="1"/>
    <col min="491" max="491" width="23.25" bestFit="1" customWidth="1"/>
    <col min="492" max="492" width="11.33203125" bestFit="1" customWidth="1"/>
    <col min="493" max="493" width="13.58203125" bestFit="1" customWidth="1"/>
    <col min="494" max="494" width="8.4140625" bestFit="1" customWidth="1"/>
    <col min="495" max="495" width="23.5" bestFit="1" customWidth="1"/>
    <col min="496" max="496" width="21.4140625" bestFit="1" customWidth="1"/>
    <col min="497" max="497" width="9.75" bestFit="1" customWidth="1"/>
    <col min="498" max="498" width="12.5" bestFit="1" customWidth="1"/>
    <col min="499" max="499" width="22.08203125" bestFit="1" customWidth="1"/>
    <col min="500" max="500" width="19.4140625" bestFit="1" customWidth="1"/>
    <col min="501" max="501" width="12.1640625" bestFit="1" customWidth="1"/>
    <col min="502" max="502" width="12" bestFit="1" customWidth="1"/>
    <col min="503" max="503" width="21" bestFit="1" customWidth="1"/>
    <col min="504" max="504" width="10.5" bestFit="1" customWidth="1"/>
    <col min="505" max="505" width="9.83203125" bestFit="1" customWidth="1"/>
    <col min="506" max="506" width="8.5" bestFit="1" customWidth="1"/>
    <col min="507" max="507" width="8.33203125" bestFit="1" customWidth="1"/>
    <col min="509" max="509" width="9.5" bestFit="1" customWidth="1"/>
    <col min="510" max="510" width="8.33203125" bestFit="1" customWidth="1"/>
    <col min="511" max="511" width="24.25" bestFit="1" customWidth="1"/>
    <col min="512" max="512" width="18.5" bestFit="1" customWidth="1"/>
    <col min="513" max="513" width="18.75" bestFit="1" customWidth="1"/>
    <col min="514" max="514" width="16.58203125" bestFit="1" customWidth="1"/>
    <col min="515" max="515" width="9.08203125" bestFit="1" customWidth="1"/>
    <col min="516" max="516" width="12.4140625" bestFit="1" customWidth="1"/>
    <col min="517" max="517" width="11" bestFit="1" customWidth="1"/>
    <col min="518" max="518" width="14.25" bestFit="1" customWidth="1"/>
    <col min="519" max="519" width="23.83203125" bestFit="1" customWidth="1"/>
    <col min="520" max="520" width="19.83203125" bestFit="1" customWidth="1"/>
    <col min="521" max="521" width="23.5" bestFit="1" customWidth="1"/>
    <col min="522" max="522" width="22.33203125" bestFit="1" customWidth="1"/>
    <col min="523" max="523" width="21.25" bestFit="1" customWidth="1"/>
    <col min="524" max="524" width="22.4140625" bestFit="1" customWidth="1"/>
    <col min="525" max="525" width="11.1640625" bestFit="1" customWidth="1"/>
    <col min="526" max="526" width="11.5" bestFit="1" customWidth="1"/>
    <col min="527" max="527" width="11.33203125" bestFit="1" customWidth="1"/>
    <col min="528" max="528" width="11.75" bestFit="1" customWidth="1"/>
    <col min="529" max="529" width="23.5" bestFit="1" customWidth="1"/>
    <col min="530" max="530" width="24.9140625" bestFit="1" customWidth="1"/>
    <col min="531" max="531" width="15.9140625" bestFit="1" customWidth="1"/>
    <col min="532" max="532" width="14.33203125" bestFit="1" customWidth="1"/>
    <col min="533" max="533" width="12.25" bestFit="1" customWidth="1"/>
    <col min="534" max="534" width="14.58203125" bestFit="1" customWidth="1"/>
    <col min="535" max="535" width="19.1640625" bestFit="1" customWidth="1"/>
    <col min="536" max="536" width="13.83203125" bestFit="1" customWidth="1"/>
    <col min="537" max="537" width="11.9140625" bestFit="1" customWidth="1"/>
    <col min="538" max="538" width="21.25" bestFit="1" customWidth="1"/>
    <col min="539" max="539" width="15.6640625" bestFit="1" customWidth="1"/>
    <col min="540" max="540" width="12.4140625" bestFit="1" customWidth="1"/>
    <col min="541" max="541" width="15.33203125" bestFit="1" customWidth="1"/>
    <col min="542" max="542" width="8.4140625" bestFit="1" customWidth="1"/>
    <col min="543" max="543" width="11.1640625" bestFit="1" customWidth="1"/>
    <col min="544" max="544" width="9.75" bestFit="1" customWidth="1"/>
    <col min="545" max="545" width="10.4140625" bestFit="1" customWidth="1"/>
    <col min="546" max="546" width="10.6640625" bestFit="1" customWidth="1"/>
    <col min="547" max="547" width="9.1640625" bestFit="1" customWidth="1"/>
    <col min="548" max="548" width="25.9140625" bestFit="1" customWidth="1"/>
    <col min="549" max="549" width="11.9140625" bestFit="1" customWidth="1"/>
    <col min="550" max="550" width="9.6640625" bestFit="1" customWidth="1"/>
    <col min="551" max="551" width="16.6640625" bestFit="1" customWidth="1"/>
    <col min="552" max="552" width="14.33203125" bestFit="1" customWidth="1"/>
    <col min="553" max="553" width="23.58203125" bestFit="1" customWidth="1"/>
    <col min="554" max="554" width="14.83203125" bestFit="1" customWidth="1"/>
    <col min="555" max="555" width="27.25" bestFit="1" customWidth="1"/>
    <col min="556" max="556" width="10.9140625" bestFit="1" customWidth="1"/>
    <col min="557" max="557" width="19" bestFit="1" customWidth="1"/>
    <col min="558" max="558" width="11.6640625" bestFit="1" customWidth="1"/>
    <col min="559" max="559" width="27.1640625" bestFit="1" customWidth="1"/>
    <col min="560" max="560" width="13.33203125" bestFit="1" customWidth="1"/>
    <col min="561" max="561" width="8.75" bestFit="1" customWidth="1"/>
    <col min="562" max="562" width="21.6640625" bestFit="1" customWidth="1"/>
    <col min="563" max="563" width="13.75" bestFit="1" customWidth="1"/>
    <col min="564" max="564" width="10.6640625" bestFit="1" customWidth="1"/>
    <col min="565" max="565" width="10.58203125" bestFit="1" customWidth="1"/>
    <col min="566" max="566" width="11.08203125" bestFit="1" customWidth="1"/>
    <col min="567" max="567" width="10.5" bestFit="1" customWidth="1"/>
    <col min="568" max="568" width="20.33203125" bestFit="1" customWidth="1"/>
    <col min="569" max="569" width="8.58203125" bestFit="1" customWidth="1"/>
    <col min="570" max="570" width="20.6640625" bestFit="1" customWidth="1"/>
    <col min="571" max="571" width="23.33203125" bestFit="1" customWidth="1"/>
    <col min="572" max="572" width="26.83203125" bestFit="1" customWidth="1"/>
    <col min="573" max="573" width="15.58203125" bestFit="1" customWidth="1"/>
    <col min="574" max="574" width="11" bestFit="1" customWidth="1"/>
    <col min="575" max="575" width="29.25" bestFit="1" customWidth="1"/>
    <col min="576" max="576" width="17.83203125" bestFit="1" customWidth="1"/>
    <col min="577" max="577" width="12.08203125" bestFit="1" customWidth="1"/>
    <col min="578" max="578" width="21.58203125" bestFit="1" customWidth="1"/>
    <col min="579" max="579" width="24.25" bestFit="1" customWidth="1"/>
    <col min="580" max="580" width="21.33203125" bestFit="1" customWidth="1"/>
    <col min="581" max="581" width="12.25" bestFit="1" customWidth="1"/>
    <col min="582" max="582" width="13.4140625" bestFit="1" customWidth="1"/>
    <col min="583" max="583" width="16" bestFit="1" customWidth="1"/>
    <col min="584" max="584" width="14.4140625" bestFit="1" customWidth="1"/>
    <col min="585" max="585" width="10.5" bestFit="1" customWidth="1"/>
    <col min="586" max="586" width="13.83203125" bestFit="1" customWidth="1"/>
    <col min="587" max="587" width="14.1640625" bestFit="1" customWidth="1"/>
    <col min="588" max="588" width="15.58203125" bestFit="1" customWidth="1"/>
    <col min="589" max="589" width="14.4140625" bestFit="1" customWidth="1"/>
    <col min="590" max="590" width="12.08203125" bestFit="1" customWidth="1"/>
    <col min="591" max="591" width="18.5" bestFit="1" customWidth="1"/>
    <col min="592" max="592" width="10.5" bestFit="1" customWidth="1"/>
    <col min="593" max="593" width="23.75" bestFit="1" customWidth="1"/>
    <col min="594" max="594" width="11.25" bestFit="1" customWidth="1"/>
    <col min="595" max="595" width="13.25" bestFit="1" customWidth="1"/>
    <col min="596" max="596" width="23.33203125" bestFit="1" customWidth="1"/>
    <col min="597" max="597" width="12.83203125" bestFit="1" customWidth="1"/>
    <col min="598" max="598" width="11.58203125" bestFit="1" customWidth="1"/>
    <col min="599" max="599" width="14.83203125" bestFit="1" customWidth="1"/>
    <col min="600" max="600" width="20.33203125" bestFit="1" customWidth="1"/>
    <col min="601" max="601" width="16.25" bestFit="1" customWidth="1"/>
    <col min="602" max="602" width="10.58203125" bestFit="1" customWidth="1"/>
    <col min="603" max="603" width="10.83203125" bestFit="1" customWidth="1"/>
    <col min="604" max="604" width="13.5" bestFit="1" customWidth="1"/>
    <col min="605" max="605" width="10.9140625" bestFit="1" customWidth="1"/>
    <col min="606" max="606" width="10" bestFit="1" customWidth="1"/>
    <col min="607" max="607" width="9.1640625" bestFit="1" customWidth="1"/>
    <col min="608" max="608" width="15.58203125" bestFit="1" customWidth="1"/>
    <col min="609" max="609" width="23.33203125" bestFit="1" customWidth="1"/>
    <col min="610" max="610" width="12.83203125" bestFit="1" customWidth="1"/>
    <col min="611" max="611" width="15.08203125" bestFit="1" customWidth="1"/>
    <col min="612" max="613" width="9.9140625" bestFit="1" customWidth="1"/>
    <col min="614" max="614" width="8.5" bestFit="1" customWidth="1"/>
    <col min="615" max="615" width="11.33203125" bestFit="1" customWidth="1"/>
    <col min="616" max="616" width="22.5" bestFit="1" customWidth="1"/>
    <col min="617" max="617" width="8.9140625" bestFit="1" customWidth="1"/>
    <col min="618" max="618" width="10.25" bestFit="1" customWidth="1"/>
    <col min="619" max="619" width="14" bestFit="1" customWidth="1"/>
    <col min="620" max="620" width="14.5" bestFit="1" customWidth="1"/>
    <col min="621" max="621" width="13.4140625" bestFit="1" customWidth="1"/>
    <col min="622" max="622" width="8.75" bestFit="1" customWidth="1"/>
    <col min="623" max="623" width="21.6640625" bestFit="1" customWidth="1"/>
    <col min="624" max="624" width="10.25" bestFit="1" customWidth="1"/>
    <col min="625" max="625" width="11.83203125" bestFit="1" customWidth="1"/>
    <col min="626" max="626" width="9.58203125" bestFit="1" customWidth="1"/>
    <col min="627" max="627" width="7.6640625" bestFit="1" customWidth="1"/>
    <col min="628" max="628" width="24.25" bestFit="1" customWidth="1"/>
    <col min="629" max="629" width="24.75" bestFit="1" customWidth="1"/>
    <col min="630" max="630" width="12" bestFit="1" customWidth="1"/>
    <col min="631" max="631" width="23.5" bestFit="1" customWidth="1"/>
    <col min="632" max="632" width="22.5" bestFit="1" customWidth="1"/>
    <col min="633" max="633" width="8.9140625" bestFit="1" customWidth="1"/>
    <col min="634" max="634" width="23.9140625" bestFit="1" customWidth="1"/>
    <col min="635" max="635" width="25.25" bestFit="1" customWidth="1"/>
    <col min="636" max="636" width="12.33203125" bestFit="1" customWidth="1"/>
    <col min="637" max="637" width="17.9140625" bestFit="1" customWidth="1"/>
    <col min="638" max="638" width="9.58203125" bestFit="1" customWidth="1"/>
    <col min="639" max="639" width="9.75" bestFit="1" customWidth="1"/>
    <col min="640" max="640" width="12" bestFit="1" customWidth="1"/>
    <col min="641" max="641" width="9.5" bestFit="1" customWidth="1"/>
    <col min="642" max="642" width="9.75" bestFit="1" customWidth="1"/>
    <col min="643" max="643" width="21.4140625" bestFit="1" customWidth="1"/>
    <col min="644" max="644" width="12.58203125" bestFit="1" customWidth="1"/>
    <col min="645" max="645" width="13.5" bestFit="1" customWidth="1"/>
    <col min="646" max="646" width="24.5" bestFit="1" customWidth="1"/>
    <col min="647" max="647" width="16.5" bestFit="1" customWidth="1"/>
    <col min="648" max="648" width="23.75" bestFit="1" customWidth="1"/>
    <col min="649" max="649" width="20.75" bestFit="1" customWidth="1"/>
    <col min="650" max="650" width="20.58203125" bestFit="1" customWidth="1"/>
    <col min="651" max="651" width="11.08203125" bestFit="1" customWidth="1"/>
    <col min="652" max="652" width="8.83203125" bestFit="1" customWidth="1"/>
    <col min="653" max="653" width="22.33203125" bestFit="1" customWidth="1"/>
    <col min="654" max="654" width="20.83203125" bestFit="1" customWidth="1"/>
    <col min="655" max="655" width="24.4140625" bestFit="1" customWidth="1"/>
    <col min="656" max="656" width="17.58203125" bestFit="1" customWidth="1"/>
    <col min="657" max="657" width="9.9140625" bestFit="1" customWidth="1"/>
    <col min="658" max="658" width="13.25" bestFit="1" customWidth="1"/>
    <col min="660" max="660" width="16.1640625" bestFit="1" customWidth="1"/>
    <col min="661" max="661" width="17.33203125" bestFit="1" customWidth="1"/>
    <col min="662" max="662" width="12.5" bestFit="1" customWidth="1"/>
    <col min="663" max="663" width="11.25" bestFit="1" customWidth="1"/>
    <col min="664" max="664" width="11.6640625" bestFit="1" customWidth="1"/>
    <col min="665" max="665" width="27" bestFit="1" customWidth="1"/>
    <col min="666" max="666" width="27.75" bestFit="1" customWidth="1"/>
    <col min="667" max="667" width="19.08203125" bestFit="1" customWidth="1"/>
    <col min="668" max="668" width="13.5" bestFit="1" customWidth="1"/>
    <col min="669" max="669" width="12.1640625" bestFit="1" customWidth="1"/>
    <col min="670" max="670" width="9.5" bestFit="1" customWidth="1"/>
    <col min="671" max="671" width="9.33203125" bestFit="1" customWidth="1"/>
    <col min="672" max="672" width="12.6640625" bestFit="1" customWidth="1"/>
    <col min="673" max="673" width="11.08203125" bestFit="1" customWidth="1"/>
    <col min="674" max="674" width="23" bestFit="1" customWidth="1"/>
    <col min="675" max="675" width="14.4140625" bestFit="1" customWidth="1"/>
    <col min="676" max="676" width="22.9140625" bestFit="1" customWidth="1"/>
    <col min="677" max="677" width="8.08203125" bestFit="1" customWidth="1"/>
    <col min="678" max="678" width="12.9140625" bestFit="1" customWidth="1"/>
    <col min="679" max="679" width="14" bestFit="1" customWidth="1"/>
    <col min="680" max="680" width="8.08203125" bestFit="1" customWidth="1"/>
    <col min="681" max="681" width="21.5" bestFit="1" customWidth="1"/>
    <col min="682" max="682" width="13.4140625" bestFit="1" customWidth="1"/>
    <col min="683" max="683" width="10.83203125" bestFit="1" customWidth="1"/>
    <col min="684" max="684" width="24.83203125" bestFit="1" customWidth="1"/>
    <col min="685" max="685" width="15.9140625" bestFit="1" customWidth="1"/>
    <col min="686" max="686" width="13.58203125" bestFit="1" customWidth="1"/>
    <col min="687" max="687" width="14.5" bestFit="1" customWidth="1"/>
    <col min="688" max="688" width="23.08203125" bestFit="1" customWidth="1"/>
    <col min="689" max="689" width="14" bestFit="1" customWidth="1"/>
    <col min="690" max="690" width="15.33203125" bestFit="1" customWidth="1"/>
    <col min="691" max="691" width="19.6640625" bestFit="1" customWidth="1"/>
    <col min="692" max="692" width="11.4140625" bestFit="1" customWidth="1"/>
    <col min="693" max="693" width="30.33203125" bestFit="1" customWidth="1"/>
    <col min="694" max="694" width="19.4140625" bestFit="1" customWidth="1"/>
    <col min="695" max="695" width="8.25" bestFit="1" customWidth="1"/>
    <col min="696" max="696" width="14.83203125" bestFit="1" customWidth="1"/>
    <col min="697" max="697" width="23.6640625" bestFit="1" customWidth="1"/>
    <col min="698" max="698" width="9.08203125" bestFit="1" customWidth="1"/>
    <col min="699" max="699" width="10.4140625" bestFit="1" customWidth="1"/>
    <col min="700" max="700" width="19.25" bestFit="1" customWidth="1"/>
    <col min="701" max="701" width="26.25" bestFit="1" customWidth="1"/>
    <col min="702" max="702" width="13.1640625" bestFit="1" customWidth="1"/>
    <col min="703" max="703" width="13.08203125" bestFit="1" customWidth="1"/>
    <col min="704" max="704" width="31.1640625" bestFit="1" customWidth="1"/>
    <col min="705" max="705" width="10.75" bestFit="1" customWidth="1"/>
    <col min="706" max="706" width="23.58203125" bestFit="1" customWidth="1"/>
    <col min="707" max="707" width="8.9140625" bestFit="1" customWidth="1"/>
    <col min="708" max="708" width="13.58203125" bestFit="1" customWidth="1"/>
    <col min="709" max="709" width="15.58203125" bestFit="1" customWidth="1"/>
    <col min="710" max="710" width="13.33203125" bestFit="1" customWidth="1"/>
    <col min="711" max="711" width="15.33203125" bestFit="1" customWidth="1"/>
    <col min="712" max="712" width="13.08203125" bestFit="1" customWidth="1"/>
    <col min="713" max="713" width="25.58203125" bestFit="1" customWidth="1"/>
    <col min="714" max="714" width="14.4140625" bestFit="1" customWidth="1"/>
    <col min="715" max="715" width="28.6640625" bestFit="1" customWidth="1"/>
    <col min="716" max="716" width="13.33203125" bestFit="1" customWidth="1"/>
    <col min="717" max="717" width="9.4140625" bestFit="1" customWidth="1"/>
    <col min="718" max="718" width="22.25" bestFit="1" customWidth="1"/>
    <col min="719" max="719" width="13.5" bestFit="1" customWidth="1"/>
    <col min="720" max="720" width="12.58203125" bestFit="1" customWidth="1"/>
    <col min="721" max="721" width="27.9140625" bestFit="1" customWidth="1"/>
    <col min="722" max="722" width="25.9140625" bestFit="1" customWidth="1"/>
    <col min="723" max="723" width="27.83203125" bestFit="1" customWidth="1"/>
    <col min="724" max="724" width="24.9140625" bestFit="1" customWidth="1"/>
    <col min="725" max="725" width="15.33203125" bestFit="1" customWidth="1"/>
    <col min="726" max="726" width="16.08203125" bestFit="1" customWidth="1"/>
    <col min="727" max="727" width="18.08203125" bestFit="1" customWidth="1"/>
    <col min="728" max="728" width="17.83203125" bestFit="1" customWidth="1"/>
    <col min="729" max="729" width="14" bestFit="1" customWidth="1"/>
    <col min="730" max="730" width="14.1640625" bestFit="1" customWidth="1"/>
    <col min="731" max="731" width="23.83203125" bestFit="1" customWidth="1"/>
    <col min="732" max="732" width="23.6640625" bestFit="1" customWidth="1"/>
    <col min="733" max="733" width="15.5" bestFit="1" customWidth="1"/>
    <col min="734" max="734" width="15.58203125" bestFit="1" customWidth="1"/>
    <col min="735" max="735" width="10.33203125" bestFit="1" customWidth="1"/>
    <col min="736" max="736" width="25.08203125" bestFit="1" customWidth="1"/>
    <col min="737" max="737" width="12.58203125" bestFit="1" customWidth="1"/>
    <col min="738" max="738" width="10.1640625" bestFit="1" customWidth="1"/>
    <col min="739" max="739" width="9.25" bestFit="1" customWidth="1"/>
    <col min="740" max="740" width="10.33203125" bestFit="1" customWidth="1"/>
    <col min="741" max="741" width="19.25" bestFit="1" customWidth="1"/>
    <col min="742" max="742" width="11" bestFit="1" customWidth="1"/>
    <col min="743" max="743" width="11.58203125" bestFit="1" customWidth="1"/>
    <col min="744" max="744" width="7.33203125" bestFit="1" customWidth="1"/>
    <col min="745" max="745" width="22.58203125" bestFit="1" customWidth="1"/>
    <col min="746" max="746" width="17.5" bestFit="1" customWidth="1"/>
    <col min="747" max="747" width="11.75" bestFit="1" customWidth="1"/>
    <col min="748" max="748" width="14.25" bestFit="1" customWidth="1"/>
    <col min="749" max="749" width="19.5" bestFit="1" customWidth="1"/>
    <col min="750" max="750" width="13.83203125" bestFit="1" customWidth="1"/>
    <col min="751" max="751" width="12.33203125" bestFit="1" customWidth="1"/>
    <col min="752" max="752" width="10.6640625" bestFit="1" customWidth="1"/>
    <col min="753" max="753" width="10.5" bestFit="1" customWidth="1"/>
    <col min="754" max="754" width="24.08203125" bestFit="1" customWidth="1"/>
    <col min="755" max="755" width="23" bestFit="1" customWidth="1"/>
    <col min="756" max="756" width="14.75" bestFit="1" customWidth="1"/>
    <col min="757" max="757" width="14.83203125" bestFit="1" customWidth="1"/>
    <col min="758" max="758" width="10.58203125" bestFit="1" customWidth="1"/>
    <col min="759" max="759" width="25.1640625" bestFit="1" customWidth="1"/>
    <col min="760" max="760" width="12.33203125" bestFit="1" customWidth="1"/>
    <col min="761" max="761" width="14.08203125" bestFit="1" customWidth="1"/>
    <col min="762" max="762" width="14.6640625" bestFit="1" customWidth="1"/>
    <col min="763" max="763" width="14.1640625" bestFit="1" customWidth="1"/>
    <col min="764" max="764" width="12" bestFit="1" customWidth="1"/>
    <col min="765" max="765" width="18.9140625" bestFit="1" customWidth="1"/>
    <col min="766" max="766" width="23.4140625" bestFit="1" customWidth="1"/>
    <col min="767" max="767" width="24.33203125" bestFit="1" customWidth="1"/>
    <col min="768" max="768" width="12.08203125" bestFit="1" customWidth="1"/>
    <col min="769" max="769" width="14.25" bestFit="1" customWidth="1"/>
    <col min="770" max="770" width="11.5" bestFit="1" customWidth="1"/>
    <col min="771" max="771" width="25.33203125" bestFit="1" customWidth="1"/>
    <col min="772" max="772" width="14" bestFit="1" customWidth="1"/>
    <col min="773" max="773" width="15.58203125" bestFit="1" customWidth="1"/>
    <col min="774" max="774" width="12.25" bestFit="1" customWidth="1"/>
    <col min="775" max="775" width="9.5" bestFit="1" customWidth="1"/>
    <col min="776" max="776" width="21.6640625" bestFit="1" customWidth="1"/>
    <col min="777" max="777" width="23.83203125" bestFit="1" customWidth="1"/>
    <col min="778" max="778" width="26.6640625" bestFit="1" customWidth="1"/>
    <col min="779" max="779" width="13.25" bestFit="1" customWidth="1"/>
    <col min="780" max="780" width="11.08203125" bestFit="1" customWidth="1"/>
    <col min="781" max="781" width="13.58203125" bestFit="1" customWidth="1"/>
    <col min="782" max="782" width="8.25" bestFit="1" customWidth="1"/>
    <col min="783" max="783" width="24.6640625" bestFit="1" customWidth="1"/>
    <col min="784" max="784" width="21.58203125" bestFit="1" customWidth="1"/>
    <col min="785" max="785" width="12.33203125" bestFit="1" customWidth="1"/>
    <col min="786" max="787" width="16.9140625" bestFit="1" customWidth="1"/>
    <col min="788" max="788" width="10" bestFit="1" customWidth="1"/>
    <col min="789" max="789" width="11.5" bestFit="1" customWidth="1"/>
    <col min="790" max="790" width="10.5" bestFit="1" customWidth="1"/>
    <col min="791" max="791" width="12.5" bestFit="1" customWidth="1"/>
    <col min="792" max="792" width="13.58203125" bestFit="1" customWidth="1"/>
    <col min="793" max="793" width="11.25" bestFit="1" customWidth="1"/>
    <col min="794" max="794" width="20.6640625" bestFit="1" customWidth="1"/>
    <col min="795" max="795" width="23.75" bestFit="1" customWidth="1"/>
    <col min="796" max="796" width="19.33203125" bestFit="1" customWidth="1"/>
    <col min="797" max="797" width="22.6640625" bestFit="1" customWidth="1"/>
    <col min="798" max="798" width="23.33203125" bestFit="1" customWidth="1"/>
    <col min="799" max="799" width="21.75" bestFit="1" customWidth="1"/>
    <col min="800" max="800" width="11.6640625" bestFit="1" customWidth="1"/>
    <col min="801" max="801" width="13.83203125" bestFit="1" customWidth="1"/>
    <col min="802" max="802" width="10.08203125" bestFit="1" customWidth="1"/>
    <col min="803" max="803" width="8.9140625" bestFit="1" customWidth="1"/>
    <col min="804" max="804" width="12.33203125" bestFit="1" customWidth="1"/>
    <col min="805" max="805" width="10.83203125" bestFit="1" customWidth="1"/>
    <col min="806" max="806" width="13.5" bestFit="1" customWidth="1"/>
    <col min="807" max="807" width="11.1640625" bestFit="1" customWidth="1"/>
    <col min="808" max="808" width="12.4140625" bestFit="1" customWidth="1"/>
    <col min="809" max="809" width="12.5" bestFit="1" customWidth="1"/>
    <col min="810" max="810" width="11.83203125" bestFit="1" customWidth="1"/>
    <col min="811" max="811" width="11.9140625" bestFit="1" customWidth="1"/>
    <col min="812" max="812" width="9.9140625" bestFit="1" customWidth="1"/>
    <col min="813" max="813" width="13" bestFit="1" customWidth="1"/>
    <col min="814" max="814" width="11" bestFit="1" customWidth="1"/>
    <col min="815" max="815" width="11.75" bestFit="1" customWidth="1"/>
    <col min="816" max="816" width="12.9140625" bestFit="1" customWidth="1"/>
    <col min="817" max="817" width="11.58203125" bestFit="1" customWidth="1"/>
    <col min="818" max="818" width="7.6640625" bestFit="1" customWidth="1"/>
    <col min="819" max="819" width="12.25" bestFit="1" customWidth="1"/>
    <col min="820" max="820" width="11.25" bestFit="1" customWidth="1"/>
    <col min="821" max="821" width="22.33203125" bestFit="1" customWidth="1"/>
    <col min="822" max="822" width="12.58203125" bestFit="1" customWidth="1"/>
    <col min="823" max="823" width="13.75" bestFit="1" customWidth="1"/>
    <col min="824" max="825" width="24.6640625" bestFit="1" customWidth="1"/>
    <col min="826" max="826" width="10" bestFit="1" customWidth="1"/>
    <col min="827" max="827" width="12.83203125" bestFit="1" customWidth="1"/>
    <col min="828" max="828" width="19" bestFit="1" customWidth="1"/>
    <col min="829" max="829" width="15.25" bestFit="1" customWidth="1"/>
    <col min="830" max="830" width="10.08203125" bestFit="1" customWidth="1"/>
    <col min="831" max="831" width="10.4140625" bestFit="1" customWidth="1"/>
    <col min="832" max="832" width="15.33203125" bestFit="1" customWidth="1"/>
    <col min="833" max="833" width="8.9140625" bestFit="1" customWidth="1"/>
    <col min="834" max="834" width="12" bestFit="1" customWidth="1"/>
    <col min="835" max="835" width="14.83203125" bestFit="1" customWidth="1"/>
    <col min="836" max="836" width="13" bestFit="1" customWidth="1"/>
    <col min="837" max="837" width="21.9140625" bestFit="1" customWidth="1"/>
    <col min="838" max="838" width="12.08203125" bestFit="1" customWidth="1"/>
    <col min="839" max="839" width="25.1640625" bestFit="1" customWidth="1"/>
    <col min="840" max="840" width="9.6640625" bestFit="1" customWidth="1"/>
    <col min="841" max="841" width="23" bestFit="1" customWidth="1"/>
    <col min="842" max="842" width="24.08203125" bestFit="1" customWidth="1"/>
    <col min="843" max="843" width="21.1640625" bestFit="1" customWidth="1"/>
    <col min="844" max="844" width="23.58203125" bestFit="1" customWidth="1"/>
    <col min="845" max="845" width="18.5" bestFit="1" customWidth="1"/>
    <col min="846" max="846" width="8.83203125" bestFit="1" customWidth="1"/>
    <col min="847" max="847" width="9.4140625" bestFit="1" customWidth="1"/>
    <col min="848" max="848" width="25.1640625" bestFit="1" customWidth="1"/>
    <col min="849" max="849" width="27.25" bestFit="1" customWidth="1"/>
    <col min="850" max="850" width="23.4140625" bestFit="1" customWidth="1"/>
    <col min="851" max="851" width="21.5" bestFit="1" customWidth="1"/>
    <col min="852" max="852" width="11.33203125" bestFit="1" customWidth="1"/>
    <col min="853" max="853" width="11.58203125" bestFit="1" customWidth="1"/>
    <col min="854" max="854" width="15.4140625" bestFit="1" customWidth="1"/>
    <col min="855" max="855" width="10.4140625" bestFit="1" customWidth="1"/>
    <col min="856" max="856" width="23.9140625" bestFit="1" customWidth="1"/>
    <col min="857" max="857" width="24.58203125" bestFit="1" customWidth="1"/>
    <col min="858" max="858" width="12.9140625" bestFit="1" customWidth="1"/>
    <col min="859" max="859" width="15.83203125" bestFit="1" customWidth="1"/>
    <col min="860" max="860" width="12.9140625" bestFit="1" customWidth="1"/>
    <col min="861" max="861" width="14.9140625" bestFit="1" customWidth="1"/>
    <col min="862" max="862" width="17.1640625" bestFit="1" customWidth="1"/>
    <col min="863" max="863" width="22.58203125" bestFit="1" customWidth="1"/>
    <col min="864" max="864" width="12.4140625" bestFit="1" customWidth="1"/>
    <col min="865" max="865" width="7.75" bestFit="1" customWidth="1"/>
    <col min="866" max="866" width="20.58203125" bestFit="1" customWidth="1"/>
    <col min="867" max="867" width="19.5" bestFit="1" customWidth="1"/>
    <col min="868" max="868" width="24.5" bestFit="1" customWidth="1"/>
    <col min="869" max="869" width="22.08203125" bestFit="1" customWidth="1"/>
    <col min="870" max="870" width="22.5" bestFit="1" customWidth="1"/>
    <col min="871" max="871" width="21.4140625" bestFit="1" customWidth="1"/>
    <col min="872" max="872" width="22.33203125" bestFit="1" customWidth="1"/>
    <col min="873" max="873" width="11.5" bestFit="1" customWidth="1"/>
    <col min="874" max="874" width="12.5" bestFit="1" customWidth="1"/>
    <col min="875" max="875" width="25.83203125" bestFit="1" customWidth="1"/>
    <col min="876" max="876" width="9.33203125" bestFit="1" customWidth="1"/>
    <col min="877" max="877" width="24.25" bestFit="1" customWidth="1"/>
    <col min="878" max="878" width="11.25" bestFit="1" customWidth="1"/>
    <col min="879" max="879" width="28.33203125" bestFit="1" customWidth="1"/>
    <col min="880" max="880" width="14.83203125" bestFit="1" customWidth="1"/>
    <col min="881" max="881" width="11.9140625" bestFit="1" customWidth="1"/>
    <col min="882" max="882" width="22.58203125" bestFit="1" customWidth="1"/>
    <col min="883" max="883" width="10.08203125" bestFit="1" customWidth="1"/>
    <col min="884" max="884" width="10.58203125" bestFit="1" customWidth="1"/>
    <col min="885" max="885" width="23.5" bestFit="1" customWidth="1"/>
    <col min="886" max="886" width="22.58203125" bestFit="1" customWidth="1"/>
    <col min="887" max="887" width="10.5" bestFit="1" customWidth="1"/>
    <col min="888" max="888" width="20" bestFit="1" customWidth="1"/>
    <col min="889" max="889" width="22.58203125" bestFit="1" customWidth="1"/>
    <col min="890" max="890" width="30" bestFit="1" customWidth="1"/>
    <col min="891" max="891" width="10.5" bestFit="1" customWidth="1"/>
    <col min="892" max="892" width="9.83203125" bestFit="1" customWidth="1"/>
    <col min="893" max="893" width="25.1640625" bestFit="1" customWidth="1"/>
    <col min="894" max="894" width="24.6640625" bestFit="1" customWidth="1"/>
    <col min="895" max="895" width="12.6640625" bestFit="1" customWidth="1"/>
    <col min="896" max="896" width="10.58203125" bestFit="1" customWidth="1"/>
    <col min="897" max="897" width="11.58203125" bestFit="1" customWidth="1"/>
    <col min="898" max="898" width="9.33203125" bestFit="1" customWidth="1"/>
    <col min="899" max="899" width="13.25" bestFit="1" customWidth="1"/>
    <col min="900" max="900" width="21.33203125" bestFit="1" customWidth="1"/>
    <col min="901" max="901" width="23" bestFit="1" customWidth="1"/>
    <col min="902" max="902" width="18.33203125" bestFit="1" customWidth="1"/>
    <col min="903" max="903" width="14.6640625" bestFit="1" customWidth="1"/>
    <col min="904" max="904" width="8.83203125" bestFit="1" customWidth="1"/>
    <col min="905" max="905" width="22.1640625" bestFit="1" customWidth="1"/>
    <col min="906" max="906" width="10.25" bestFit="1" customWidth="1"/>
    <col min="907" max="907" width="10.1640625" bestFit="1" customWidth="1"/>
    <col min="908" max="908" width="15.08203125" bestFit="1" customWidth="1"/>
    <col min="909" max="909" width="14.83203125" bestFit="1" customWidth="1"/>
    <col min="910" max="910" width="10.6640625" bestFit="1" customWidth="1"/>
    <col min="911" max="911" width="14.58203125" bestFit="1" customWidth="1"/>
    <col min="912" max="912" width="11.4140625" bestFit="1" customWidth="1"/>
    <col min="913" max="913" width="10.25" bestFit="1" customWidth="1"/>
    <col min="914" max="914" width="15.4140625" bestFit="1" customWidth="1"/>
    <col min="915" max="915" width="11.4140625" bestFit="1" customWidth="1"/>
    <col min="916" max="916" width="11.1640625" bestFit="1" customWidth="1"/>
    <col min="917" max="917" width="9.25" bestFit="1" customWidth="1"/>
    <col min="918" max="918" width="8.83203125" bestFit="1" customWidth="1"/>
    <col min="919" max="919" width="13.33203125" bestFit="1" customWidth="1"/>
    <col min="920" max="920" width="12.08203125" bestFit="1" customWidth="1"/>
    <col min="921" max="921" width="26.6640625" bestFit="1" customWidth="1"/>
    <col min="922" max="922" width="9" bestFit="1" customWidth="1"/>
    <col min="923" max="923" width="22.33203125" bestFit="1" customWidth="1"/>
    <col min="924" max="924" width="22.08203125" bestFit="1" customWidth="1"/>
    <col min="925" max="925" width="26.4140625" bestFit="1" customWidth="1"/>
    <col min="926" max="926" width="29.1640625" bestFit="1" customWidth="1"/>
    <col min="927" max="927" width="22.08203125" bestFit="1" customWidth="1"/>
    <col min="928" max="928" width="24.4140625" bestFit="1" customWidth="1"/>
    <col min="929" max="929" width="12.1640625" bestFit="1" customWidth="1"/>
    <col min="930" max="930" width="12.9140625" bestFit="1" customWidth="1"/>
    <col min="931" max="931" width="10.33203125" bestFit="1" customWidth="1"/>
    <col min="932" max="932" width="16.08203125" bestFit="1" customWidth="1"/>
    <col min="933" max="933" width="10.9140625" bestFit="1" customWidth="1"/>
    <col min="934" max="934" width="11.25" bestFit="1" customWidth="1"/>
    <col min="935" max="935" width="26.1640625" bestFit="1" customWidth="1"/>
    <col min="936" max="936" width="28.1640625" bestFit="1" customWidth="1"/>
    <col min="937" max="937" width="24.4140625" bestFit="1" customWidth="1"/>
    <col min="938" max="938" width="25.08203125" bestFit="1" customWidth="1"/>
    <col min="939" max="939" width="24.33203125" bestFit="1" customWidth="1"/>
    <col min="940" max="940" width="22.9140625" bestFit="1" customWidth="1"/>
    <col min="941" max="941" width="13.4140625" bestFit="1" customWidth="1"/>
    <col min="942" max="942" width="15.6640625" bestFit="1" customWidth="1"/>
    <col min="943" max="943" width="14.33203125" bestFit="1" customWidth="1"/>
    <col min="944" max="944" width="14" bestFit="1" customWidth="1"/>
    <col min="945" max="945" width="13.4140625" bestFit="1" customWidth="1"/>
    <col min="946" max="946" width="14.58203125" bestFit="1" customWidth="1"/>
    <col min="947" max="947" width="12.25" bestFit="1" customWidth="1"/>
    <col min="948" max="948" width="9.58203125" bestFit="1" customWidth="1"/>
    <col min="949" max="949" width="21.9140625" bestFit="1" customWidth="1"/>
    <col min="950" max="950" width="22.1640625" bestFit="1" customWidth="1"/>
    <col min="951" max="951" width="27.75" bestFit="1" customWidth="1"/>
    <col min="952" max="952" width="23.4140625" bestFit="1" customWidth="1"/>
    <col min="953" max="953" width="12.9140625" bestFit="1" customWidth="1"/>
    <col min="954" max="954" width="23.33203125" bestFit="1" customWidth="1"/>
    <col min="955" max="955" width="12.33203125" bestFit="1" customWidth="1"/>
    <col min="957" max="957" width="22" bestFit="1" customWidth="1"/>
    <col min="958" max="958" width="9.5" bestFit="1" customWidth="1"/>
    <col min="959" max="959" width="11.58203125" bestFit="1" customWidth="1"/>
    <col min="960" max="960" width="9.6640625" bestFit="1" customWidth="1"/>
    <col min="961" max="961" width="25.25" bestFit="1" customWidth="1"/>
    <col min="962" max="962" width="19.83203125" bestFit="1" customWidth="1"/>
    <col min="963" max="963" width="21.1640625" bestFit="1" customWidth="1"/>
    <col min="964" max="964" width="20.4140625" bestFit="1" customWidth="1"/>
    <col min="965" max="965" width="12.58203125" bestFit="1" customWidth="1"/>
    <col min="966" max="966" width="12.6640625" bestFit="1" customWidth="1"/>
    <col min="967" max="967" width="18" bestFit="1" customWidth="1"/>
    <col min="968" max="968" width="8.9140625" bestFit="1" customWidth="1"/>
    <col min="969" max="969" width="13.9140625" bestFit="1" customWidth="1"/>
    <col min="970" max="970" width="9.08203125" bestFit="1" customWidth="1"/>
    <col min="971" max="971" width="9.33203125" bestFit="1" customWidth="1"/>
    <col min="972" max="972" width="23.4140625" bestFit="1" customWidth="1"/>
    <col min="973" max="973" width="18.83203125" bestFit="1" customWidth="1"/>
    <col min="974" max="974" width="23.33203125" bestFit="1" customWidth="1"/>
    <col min="975" max="975" width="10.75" bestFit="1" customWidth="1"/>
    <col min="976" max="976" width="6.58203125" bestFit="1" customWidth="1"/>
    <col min="977" max="977" width="10.58203125" bestFit="1" customWidth="1"/>
  </cols>
  <sheetData>
    <row r="1" spans="1:7" x14ac:dyDescent="0.35">
      <c r="A1" s="6" t="s">
        <v>2031</v>
      </c>
      <c r="B1" t="s">
        <v>2071</v>
      </c>
    </row>
    <row r="2" spans="1:7" x14ac:dyDescent="0.35">
      <c r="A2" s="6" t="s">
        <v>6</v>
      </c>
      <c r="B2" t="s">
        <v>2071</v>
      </c>
    </row>
    <row r="4" spans="1:7" x14ac:dyDescent="0.35">
      <c r="A4" s="6" t="s">
        <v>2069</v>
      </c>
      <c r="B4" s="6" t="s">
        <v>2068</v>
      </c>
    </row>
    <row r="5" spans="1:7" x14ac:dyDescent="0.35">
      <c r="A5" s="6" t="s">
        <v>2066</v>
      </c>
      <c r="B5" s="8" t="s">
        <v>74</v>
      </c>
      <c r="C5" s="8" t="s">
        <v>14</v>
      </c>
      <c r="D5" s="8" t="s">
        <v>47</v>
      </c>
      <c r="E5" s="8" t="s">
        <v>20</v>
      </c>
      <c r="F5" s="8" t="s">
        <v>2070</v>
      </c>
      <c r="G5" s="8" t="s">
        <v>2067</v>
      </c>
    </row>
    <row r="6" spans="1:7" x14ac:dyDescent="0.35">
      <c r="A6" s="7" t="s">
        <v>2049</v>
      </c>
      <c r="B6" s="8">
        <v>1</v>
      </c>
      <c r="C6" s="8">
        <v>10</v>
      </c>
      <c r="D6" s="8">
        <v>2</v>
      </c>
      <c r="E6" s="8">
        <v>21</v>
      </c>
      <c r="F6" s="8"/>
      <c r="G6" s="8">
        <v>34</v>
      </c>
    </row>
    <row r="7" spans="1:7" x14ac:dyDescent="0.35">
      <c r="A7" s="7" t="s">
        <v>2065</v>
      </c>
      <c r="B7" s="8"/>
      <c r="C7" s="8"/>
      <c r="D7" s="8"/>
      <c r="E7" s="8">
        <v>4</v>
      </c>
      <c r="F7" s="8"/>
      <c r="G7" s="8">
        <v>4</v>
      </c>
    </row>
    <row r="8" spans="1:7" x14ac:dyDescent="0.35">
      <c r="A8" s="7" t="s">
        <v>2042</v>
      </c>
      <c r="B8" s="8">
        <v>4</v>
      </c>
      <c r="C8" s="8">
        <v>21</v>
      </c>
      <c r="D8" s="8">
        <v>1</v>
      </c>
      <c r="E8" s="8">
        <v>34</v>
      </c>
      <c r="F8" s="8"/>
      <c r="G8" s="8">
        <v>60</v>
      </c>
    </row>
    <row r="9" spans="1:7" x14ac:dyDescent="0.35">
      <c r="A9" s="7" t="s">
        <v>2044</v>
      </c>
      <c r="B9" s="8">
        <v>2</v>
      </c>
      <c r="C9" s="8">
        <v>12</v>
      </c>
      <c r="D9" s="8">
        <v>1</v>
      </c>
      <c r="E9" s="8">
        <v>22</v>
      </c>
      <c r="F9" s="8"/>
      <c r="G9" s="8">
        <v>37</v>
      </c>
    </row>
    <row r="10" spans="1:7" x14ac:dyDescent="0.35">
      <c r="A10" s="7" t="s">
        <v>2043</v>
      </c>
      <c r="B10" s="8"/>
      <c r="C10" s="8">
        <v>8</v>
      </c>
      <c r="D10" s="8"/>
      <c r="E10" s="8">
        <v>10</v>
      </c>
      <c r="F10" s="8"/>
      <c r="G10" s="8">
        <v>18</v>
      </c>
    </row>
    <row r="11" spans="1:7" x14ac:dyDescent="0.35">
      <c r="A11" s="7" t="s">
        <v>2053</v>
      </c>
      <c r="B11" s="8">
        <v>1</v>
      </c>
      <c r="C11" s="8">
        <v>7</v>
      </c>
      <c r="D11" s="8"/>
      <c r="E11" s="8">
        <v>9</v>
      </c>
      <c r="F11" s="8"/>
      <c r="G11" s="8">
        <v>17</v>
      </c>
    </row>
    <row r="12" spans="1:7" x14ac:dyDescent="0.35">
      <c r="A12" s="7" t="s">
        <v>2034</v>
      </c>
      <c r="B12" s="8">
        <v>4</v>
      </c>
      <c r="C12" s="8">
        <v>20</v>
      </c>
      <c r="D12" s="8"/>
      <c r="E12" s="8">
        <v>22</v>
      </c>
      <c r="F12" s="8"/>
      <c r="G12" s="8">
        <v>46</v>
      </c>
    </row>
    <row r="13" spans="1:7" x14ac:dyDescent="0.35">
      <c r="A13" s="7" t="s">
        <v>2045</v>
      </c>
      <c r="B13" s="8">
        <v>3</v>
      </c>
      <c r="C13" s="8">
        <v>19</v>
      </c>
      <c r="D13" s="8"/>
      <c r="E13" s="8">
        <v>23</v>
      </c>
      <c r="F13" s="8"/>
      <c r="G13" s="8">
        <v>45</v>
      </c>
    </row>
    <row r="14" spans="1:7" x14ac:dyDescent="0.35">
      <c r="A14" s="7" t="s">
        <v>2058</v>
      </c>
      <c r="B14" s="8">
        <v>1</v>
      </c>
      <c r="C14" s="8">
        <v>6</v>
      </c>
      <c r="D14" s="8"/>
      <c r="E14" s="8">
        <v>10</v>
      </c>
      <c r="F14" s="8"/>
      <c r="G14" s="8">
        <v>17</v>
      </c>
    </row>
    <row r="15" spans="1:7" x14ac:dyDescent="0.35">
      <c r="A15" s="7" t="s">
        <v>2057</v>
      </c>
      <c r="B15" s="8"/>
      <c r="C15" s="8">
        <v>3</v>
      </c>
      <c r="D15" s="8"/>
      <c r="E15" s="8">
        <v>4</v>
      </c>
      <c r="F15" s="8"/>
      <c r="G15" s="8">
        <v>7</v>
      </c>
    </row>
    <row r="16" spans="1:7" x14ac:dyDescent="0.35">
      <c r="A16" s="7" t="s">
        <v>2061</v>
      </c>
      <c r="B16" s="8"/>
      <c r="C16" s="8">
        <v>8</v>
      </c>
      <c r="D16" s="8">
        <v>1</v>
      </c>
      <c r="E16" s="8">
        <v>4</v>
      </c>
      <c r="F16" s="8"/>
      <c r="G16" s="8">
        <v>13</v>
      </c>
    </row>
    <row r="17" spans="1:7" x14ac:dyDescent="0.35">
      <c r="A17" s="7" t="s">
        <v>2048</v>
      </c>
      <c r="B17" s="8">
        <v>1</v>
      </c>
      <c r="C17" s="8">
        <v>6</v>
      </c>
      <c r="D17" s="8">
        <v>1</v>
      </c>
      <c r="E17" s="8">
        <v>13</v>
      </c>
      <c r="F17" s="8"/>
      <c r="G17" s="8">
        <v>21</v>
      </c>
    </row>
    <row r="18" spans="1:7" x14ac:dyDescent="0.35">
      <c r="A18" s="7" t="s">
        <v>2055</v>
      </c>
      <c r="B18" s="8">
        <v>4</v>
      </c>
      <c r="C18" s="8">
        <v>11</v>
      </c>
      <c r="D18" s="8">
        <v>1</v>
      </c>
      <c r="E18" s="8">
        <v>26</v>
      </c>
      <c r="F18" s="8"/>
      <c r="G18" s="8">
        <v>42</v>
      </c>
    </row>
    <row r="19" spans="1:7" x14ac:dyDescent="0.35">
      <c r="A19" s="7" t="s">
        <v>2040</v>
      </c>
      <c r="B19" s="8">
        <v>23</v>
      </c>
      <c r="C19" s="8">
        <v>132</v>
      </c>
      <c r="D19" s="8">
        <v>2</v>
      </c>
      <c r="E19" s="8">
        <v>187</v>
      </c>
      <c r="F19" s="8"/>
      <c r="G19" s="8">
        <v>344</v>
      </c>
    </row>
    <row r="20" spans="1:7" x14ac:dyDescent="0.35">
      <c r="A20" s="7" t="s">
        <v>2056</v>
      </c>
      <c r="B20" s="8"/>
      <c r="C20" s="8">
        <v>4</v>
      </c>
      <c r="D20" s="8"/>
      <c r="E20" s="8">
        <v>4</v>
      </c>
      <c r="F20" s="8"/>
      <c r="G20" s="8">
        <v>8</v>
      </c>
    </row>
    <row r="21" spans="1:7" x14ac:dyDescent="0.35">
      <c r="A21" s="7" t="s">
        <v>2036</v>
      </c>
      <c r="B21" s="8">
        <v>6</v>
      </c>
      <c r="C21" s="8">
        <v>30</v>
      </c>
      <c r="D21" s="8"/>
      <c r="E21" s="8">
        <v>49</v>
      </c>
      <c r="F21" s="8"/>
      <c r="G21" s="8">
        <v>85</v>
      </c>
    </row>
    <row r="22" spans="1:7" x14ac:dyDescent="0.35">
      <c r="A22" s="7" t="s">
        <v>2063</v>
      </c>
      <c r="B22" s="8"/>
      <c r="C22" s="8">
        <v>9</v>
      </c>
      <c r="D22" s="8"/>
      <c r="E22" s="8">
        <v>5</v>
      </c>
      <c r="F22" s="8"/>
      <c r="G22" s="8">
        <v>14</v>
      </c>
    </row>
    <row r="23" spans="1:7" x14ac:dyDescent="0.35">
      <c r="A23" s="7" t="s">
        <v>2052</v>
      </c>
      <c r="B23" s="8">
        <v>1</v>
      </c>
      <c r="C23" s="8">
        <v>5</v>
      </c>
      <c r="D23" s="8">
        <v>1</v>
      </c>
      <c r="E23" s="8">
        <v>9</v>
      </c>
      <c r="F23" s="8"/>
      <c r="G23" s="8">
        <v>16</v>
      </c>
    </row>
    <row r="24" spans="1:7" x14ac:dyDescent="0.35">
      <c r="A24" s="7" t="s">
        <v>2060</v>
      </c>
      <c r="B24" s="8">
        <v>3</v>
      </c>
      <c r="C24" s="8">
        <v>3</v>
      </c>
      <c r="D24" s="8"/>
      <c r="E24" s="8">
        <v>11</v>
      </c>
      <c r="F24" s="8"/>
      <c r="G24" s="8">
        <v>17</v>
      </c>
    </row>
    <row r="25" spans="1:7" x14ac:dyDescent="0.35">
      <c r="A25" s="7" t="s">
        <v>2059</v>
      </c>
      <c r="B25" s="8"/>
      <c r="C25" s="8">
        <v>7</v>
      </c>
      <c r="D25" s="8"/>
      <c r="E25" s="8">
        <v>14</v>
      </c>
      <c r="F25" s="8"/>
      <c r="G25" s="8">
        <v>21</v>
      </c>
    </row>
    <row r="26" spans="1:7" x14ac:dyDescent="0.35">
      <c r="A26" s="7" t="s">
        <v>2051</v>
      </c>
      <c r="B26" s="8">
        <v>1</v>
      </c>
      <c r="C26" s="8">
        <v>15</v>
      </c>
      <c r="D26" s="8">
        <v>2</v>
      </c>
      <c r="E26" s="8">
        <v>17</v>
      </c>
      <c r="F26" s="8"/>
      <c r="G26" s="8">
        <v>35</v>
      </c>
    </row>
    <row r="27" spans="1:7" x14ac:dyDescent="0.35">
      <c r="A27" s="7" t="s">
        <v>2046</v>
      </c>
      <c r="B27" s="8"/>
      <c r="C27" s="8">
        <v>16</v>
      </c>
      <c r="D27" s="8">
        <v>1</v>
      </c>
      <c r="E27" s="8">
        <v>28</v>
      </c>
      <c r="F27" s="8"/>
      <c r="G27" s="8">
        <v>45</v>
      </c>
    </row>
    <row r="28" spans="1:7" x14ac:dyDescent="0.35">
      <c r="A28" s="7" t="s">
        <v>2038</v>
      </c>
      <c r="B28" s="8">
        <v>2</v>
      </c>
      <c r="C28" s="8">
        <v>12</v>
      </c>
      <c r="D28" s="8">
        <v>1</v>
      </c>
      <c r="E28" s="8">
        <v>36</v>
      </c>
      <c r="F28" s="8"/>
      <c r="G28" s="8">
        <v>51</v>
      </c>
    </row>
    <row r="29" spans="1:7" x14ac:dyDescent="0.35">
      <c r="A29" s="7" t="s">
        <v>2062</v>
      </c>
      <c r="B29" s="8"/>
      <c r="C29" s="8"/>
      <c r="D29" s="8"/>
      <c r="E29" s="8">
        <v>3</v>
      </c>
      <c r="F29" s="8"/>
      <c r="G29" s="8">
        <v>3</v>
      </c>
    </row>
    <row r="30" spans="1:7" x14ac:dyDescent="0.35">
      <c r="A30" s="7" t="s">
        <v>2070</v>
      </c>
      <c r="B30" s="8"/>
      <c r="C30" s="8"/>
      <c r="D30" s="8"/>
      <c r="E30" s="8"/>
      <c r="F30" s="8"/>
      <c r="G30" s="8"/>
    </row>
    <row r="31" spans="1:7" x14ac:dyDescent="0.35">
      <c r="A31" s="7" t="s">
        <v>2067</v>
      </c>
      <c r="B31" s="8">
        <v>57</v>
      </c>
      <c r="C31" s="8">
        <v>364</v>
      </c>
      <c r="D31" s="8">
        <v>14</v>
      </c>
      <c r="E31" s="8">
        <v>565</v>
      </c>
      <c r="F31" s="8"/>
      <c r="G31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A72C-ABC2-4FD2-9096-55CEAA73A2D0}">
  <sheetPr codeName="Sheet4"/>
  <dimension ref="A1:E18"/>
  <sheetViews>
    <sheetView topLeftCell="A22" zoomScale="90" zoomScaleNormal="90" workbookViewId="0"/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5" width="10.58203125" bestFit="1" customWidth="1"/>
    <col min="6" max="6" width="6.58203125" bestFit="1" customWidth="1"/>
    <col min="7" max="7" width="10.58203125" bestFit="1" customWidth="1"/>
  </cols>
  <sheetData>
    <row r="1" spans="1:5" x14ac:dyDescent="0.35">
      <c r="A1" s="6" t="s">
        <v>2031</v>
      </c>
      <c r="B1" t="s">
        <v>2071</v>
      </c>
    </row>
    <row r="2" spans="1:5" x14ac:dyDescent="0.35">
      <c r="A2" s="6" t="s">
        <v>2086</v>
      </c>
      <c r="B2" t="s">
        <v>2071</v>
      </c>
    </row>
    <row r="4" spans="1:5" x14ac:dyDescent="0.35">
      <c r="A4" s="6" t="s">
        <v>2069</v>
      </c>
      <c r="B4" s="6" t="s">
        <v>2068</v>
      </c>
    </row>
    <row r="5" spans="1:5" x14ac:dyDescent="0.35">
      <c r="A5" s="6" t="s">
        <v>2066</v>
      </c>
      <c r="B5" s="8" t="s">
        <v>74</v>
      </c>
      <c r="C5" s="8" t="s">
        <v>14</v>
      </c>
      <c r="D5" s="8" t="s">
        <v>20</v>
      </c>
      <c r="E5" s="8" t="s">
        <v>2067</v>
      </c>
    </row>
    <row r="6" spans="1:5" x14ac:dyDescent="0.35">
      <c r="A6" s="7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35">
      <c r="A7" s="7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35">
      <c r="A8" s="7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35">
      <c r="A9" s="7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35">
      <c r="A10" s="7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35">
      <c r="A11" s="7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35">
      <c r="A12" s="7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35">
      <c r="A13" s="7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35">
      <c r="A14" s="7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35">
      <c r="A15" s="7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35">
      <c r="A16" s="7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35">
      <c r="A17" s="7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35">
      <c r="A18" s="7" t="s">
        <v>2067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95B-40EA-47A5-B1F1-2056A60C34DD}">
  <sheetPr codeName="Sheet5"/>
  <dimension ref="A1:I13"/>
  <sheetViews>
    <sheetView zoomScale="90" zoomScaleNormal="90" workbookViewId="0"/>
  </sheetViews>
  <sheetFormatPr defaultRowHeight="15.5" x14ac:dyDescent="0.35"/>
  <cols>
    <col min="1" max="1" width="26.4140625" bestFit="1" customWidth="1"/>
    <col min="2" max="2" width="16.75" bestFit="1" customWidth="1"/>
    <col min="3" max="3" width="13.1640625" bestFit="1" customWidth="1"/>
    <col min="4" max="4" width="15.75" bestFit="1" customWidth="1"/>
    <col min="5" max="5" width="12.1640625" bestFit="1" customWidth="1"/>
    <col min="6" max="6" width="19.25" bestFit="1" customWidth="1"/>
    <col min="7" max="7" width="15.58203125" bestFit="1" customWidth="1"/>
    <col min="8" max="8" width="18.25" bestFit="1" customWidth="1"/>
  </cols>
  <sheetData>
    <row r="1" spans="1:9" x14ac:dyDescent="0.35">
      <c r="A1" s="11" t="s">
        <v>2087</v>
      </c>
      <c r="B1" s="11" t="s">
        <v>2088</v>
      </c>
      <c r="C1" s="11" t="s">
        <v>2089</v>
      </c>
      <c r="D1" s="11" t="s">
        <v>2090</v>
      </c>
      <c r="E1" s="11" t="s">
        <v>2091</v>
      </c>
      <c r="F1" s="11" t="s">
        <v>2092</v>
      </c>
      <c r="G1" s="11" t="s">
        <v>2093</v>
      </c>
      <c r="H1" s="11" t="s">
        <v>2094</v>
      </c>
      <c r="I1" s="1"/>
    </row>
    <row r="2" spans="1:9" x14ac:dyDescent="0.35">
      <c r="A2" s="12" t="s">
        <v>2095</v>
      </c>
      <c r="B2" s="12">
        <f>COUNTIFS(Crowdfunding!D2:D1001,"&lt;1000",Crowdfunding!G2:G1001,"Successful")</f>
        <v>30</v>
      </c>
      <c r="C2" s="12">
        <f>COUNTIFS(Crowdfunding!D2:D1001,"&lt;1000",Crowdfunding!G2:G1001,"Failed")</f>
        <v>20</v>
      </c>
      <c r="D2" s="12">
        <f>COUNTIFS(Crowdfunding!D2:D1001,"&lt;1000",Crowdfunding!G2:G1001,"Canceled")</f>
        <v>1</v>
      </c>
      <c r="E2" s="12">
        <f>SUM(B2:D2)</f>
        <v>51</v>
      </c>
      <c r="F2" s="13">
        <f>(B2/E2)*100</f>
        <v>58.82352941176471</v>
      </c>
      <c r="G2" s="13">
        <f>(C2/E2)*100</f>
        <v>39.215686274509807</v>
      </c>
      <c r="H2" s="13">
        <f>(D2/E2)*100</f>
        <v>1.9607843137254901</v>
      </c>
      <c r="I2" s="10"/>
    </row>
    <row r="3" spans="1:9" x14ac:dyDescent="0.35">
      <c r="A3" s="12" t="s">
        <v>2096</v>
      </c>
      <c r="B3" s="12">
        <f>COUNTIFS(Crowdfunding!D2:D1001,"&gt;=1000",Crowdfunding!D2:D1001,"&lt;4999",Crowdfunding!G2:G1001,"Successful")</f>
        <v>191</v>
      </c>
      <c r="C3" s="12">
        <f>COUNTIFS(Crowdfunding!D2:D1001,"&gt;=1000",Crowdfunding!D2:D1001,"&lt;4999",Crowdfunding!G2:G1001,"Failed")</f>
        <v>38</v>
      </c>
      <c r="D3" s="12">
        <f>COUNTIFS(Crowdfunding!D2:D1001,"&gt;=1000",Crowdfunding!D2:D1001,"&lt;4999",Crowdfunding!G2:G1001,"Canceled")</f>
        <v>2</v>
      </c>
      <c r="E3" s="12">
        <f t="shared" ref="E3:E12" si="0">SUM(B3:D3)</f>
        <v>231</v>
      </c>
      <c r="F3" s="13">
        <f t="shared" ref="F3:F13" si="1">(B3/E3)*100</f>
        <v>82.683982683982677</v>
      </c>
      <c r="G3" s="13">
        <f t="shared" ref="G3:G13" si="2">(C3/E3)*100</f>
        <v>16.450216450216452</v>
      </c>
      <c r="H3" s="13">
        <f t="shared" ref="H3:H13" si="3">(D3/E3)*100</f>
        <v>0.86580086580086579</v>
      </c>
    </row>
    <row r="4" spans="1:9" x14ac:dyDescent="0.35">
      <c r="A4" s="12" t="s">
        <v>2097</v>
      </c>
      <c r="B4" s="12">
        <f>COUNTIFS(Crowdfunding!D2:D1001,"&gt;=5000",Crowdfunding!D2:D1001,"&lt;9999",Crowdfunding!G2:G1001,"Successful")</f>
        <v>164</v>
      </c>
      <c r="C4" s="12">
        <f>COUNTIFS(Crowdfunding!D2:D1001,"&gt;=5000",Crowdfunding!D2:D1001,"&lt;9999",Crowdfunding!G2:G1001,"Failed")</f>
        <v>126</v>
      </c>
      <c r="D4" s="12">
        <f>COUNTIFS(Crowdfunding!D2:D1001,"&gt;=5000",Crowdfunding!D2:D1001,"&lt;9999",Crowdfunding!G2:G1001,"Canceled")</f>
        <v>25</v>
      </c>
      <c r="E4" s="12">
        <f t="shared" si="0"/>
        <v>315</v>
      </c>
      <c r="F4" s="13">
        <f t="shared" si="1"/>
        <v>52.06349206349207</v>
      </c>
      <c r="G4" s="13">
        <f t="shared" si="2"/>
        <v>40</v>
      </c>
      <c r="H4" s="13">
        <f t="shared" si="3"/>
        <v>7.9365079365079358</v>
      </c>
    </row>
    <row r="5" spans="1:9" x14ac:dyDescent="0.35">
      <c r="A5" s="12" t="s">
        <v>2098</v>
      </c>
      <c r="B5" s="12">
        <f>COUNTIFS(Crowdfunding!D2:D1001,"&gt;=10000",Crowdfunding!D2:D1001,"&lt;14999",Crowdfunding!G2:G1001,"Successful")</f>
        <v>4</v>
      </c>
      <c r="C5" s="12">
        <f>COUNTIFS(Crowdfunding!D2:D1001,"&gt;=10000",Crowdfunding!D2:D1001,"&lt;14999",Crowdfunding!G2:G1001,"Failed")</f>
        <v>5</v>
      </c>
      <c r="D5" s="12">
        <f>COUNTIFS(Crowdfunding!D2:D1001,"&gt;=10000",Crowdfunding!D2:D1001,"&lt;14999",Crowdfunding!G2:G1001,"Canceled")</f>
        <v>0</v>
      </c>
      <c r="E5" s="12">
        <f t="shared" si="0"/>
        <v>9</v>
      </c>
      <c r="F5" s="13">
        <f t="shared" si="1"/>
        <v>44.444444444444443</v>
      </c>
      <c r="G5" s="13">
        <f t="shared" si="2"/>
        <v>55.555555555555557</v>
      </c>
      <c r="H5" s="13">
        <f t="shared" si="3"/>
        <v>0</v>
      </c>
    </row>
    <row r="6" spans="1:9" x14ac:dyDescent="0.35">
      <c r="A6" s="12" t="s">
        <v>2099</v>
      </c>
      <c r="B6" s="12">
        <f>COUNTIFS(Crowdfunding!D2:D1001,"&gt;=15000",Crowdfunding!D2:D1001,"&lt;19999",Crowdfunding!G2:G1001,"Successful")</f>
        <v>10</v>
      </c>
      <c r="C6" s="12">
        <f>COUNTIFS(Crowdfunding!D2:D1001,"&gt;=15000",Crowdfunding!D2:D1001,"&lt;19999",Crowdfunding!G2:G1001,"Failed")</f>
        <v>0</v>
      </c>
      <c r="D6" s="12">
        <f>COUNTIFS(Crowdfunding!D2:D1001,"&gt;=15000",Crowdfunding!D2:D1001,"&lt;19999",Crowdfunding!G2:G1001,"Canceled")</f>
        <v>0</v>
      </c>
      <c r="E6" s="12">
        <f t="shared" si="0"/>
        <v>10</v>
      </c>
      <c r="F6" s="13">
        <f t="shared" si="1"/>
        <v>100</v>
      </c>
      <c r="G6" s="13">
        <f t="shared" si="2"/>
        <v>0</v>
      </c>
      <c r="H6" s="13">
        <f t="shared" si="3"/>
        <v>0</v>
      </c>
    </row>
    <row r="7" spans="1:9" ht="16" customHeight="1" x14ac:dyDescent="0.35">
      <c r="A7" s="12" t="s">
        <v>2100</v>
      </c>
      <c r="B7" s="12">
        <f>COUNTIFS(Crowdfunding!D2:D1001,"&gt;=20000",Crowdfunding!D2:D1001,"&lt;24999",Crowdfunding!G2:G1001,"Successful")</f>
        <v>7</v>
      </c>
      <c r="C7" s="12">
        <f>COUNTIFS(Crowdfunding!D2:D1001,"&gt;=20000",Crowdfunding!D2:D1001,"&lt;24999",Crowdfunding!G2:G1001,"Failed")</f>
        <v>0</v>
      </c>
      <c r="D7" s="12">
        <f>COUNTIFS(Crowdfunding!D2:D1001,"&gt;=20000",Crowdfunding!D2:D1001,"&lt;24999",Crowdfunding!G2:G1001,"Canceled")</f>
        <v>0</v>
      </c>
      <c r="E7" s="12">
        <f t="shared" si="0"/>
        <v>7</v>
      </c>
      <c r="F7" s="13">
        <f t="shared" si="1"/>
        <v>100</v>
      </c>
      <c r="G7" s="13">
        <f t="shared" si="2"/>
        <v>0</v>
      </c>
      <c r="H7" s="13">
        <f t="shared" si="3"/>
        <v>0</v>
      </c>
    </row>
    <row r="8" spans="1:9" x14ac:dyDescent="0.35">
      <c r="A8" s="12" t="s">
        <v>2101</v>
      </c>
      <c r="B8" s="12">
        <f>COUNTIFS(Crowdfunding!D2:D1001,"&gt;=25000",Crowdfunding!D2:D1001,"&lt;29999",Crowdfunding!G2:G1001,"Successful")</f>
        <v>11</v>
      </c>
      <c r="C8" s="12">
        <f>COUNTIFS(Crowdfunding!D2:D1001,"&gt;=25000",Crowdfunding!D2:D1001,"&lt;29999",Crowdfunding!G2:G1001,"Failed")</f>
        <v>3</v>
      </c>
      <c r="D8" s="12">
        <f>COUNTIFS(Crowdfunding!D2:D1001,"&gt;=25000",Crowdfunding!D2:D1001,"&lt;29999",Crowdfunding!G2:G1001,"Canceled")</f>
        <v>0</v>
      </c>
      <c r="E8" s="12">
        <f t="shared" si="0"/>
        <v>14</v>
      </c>
      <c r="F8" s="13">
        <f t="shared" si="1"/>
        <v>78.571428571428569</v>
      </c>
      <c r="G8" s="13">
        <f t="shared" si="2"/>
        <v>21.428571428571427</v>
      </c>
      <c r="H8" s="13">
        <f t="shared" si="3"/>
        <v>0</v>
      </c>
    </row>
    <row r="9" spans="1:9" ht="16" customHeight="1" x14ac:dyDescent="0.35">
      <c r="A9" s="12" t="s">
        <v>2102</v>
      </c>
      <c r="B9" s="12">
        <f>COUNTIFS(Crowdfunding!D2:D1001,"&gt;=30000",Crowdfunding!D2:D1001,"&lt;34999",Crowdfunding!G2:G1001,"Successful")</f>
        <v>7</v>
      </c>
      <c r="C9" s="12">
        <f>COUNTIFS(Crowdfunding!D2:D1001,"&gt;=30000",Crowdfunding!D2:D1001,"&lt;34999",Crowdfunding!G2:G1001,"Failed")</f>
        <v>0</v>
      </c>
      <c r="D9" s="12">
        <f>COUNTIFS(Crowdfunding!D2:D1001,"&gt;=30000",Crowdfunding!D2:D1001,"&lt;34999",Crowdfunding!G2:G1001,"Canceled")</f>
        <v>0</v>
      </c>
      <c r="E9" s="12">
        <f t="shared" si="0"/>
        <v>7</v>
      </c>
      <c r="F9" s="13">
        <f t="shared" si="1"/>
        <v>100</v>
      </c>
      <c r="G9" s="13">
        <f t="shared" si="2"/>
        <v>0</v>
      </c>
      <c r="H9" s="13">
        <f t="shared" si="3"/>
        <v>0</v>
      </c>
    </row>
    <row r="10" spans="1:9" x14ac:dyDescent="0.35">
      <c r="A10" s="12" t="s">
        <v>2103</v>
      </c>
      <c r="B10" s="12">
        <f>COUNTIFS(Crowdfunding!D2:D1001,"&gt;=35000",Crowdfunding!D2:D1001,"&lt;39999",Crowdfunding!G2:G1001,"Successful")</f>
        <v>8</v>
      </c>
      <c r="C10" s="12">
        <f>COUNTIFS(Crowdfunding!D2:D1001,"&gt;=35000",Crowdfunding!D2:D1001,"&lt;39999",Crowdfunding!G2:G1001,"Failed")</f>
        <v>3</v>
      </c>
      <c r="D10" s="12">
        <f>COUNTIFS(Crowdfunding!D2:D1001,"&gt;=35000",Crowdfunding!D2:D1001,"&lt;39999",Crowdfunding!G2:G1001,"Canceled")</f>
        <v>1</v>
      </c>
      <c r="E10" s="12">
        <f t="shared" si="0"/>
        <v>12</v>
      </c>
      <c r="F10" s="13">
        <f t="shared" si="1"/>
        <v>66.666666666666657</v>
      </c>
      <c r="G10" s="13">
        <f t="shared" si="2"/>
        <v>25</v>
      </c>
      <c r="H10" s="13">
        <f t="shared" si="3"/>
        <v>8.3333333333333321</v>
      </c>
    </row>
    <row r="11" spans="1:9" x14ac:dyDescent="0.35">
      <c r="A11" s="12" t="s">
        <v>2104</v>
      </c>
      <c r="B11" s="12">
        <f>COUNTIFS(Crowdfunding!D2:D1001,"&gt;=40000",Crowdfunding!D2:D1001,"&lt;44999",Crowdfunding!G2:G1001,"Successful")</f>
        <v>11</v>
      </c>
      <c r="C11" s="12">
        <f>COUNTIFS(Crowdfunding!D2:D1001,"&gt;=40000",Crowdfunding!D2:D1001,"&lt;44999",Crowdfunding!G2:G1001,"Failed")</f>
        <v>3</v>
      </c>
      <c r="D11" s="12">
        <f>COUNTIFS(Crowdfunding!D2:D1001,"&gt;=40000",Crowdfunding!D2:D1001,"&lt;44999",Crowdfunding!G2:G1001,"Canceled")</f>
        <v>0</v>
      </c>
      <c r="E11" s="12">
        <f t="shared" si="0"/>
        <v>14</v>
      </c>
      <c r="F11" s="13">
        <f t="shared" si="1"/>
        <v>78.571428571428569</v>
      </c>
      <c r="G11" s="13">
        <f t="shared" si="2"/>
        <v>21.428571428571427</v>
      </c>
      <c r="H11" s="13">
        <f t="shared" si="3"/>
        <v>0</v>
      </c>
    </row>
    <row r="12" spans="1:9" x14ac:dyDescent="0.35">
      <c r="A12" s="12" t="s">
        <v>2105</v>
      </c>
      <c r="B12" s="12">
        <f>COUNTIFS(Crowdfunding!D2:D1001,"&gt;=45000",Crowdfunding!D2:D1001,"&lt;49999",Crowdfunding!G2:G1001,"Successful")</f>
        <v>8</v>
      </c>
      <c r="C12" s="12">
        <f>COUNTIFS(Crowdfunding!D2:D1001,"&gt;=45000",Crowdfunding!D2:D1001,"&lt;49999",Crowdfunding!G2:G1001,"Failed")</f>
        <v>3</v>
      </c>
      <c r="D12" s="12">
        <f>COUNTIFS(Crowdfunding!D2:D1001,"&gt;=45000",Crowdfunding!D2:D1001,"&lt;49999",Crowdfunding!G2:G1001,"Canceled")</f>
        <v>0</v>
      </c>
      <c r="E12" s="12">
        <f t="shared" si="0"/>
        <v>11</v>
      </c>
      <c r="F12" s="13">
        <f t="shared" si="1"/>
        <v>72.727272727272734</v>
      </c>
      <c r="G12" s="13">
        <f t="shared" si="2"/>
        <v>27.27272727272727</v>
      </c>
      <c r="H12" s="13">
        <f t="shared" si="3"/>
        <v>0</v>
      </c>
    </row>
    <row r="13" spans="1:9" x14ac:dyDescent="0.35">
      <c r="A13" s="12" t="s">
        <v>2106</v>
      </c>
      <c r="B13" s="12">
        <f>COUNTIFS(Crowdfunding!D2:D1001,"&gt;50000",Crowdfunding!G2:G1001,"Successful")</f>
        <v>114</v>
      </c>
      <c r="C13" s="12">
        <f>COUNTIFS(Crowdfunding!D2:D1001,"&gt;50000",Crowdfunding!G2:G1001,"Failed")</f>
        <v>163</v>
      </c>
      <c r="D13" s="12">
        <f>COUNTIFS(Crowdfunding!D2:D1001,"&gt;50000",Crowdfunding!G2:G1001,"Canceled")</f>
        <v>28</v>
      </c>
      <c r="E13" s="12">
        <f>SUM(B13:D13)</f>
        <v>305</v>
      </c>
      <c r="F13" s="13">
        <f t="shared" si="1"/>
        <v>37.377049180327873</v>
      </c>
      <c r="G13" s="13">
        <f t="shared" si="2"/>
        <v>53.442622950819676</v>
      </c>
      <c r="H13" s="13">
        <f t="shared" si="3"/>
        <v>9.1803278688524586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D4B2-7BDA-42E7-9A32-8BA55B562185}">
  <sheetPr codeName="Sheet6"/>
  <dimension ref="B1:O566"/>
  <sheetViews>
    <sheetView tabSelected="1" topLeftCell="D1" workbookViewId="0">
      <selection activeCell="E27" sqref="E27:O29"/>
    </sheetView>
  </sheetViews>
  <sheetFormatPr defaultRowHeight="15.5" x14ac:dyDescent="0.35"/>
  <cols>
    <col min="2" max="2" width="20.08203125" customWidth="1"/>
    <col min="3" max="3" width="21.58203125" customWidth="1"/>
    <col min="5" max="5" width="45.25" customWidth="1"/>
  </cols>
  <sheetData>
    <row r="1" spans="2:6" ht="45" customHeight="1" x14ac:dyDescent="0.35">
      <c r="B1" s="14" t="s">
        <v>2107</v>
      </c>
      <c r="C1" s="15" t="s">
        <v>2116</v>
      </c>
    </row>
    <row r="2" spans="2:6" x14ac:dyDescent="0.35">
      <c r="B2">
        <v>158</v>
      </c>
      <c r="C2">
        <v>0</v>
      </c>
      <c r="E2" s="16" t="s">
        <v>2114</v>
      </c>
    </row>
    <row r="3" spans="2:6" x14ac:dyDescent="0.35">
      <c r="B3">
        <v>1425</v>
      </c>
      <c r="C3">
        <v>24</v>
      </c>
      <c r="E3" t="s">
        <v>2108</v>
      </c>
      <c r="F3">
        <f>AVERAGE(B2:B566)</f>
        <v>851.14690265486729</v>
      </c>
    </row>
    <row r="4" spans="2:6" x14ac:dyDescent="0.35">
      <c r="B4">
        <v>174</v>
      </c>
      <c r="C4">
        <v>53</v>
      </c>
      <c r="E4" t="s">
        <v>2109</v>
      </c>
      <c r="F4">
        <f>MEDIAN(B2:B566)</f>
        <v>201</v>
      </c>
    </row>
    <row r="5" spans="2:6" x14ac:dyDescent="0.35">
      <c r="B5">
        <v>227</v>
      </c>
      <c r="C5">
        <v>18</v>
      </c>
      <c r="E5" t="s">
        <v>2110</v>
      </c>
      <c r="F5">
        <f>MIN(B2:B566)</f>
        <v>16</v>
      </c>
    </row>
    <row r="6" spans="2:6" x14ac:dyDescent="0.35">
      <c r="B6">
        <v>220</v>
      </c>
      <c r="C6">
        <v>44</v>
      </c>
      <c r="E6" t="s">
        <v>2111</v>
      </c>
      <c r="F6">
        <f>MAX(B2:B566)</f>
        <v>7295</v>
      </c>
    </row>
    <row r="7" spans="2:6" x14ac:dyDescent="0.35">
      <c r="B7">
        <v>98</v>
      </c>
      <c r="C7">
        <v>27</v>
      </c>
      <c r="E7" t="s">
        <v>2112</v>
      </c>
      <c r="F7">
        <f>_xlfn.VAR.P(B2:B566)</f>
        <v>1603373.7324019109</v>
      </c>
    </row>
    <row r="8" spans="2:6" x14ac:dyDescent="0.35">
      <c r="B8">
        <v>100</v>
      </c>
      <c r="C8">
        <v>55</v>
      </c>
      <c r="E8" t="s">
        <v>2113</v>
      </c>
      <c r="F8">
        <f>_xlfn.STDEV.P(B2:B566)</f>
        <v>1266.2439466397898</v>
      </c>
    </row>
    <row r="9" spans="2:6" x14ac:dyDescent="0.35">
      <c r="B9">
        <v>1249</v>
      </c>
      <c r="C9">
        <v>200</v>
      </c>
    </row>
    <row r="10" spans="2:6" x14ac:dyDescent="0.35">
      <c r="B10">
        <v>1396</v>
      </c>
      <c r="C10">
        <v>452</v>
      </c>
    </row>
    <row r="11" spans="2:6" x14ac:dyDescent="0.35">
      <c r="B11">
        <v>890</v>
      </c>
      <c r="C11">
        <v>674</v>
      </c>
      <c r="E11" s="16" t="s">
        <v>2115</v>
      </c>
    </row>
    <row r="12" spans="2:6" x14ac:dyDescent="0.35">
      <c r="B12">
        <v>142</v>
      </c>
      <c r="C12">
        <v>558</v>
      </c>
      <c r="E12" t="s">
        <v>2108</v>
      </c>
      <c r="F12">
        <f>AVERAGE(C2:C365)</f>
        <v>585.61538461538464</v>
      </c>
    </row>
    <row r="13" spans="2:6" x14ac:dyDescent="0.35">
      <c r="B13">
        <v>2673</v>
      </c>
      <c r="C13">
        <v>15</v>
      </c>
      <c r="E13" t="s">
        <v>2109</v>
      </c>
      <c r="F13">
        <f>MEDIAN(C2:C365)</f>
        <v>114.5</v>
      </c>
    </row>
    <row r="14" spans="2:6" x14ac:dyDescent="0.35">
      <c r="B14">
        <v>163</v>
      </c>
      <c r="C14">
        <v>2307</v>
      </c>
      <c r="E14" t="s">
        <v>2110</v>
      </c>
      <c r="F14">
        <f>MIN(C2:C365)</f>
        <v>0</v>
      </c>
    </row>
    <row r="15" spans="2:6" x14ac:dyDescent="0.35">
      <c r="B15">
        <v>2220</v>
      </c>
      <c r="C15">
        <v>88</v>
      </c>
      <c r="E15" t="s">
        <v>2111</v>
      </c>
      <c r="F15">
        <f>MAX(C2:C365)</f>
        <v>6080</v>
      </c>
    </row>
    <row r="16" spans="2:6" x14ac:dyDescent="0.35">
      <c r="B16">
        <v>1606</v>
      </c>
      <c r="C16">
        <v>48</v>
      </c>
      <c r="E16" t="s">
        <v>2112</v>
      </c>
      <c r="F16">
        <f>_xlfn.VAR.P(C2:C365)</f>
        <v>921574.68174133555</v>
      </c>
    </row>
    <row r="17" spans="2:15" x14ac:dyDescent="0.35">
      <c r="B17">
        <v>129</v>
      </c>
      <c r="C17">
        <v>1</v>
      </c>
      <c r="E17" t="s">
        <v>2113</v>
      </c>
      <c r="F17">
        <f>_xlfn.STDEV.P(C2:C365)</f>
        <v>959.98681331637863</v>
      </c>
    </row>
    <row r="18" spans="2:15" x14ac:dyDescent="0.35">
      <c r="B18">
        <v>226</v>
      </c>
      <c r="C18">
        <v>1467</v>
      </c>
    </row>
    <row r="19" spans="2:15" x14ac:dyDescent="0.35">
      <c r="B19">
        <v>5419</v>
      </c>
      <c r="C19">
        <v>75</v>
      </c>
    </row>
    <row r="20" spans="2:15" x14ac:dyDescent="0.35">
      <c r="B20">
        <v>165</v>
      </c>
      <c r="C20">
        <v>120</v>
      </c>
    </row>
    <row r="21" spans="2:15" x14ac:dyDescent="0.35">
      <c r="B21">
        <v>1965</v>
      </c>
      <c r="C21">
        <v>2253</v>
      </c>
    </row>
    <row r="22" spans="2:15" x14ac:dyDescent="0.35">
      <c r="B22">
        <v>16</v>
      </c>
      <c r="C22">
        <v>5</v>
      </c>
    </row>
    <row r="23" spans="2:15" ht="15.5" customHeight="1" x14ac:dyDescent="0.35">
      <c r="B23">
        <v>107</v>
      </c>
      <c r="C23">
        <v>38</v>
      </c>
    </row>
    <row r="24" spans="2:15" x14ac:dyDescent="0.35">
      <c r="B24">
        <v>134</v>
      </c>
      <c r="C24">
        <v>12</v>
      </c>
      <c r="E24" s="17" t="s">
        <v>2117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2:15" x14ac:dyDescent="0.35">
      <c r="B25">
        <v>198</v>
      </c>
      <c r="C25">
        <v>1684</v>
      </c>
    </row>
    <row r="26" spans="2:15" x14ac:dyDescent="0.35">
      <c r="B26">
        <v>111</v>
      </c>
      <c r="C26">
        <v>56</v>
      </c>
    </row>
    <row r="27" spans="2:15" ht="23" customHeight="1" x14ac:dyDescent="0.35">
      <c r="B27">
        <v>222</v>
      </c>
      <c r="C27">
        <v>838</v>
      </c>
      <c r="E27" s="19" t="s">
        <v>2118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2:15" x14ac:dyDescent="0.35">
      <c r="B28">
        <v>6212</v>
      </c>
      <c r="C28">
        <v>1000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2:15" x14ac:dyDescent="0.35">
      <c r="B29">
        <v>98</v>
      </c>
      <c r="C29">
        <v>1482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2:15" x14ac:dyDescent="0.35">
      <c r="B30">
        <v>92</v>
      </c>
      <c r="C30">
        <v>106</v>
      </c>
    </row>
    <row r="31" spans="2:15" x14ac:dyDescent="0.35">
      <c r="B31">
        <v>149</v>
      </c>
      <c r="C31">
        <v>679</v>
      </c>
    </row>
    <row r="32" spans="2:15" x14ac:dyDescent="0.35">
      <c r="B32">
        <v>2431</v>
      </c>
      <c r="C32">
        <v>1220</v>
      </c>
    </row>
    <row r="33" spans="2:3" x14ac:dyDescent="0.35">
      <c r="B33">
        <v>303</v>
      </c>
      <c r="C33">
        <v>1</v>
      </c>
    </row>
    <row r="34" spans="2:3" x14ac:dyDescent="0.35">
      <c r="B34">
        <v>209</v>
      </c>
      <c r="C34">
        <v>37</v>
      </c>
    </row>
    <row r="35" spans="2:3" x14ac:dyDescent="0.35">
      <c r="B35">
        <v>131</v>
      </c>
      <c r="C35">
        <v>60</v>
      </c>
    </row>
    <row r="36" spans="2:3" x14ac:dyDescent="0.35">
      <c r="B36">
        <v>164</v>
      </c>
      <c r="C36">
        <v>296</v>
      </c>
    </row>
    <row r="37" spans="2:3" x14ac:dyDescent="0.35">
      <c r="B37">
        <v>201</v>
      </c>
      <c r="C37">
        <v>3304</v>
      </c>
    </row>
    <row r="38" spans="2:3" x14ac:dyDescent="0.35">
      <c r="B38">
        <v>211</v>
      </c>
      <c r="C38">
        <v>73</v>
      </c>
    </row>
    <row r="39" spans="2:3" x14ac:dyDescent="0.35">
      <c r="B39">
        <v>128</v>
      </c>
      <c r="C39">
        <v>3387</v>
      </c>
    </row>
    <row r="40" spans="2:3" x14ac:dyDescent="0.35">
      <c r="B40">
        <v>1600</v>
      </c>
      <c r="C40">
        <v>662</v>
      </c>
    </row>
    <row r="41" spans="2:3" x14ac:dyDescent="0.35">
      <c r="B41">
        <v>249</v>
      </c>
      <c r="C41">
        <v>774</v>
      </c>
    </row>
    <row r="42" spans="2:3" x14ac:dyDescent="0.35">
      <c r="B42">
        <v>236</v>
      </c>
      <c r="C42">
        <v>672</v>
      </c>
    </row>
    <row r="43" spans="2:3" x14ac:dyDescent="0.35">
      <c r="B43">
        <v>4065</v>
      </c>
      <c r="C43">
        <v>940</v>
      </c>
    </row>
    <row r="44" spans="2:3" x14ac:dyDescent="0.35">
      <c r="B44">
        <v>246</v>
      </c>
      <c r="C44">
        <v>117</v>
      </c>
    </row>
    <row r="45" spans="2:3" x14ac:dyDescent="0.35">
      <c r="B45">
        <v>2475</v>
      </c>
      <c r="C45">
        <v>115</v>
      </c>
    </row>
    <row r="46" spans="2:3" x14ac:dyDescent="0.35">
      <c r="B46">
        <v>76</v>
      </c>
      <c r="C46">
        <v>326</v>
      </c>
    </row>
    <row r="47" spans="2:3" x14ac:dyDescent="0.35">
      <c r="B47">
        <v>54</v>
      </c>
      <c r="C47">
        <v>1</v>
      </c>
    </row>
    <row r="48" spans="2:3" x14ac:dyDescent="0.35">
      <c r="B48">
        <v>88</v>
      </c>
      <c r="C48">
        <v>1467</v>
      </c>
    </row>
    <row r="49" spans="2:3" x14ac:dyDescent="0.35">
      <c r="B49">
        <v>85</v>
      </c>
      <c r="C49">
        <v>5681</v>
      </c>
    </row>
    <row r="50" spans="2:3" x14ac:dyDescent="0.35">
      <c r="B50">
        <v>170</v>
      </c>
      <c r="C50">
        <v>1059</v>
      </c>
    </row>
    <row r="51" spans="2:3" x14ac:dyDescent="0.35">
      <c r="B51">
        <v>330</v>
      </c>
      <c r="C51">
        <v>1194</v>
      </c>
    </row>
    <row r="52" spans="2:3" x14ac:dyDescent="0.35">
      <c r="B52">
        <v>127</v>
      </c>
      <c r="C52">
        <v>30</v>
      </c>
    </row>
    <row r="53" spans="2:3" x14ac:dyDescent="0.35">
      <c r="B53">
        <v>411</v>
      </c>
      <c r="C53">
        <v>75</v>
      </c>
    </row>
    <row r="54" spans="2:3" x14ac:dyDescent="0.35">
      <c r="B54">
        <v>180</v>
      </c>
      <c r="C54">
        <v>955</v>
      </c>
    </row>
    <row r="55" spans="2:3" x14ac:dyDescent="0.35">
      <c r="B55">
        <v>374</v>
      </c>
      <c r="C55">
        <v>67</v>
      </c>
    </row>
    <row r="56" spans="2:3" x14ac:dyDescent="0.35">
      <c r="B56">
        <v>71</v>
      </c>
      <c r="C56">
        <v>5</v>
      </c>
    </row>
    <row r="57" spans="2:3" x14ac:dyDescent="0.35">
      <c r="B57">
        <v>203</v>
      </c>
      <c r="C57">
        <v>26</v>
      </c>
    </row>
    <row r="58" spans="2:3" x14ac:dyDescent="0.35">
      <c r="B58">
        <v>113</v>
      </c>
      <c r="C58">
        <v>1130</v>
      </c>
    </row>
    <row r="59" spans="2:3" x14ac:dyDescent="0.35">
      <c r="B59">
        <v>96</v>
      </c>
      <c r="C59">
        <v>782</v>
      </c>
    </row>
    <row r="60" spans="2:3" x14ac:dyDescent="0.35">
      <c r="B60">
        <v>498</v>
      </c>
      <c r="C60">
        <v>210</v>
      </c>
    </row>
    <row r="61" spans="2:3" x14ac:dyDescent="0.35">
      <c r="B61">
        <v>180</v>
      </c>
      <c r="C61">
        <v>136</v>
      </c>
    </row>
    <row r="62" spans="2:3" x14ac:dyDescent="0.35">
      <c r="B62">
        <v>27</v>
      </c>
      <c r="C62">
        <v>86</v>
      </c>
    </row>
    <row r="63" spans="2:3" x14ac:dyDescent="0.35">
      <c r="B63">
        <v>2331</v>
      </c>
      <c r="C63">
        <v>19</v>
      </c>
    </row>
    <row r="64" spans="2:3" x14ac:dyDescent="0.35">
      <c r="B64">
        <v>113</v>
      </c>
      <c r="C64">
        <v>886</v>
      </c>
    </row>
    <row r="65" spans="2:3" x14ac:dyDescent="0.35">
      <c r="B65">
        <v>164</v>
      </c>
      <c r="C65">
        <v>35</v>
      </c>
    </row>
    <row r="66" spans="2:3" x14ac:dyDescent="0.35">
      <c r="B66">
        <v>164</v>
      </c>
      <c r="C66">
        <v>24</v>
      </c>
    </row>
    <row r="67" spans="2:3" x14ac:dyDescent="0.35">
      <c r="B67">
        <v>336</v>
      </c>
      <c r="C67">
        <v>86</v>
      </c>
    </row>
    <row r="68" spans="2:3" x14ac:dyDescent="0.35">
      <c r="B68">
        <v>1917</v>
      </c>
      <c r="C68">
        <v>243</v>
      </c>
    </row>
    <row r="69" spans="2:3" x14ac:dyDescent="0.35">
      <c r="B69">
        <v>95</v>
      </c>
      <c r="C69">
        <v>65</v>
      </c>
    </row>
    <row r="70" spans="2:3" x14ac:dyDescent="0.35">
      <c r="B70">
        <v>147</v>
      </c>
      <c r="C70">
        <v>100</v>
      </c>
    </row>
    <row r="71" spans="2:3" x14ac:dyDescent="0.35">
      <c r="B71">
        <v>86</v>
      </c>
      <c r="C71">
        <v>168</v>
      </c>
    </row>
    <row r="72" spans="2:3" x14ac:dyDescent="0.35">
      <c r="B72">
        <v>83</v>
      </c>
      <c r="C72">
        <v>13</v>
      </c>
    </row>
    <row r="73" spans="2:3" x14ac:dyDescent="0.35">
      <c r="B73">
        <v>676</v>
      </c>
      <c r="C73">
        <v>1</v>
      </c>
    </row>
    <row r="74" spans="2:3" x14ac:dyDescent="0.35">
      <c r="B74">
        <v>361</v>
      </c>
      <c r="C74">
        <v>40</v>
      </c>
    </row>
    <row r="75" spans="2:3" x14ac:dyDescent="0.35">
      <c r="B75">
        <v>131</v>
      </c>
      <c r="C75">
        <v>226</v>
      </c>
    </row>
    <row r="76" spans="2:3" x14ac:dyDescent="0.35">
      <c r="B76">
        <v>126</v>
      </c>
      <c r="C76">
        <v>1625</v>
      </c>
    </row>
    <row r="77" spans="2:3" x14ac:dyDescent="0.35">
      <c r="B77">
        <v>275</v>
      </c>
      <c r="C77">
        <v>143</v>
      </c>
    </row>
    <row r="78" spans="2:3" x14ac:dyDescent="0.35">
      <c r="B78">
        <v>67</v>
      </c>
      <c r="C78">
        <v>934</v>
      </c>
    </row>
    <row r="79" spans="2:3" x14ac:dyDescent="0.35">
      <c r="B79">
        <v>154</v>
      </c>
      <c r="C79">
        <v>17</v>
      </c>
    </row>
    <row r="80" spans="2:3" x14ac:dyDescent="0.35">
      <c r="B80">
        <v>1782</v>
      </c>
      <c r="C80">
        <v>2179</v>
      </c>
    </row>
    <row r="81" spans="2:3" x14ac:dyDescent="0.35">
      <c r="B81">
        <v>903</v>
      </c>
      <c r="C81">
        <v>931</v>
      </c>
    </row>
    <row r="82" spans="2:3" x14ac:dyDescent="0.35">
      <c r="B82">
        <v>94</v>
      </c>
      <c r="C82">
        <v>92</v>
      </c>
    </row>
    <row r="83" spans="2:3" x14ac:dyDescent="0.35">
      <c r="B83">
        <v>180</v>
      </c>
      <c r="C83">
        <v>57</v>
      </c>
    </row>
    <row r="84" spans="2:3" x14ac:dyDescent="0.35">
      <c r="B84">
        <v>533</v>
      </c>
      <c r="C84">
        <v>41</v>
      </c>
    </row>
    <row r="85" spans="2:3" x14ac:dyDescent="0.35">
      <c r="B85">
        <v>2443</v>
      </c>
      <c r="C85">
        <v>1</v>
      </c>
    </row>
    <row r="86" spans="2:3" x14ac:dyDescent="0.35">
      <c r="B86">
        <v>89</v>
      </c>
      <c r="C86">
        <v>101</v>
      </c>
    </row>
    <row r="87" spans="2:3" x14ac:dyDescent="0.35">
      <c r="B87">
        <v>159</v>
      </c>
      <c r="C87">
        <v>1335</v>
      </c>
    </row>
    <row r="88" spans="2:3" x14ac:dyDescent="0.35">
      <c r="B88">
        <v>50</v>
      </c>
      <c r="C88">
        <v>15</v>
      </c>
    </row>
    <row r="89" spans="2:3" x14ac:dyDescent="0.35">
      <c r="B89">
        <v>186</v>
      </c>
      <c r="C89">
        <v>454</v>
      </c>
    </row>
    <row r="90" spans="2:3" x14ac:dyDescent="0.35">
      <c r="B90">
        <v>1071</v>
      </c>
      <c r="C90">
        <v>3182</v>
      </c>
    </row>
    <row r="91" spans="2:3" x14ac:dyDescent="0.35">
      <c r="B91">
        <v>117</v>
      </c>
      <c r="C91">
        <v>15</v>
      </c>
    </row>
    <row r="92" spans="2:3" x14ac:dyDescent="0.35">
      <c r="B92">
        <v>70</v>
      </c>
      <c r="C92">
        <v>133</v>
      </c>
    </row>
    <row r="93" spans="2:3" x14ac:dyDescent="0.35">
      <c r="B93">
        <v>135</v>
      </c>
      <c r="C93">
        <v>2062</v>
      </c>
    </row>
    <row r="94" spans="2:3" x14ac:dyDescent="0.35">
      <c r="B94">
        <v>768</v>
      </c>
      <c r="C94">
        <v>29</v>
      </c>
    </row>
    <row r="95" spans="2:3" x14ac:dyDescent="0.35">
      <c r="B95">
        <v>199</v>
      </c>
      <c r="C95">
        <v>132</v>
      </c>
    </row>
    <row r="96" spans="2:3" x14ac:dyDescent="0.35">
      <c r="B96">
        <v>107</v>
      </c>
      <c r="C96">
        <v>137</v>
      </c>
    </row>
    <row r="97" spans="2:3" x14ac:dyDescent="0.35">
      <c r="B97">
        <v>195</v>
      </c>
      <c r="C97">
        <v>908</v>
      </c>
    </row>
    <row r="98" spans="2:3" x14ac:dyDescent="0.35">
      <c r="B98">
        <v>3376</v>
      </c>
      <c r="C98">
        <v>10</v>
      </c>
    </row>
    <row r="99" spans="2:3" x14ac:dyDescent="0.35">
      <c r="B99">
        <v>41</v>
      </c>
      <c r="C99">
        <v>1910</v>
      </c>
    </row>
    <row r="100" spans="2:3" x14ac:dyDescent="0.35">
      <c r="B100">
        <v>1821</v>
      </c>
      <c r="C100">
        <v>38</v>
      </c>
    </row>
    <row r="101" spans="2:3" x14ac:dyDescent="0.35">
      <c r="B101">
        <v>164</v>
      </c>
      <c r="C101">
        <v>104</v>
      </c>
    </row>
    <row r="102" spans="2:3" x14ac:dyDescent="0.35">
      <c r="B102">
        <v>157</v>
      </c>
      <c r="C102">
        <v>49</v>
      </c>
    </row>
    <row r="103" spans="2:3" x14ac:dyDescent="0.35">
      <c r="B103">
        <v>246</v>
      </c>
      <c r="C103">
        <v>1</v>
      </c>
    </row>
    <row r="104" spans="2:3" x14ac:dyDescent="0.35">
      <c r="B104">
        <v>1396</v>
      </c>
      <c r="C104">
        <v>245</v>
      </c>
    </row>
    <row r="105" spans="2:3" x14ac:dyDescent="0.35">
      <c r="B105">
        <v>2506</v>
      </c>
      <c r="C105">
        <v>32</v>
      </c>
    </row>
    <row r="106" spans="2:3" x14ac:dyDescent="0.35">
      <c r="B106">
        <v>244</v>
      </c>
      <c r="C106">
        <v>7</v>
      </c>
    </row>
    <row r="107" spans="2:3" x14ac:dyDescent="0.35">
      <c r="B107">
        <v>146</v>
      </c>
      <c r="C107">
        <v>803</v>
      </c>
    </row>
    <row r="108" spans="2:3" x14ac:dyDescent="0.35">
      <c r="B108">
        <v>1267</v>
      </c>
      <c r="C108">
        <v>16</v>
      </c>
    </row>
    <row r="109" spans="2:3" x14ac:dyDescent="0.35">
      <c r="B109">
        <v>1561</v>
      </c>
      <c r="C109">
        <v>31</v>
      </c>
    </row>
    <row r="110" spans="2:3" x14ac:dyDescent="0.35">
      <c r="B110">
        <v>48</v>
      </c>
      <c r="C110">
        <v>108</v>
      </c>
    </row>
    <row r="111" spans="2:3" x14ac:dyDescent="0.35">
      <c r="B111">
        <v>2739</v>
      </c>
      <c r="C111">
        <v>30</v>
      </c>
    </row>
    <row r="112" spans="2:3" x14ac:dyDescent="0.35">
      <c r="B112">
        <v>3537</v>
      </c>
      <c r="C112">
        <v>17</v>
      </c>
    </row>
    <row r="113" spans="2:3" x14ac:dyDescent="0.35">
      <c r="B113">
        <v>2107</v>
      </c>
      <c r="C113">
        <v>80</v>
      </c>
    </row>
    <row r="114" spans="2:3" x14ac:dyDescent="0.35">
      <c r="B114">
        <v>3318</v>
      </c>
      <c r="C114">
        <v>2468</v>
      </c>
    </row>
    <row r="115" spans="2:3" x14ac:dyDescent="0.35">
      <c r="B115">
        <v>340</v>
      </c>
      <c r="C115">
        <v>26</v>
      </c>
    </row>
    <row r="116" spans="2:3" x14ac:dyDescent="0.35">
      <c r="B116">
        <v>1442</v>
      </c>
      <c r="C116">
        <v>73</v>
      </c>
    </row>
    <row r="117" spans="2:3" x14ac:dyDescent="0.35">
      <c r="B117">
        <v>126</v>
      </c>
      <c r="C117">
        <v>128</v>
      </c>
    </row>
    <row r="118" spans="2:3" x14ac:dyDescent="0.35">
      <c r="B118">
        <v>524</v>
      </c>
      <c r="C118">
        <v>33</v>
      </c>
    </row>
    <row r="119" spans="2:3" x14ac:dyDescent="0.35">
      <c r="B119">
        <v>1989</v>
      </c>
      <c r="C119">
        <v>1072</v>
      </c>
    </row>
    <row r="120" spans="2:3" x14ac:dyDescent="0.35">
      <c r="B120">
        <v>157</v>
      </c>
      <c r="C120">
        <v>393</v>
      </c>
    </row>
    <row r="121" spans="2:3" x14ac:dyDescent="0.35">
      <c r="B121">
        <v>4498</v>
      </c>
      <c r="C121">
        <v>1257</v>
      </c>
    </row>
    <row r="122" spans="2:3" x14ac:dyDescent="0.35">
      <c r="B122">
        <v>80</v>
      </c>
      <c r="C122">
        <v>328</v>
      </c>
    </row>
    <row r="123" spans="2:3" x14ac:dyDescent="0.35">
      <c r="B123">
        <v>43</v>
      </c>
      <c r="C123">
        <v>147</v>
      </c>
    </row>
    <row r="124" spans="2:3" x14ac:dyDescent="0.35">
      <c r="B124">
        <v>2053</v>
      </c>
      <c r="C124">
        <v>830</v>
      </c>
    </row>
    <row r="125" spans="2:3" x14ac:dyDescent="0.35">
      <c r="B125">
        <v>168</v>
      </c>
      <c r="C125">
        <v>331</v>
      </c>
    </row>
    <row r="126" spans="2:3" x14ac:dyDescent="0.35">
      <c r="B126">
        <v>4289</v>
      </c>
      <c r="C126">
        <v>25</v>
      </c>
    </row>
    <row r="127" spans="2:3" x14ac:dyDescent="0.35">
      <c r="B127">
        <v>165</v>
      </c>
      <c r="C127">
        <v>3483</v>
      </c>
    </row>
    <row r="128" spans="2:3" x14ac:dyDescent="0.35">
      <c r="B128">
        <v>1815</v>
      </c>
      <c r="C128">
        <v>923</v>
      </c>
    </row>
    <row r="129" spans="2:3" x14ac:dyDescent="0.35">
      <c r="B129">
        <v>397</v>
      </c>
      <c r="C129">
        <v>1</v>
      </c>
    </row>
    <row r="130" spans="2:3" x14ac:dyDescent="0.35">
      <c r="B130">
        <v>1539</v>
      </c>
      <c r="C130">
        <v>33</v>
      </c>
    </row>
    <row r="131" spans="2:3" x14ac:dyDescent="0.35">
      <c r="B131">
        <v>138</v>
      </c>
      <c r="C131">
        <v>40</v>
      </c>
    </row>
    <row r="132" spans="2:3" x14ac:dyDescent="0.35">
      <c r="B132">
        <v>3594</v>
      </c>
      <c r="C132">
        <v>23</v>
      </c>
    </row>
    <row r="133" spans="2:3" x14ac:dyDescent="0.35">
      <c r="B133">
        <v>5880</v>
      </c>
      <c r="C133">
        <v>75</v>
      </c>
    </row>
    <row r="134" spans="2:3" x14ac:dyDescent="0.35">
      <c r="B134">
        <v>112</v>
      </c>
      <c r="C134">
        <v>2176</v>
      </c>
    </row>
    <row r="135" spans="2:3" x14ac:dyDescent="0.35">
      <c r="B135">
        <v>943</v>
      </c>
      <c r="C135">
        <v>441</v>
      </c>
    </row>
    <row r="136" spans="2:3" x14ac:dyDescent="0.35">
      <c r="B136">
        <v>2468</v>
      </c>
      <c r="C136">
        <v>25</v>
      </c>
    </row>
    <row r="137" spans="2:3" x14ac:dyDescent="0.35">
      <c r="B137">
        <v>2551</v>
      </c>
      <c r="C137">
        <v>127</v>
      </c>
    </row>
    <row r="138" spans="2:3" x14ac:dyDescent="0.35">
      <c r="B138">
        <v>101</v>
      </c>
      <c r="C138">
        <v>355</v>
      </c>
    </row>
    <row r="139" spans="2:3" x14ac:dyDescent="0.35">
      <c r="B139">
        <v>92</v>
      </c>
      <c r="C139">
        <v>44</v>
      </c>
    </row>
    <row r="140" spans="2:3" x14ac:dyDescent="0.35">
      <c r="B140">
        <v>62</v>
      </c>
      <c r="C140">
        <v>67</v>
      </c>
    </row>
    <row r="141" spans="2:3" x14ac:dyDescent="0.35">
      <c r="B141">
        <v>149</v>
      </c>
      <c r="C141">
        <v>1068</v>
      </c>
    </row>
    <row r="142" spans="2:3" x14ac:dyDescent="0.35">
      <c r="B142">
        <v>329</v>
      </c>
      <c r="C142">
        <v>424</v>
      </c>
    </row>
    <row r="143" spans="2:3" x14ac:dyDescent="0.35">
      <c r="B143">
        <v>97</v>
      </c>
      <c r="C143">
        <v>151</v>
      </c>
    </row>
    <row r="144" spans="2:3" x14ac:dyDescent="0.35">
      <c r="B144">
        <v>1784</v>
      </c>
      <c r="C144">
        <v>1608</v>
      </c>
    </row>
    <row r="145" spans="2:3" x14ac:dyDescent="0.35">
      <c r="B145">
        <v>1684</v>
      </c>
      <c r="C145">
        <v>941</v>
      </c>
    </row>
    <row r="146" spans="2:3" x14ac:dyDescent="0.35">
      <c r="B146">
        <v>250</v>
      </c>
      <c r="C146">
        <v>1</v>
      </c>
    </row>
    <row r="147" spans="2:3" x14ac:dyDescent="0.35">
      <c r="B147">
        <v>238</v>
      </c>
      <c r="C147">
        <v>40</v>
      </c>
    </row>
    <row r="148" spans="2:3" x14ac:dyDescent="0.35">
      <c r="B148">
        <v>53</v>
      </c>
      <c r="C148">
        <v>3015</v>
      </c>
    </row>
    <row r="149" spans="2:3" x14ac:dyDescent="0.35">
      <c r="B149">
        <v>214</v>
      </c>
      <c r="C149">
        <v>435</v>
      </c>
    </row>
    <row r="150" spans="2:3" x14ac:dyDescent="0.35">
      <c r="B150">
        <v>222</v>
      </c>
      <c r="C150">
        <v>714</v>
      </c>
    </row>
    <row r="151" spans="2:3" x14ac:dyDescent="0.35">
      <c r="B151">
        <v>1884</v>
      </c>
      <c r="C151">
        <v>5497</v>
      </c>
    </row>
    <row r="152" spans="2:3" x14ac:dyDescent="0.35">
      <c r="B152">
        <v>218</v>
      </c>
      <c r="C152">
        <v>418</v>
      </c>
    </row>
    <row r="153" spans="2:3" x14ac:dyDescent="0.35">
      <c r="B153">
        <v>6465</v>
      </c>
      <c r="C153">
        <v>1439</v>
      </c>
    </row>
    <row r="154" spans="2:3" x14ac:dyDescent="0.35">
      <c r="B154">
        <v>59</v>
      </c>
      <c r="C154">
        <v>15</v>
      </c>
    </row>
    <row r="155" spans="2:3" x14ac:dyDescent="0.35">
      <c r="B155">
        <v>88</v>
      </c>
      <c r="C155">
        <v>1999</v>
      </c>
    </row>
    <row r="156" spans="2:3" x14ac:dyDescent="0.35">
      <c r="B156">
        <v>1697</v>
      </c>
      <c r="C156">
        <v>118</v>
      </c>
    </row>
    <row r="157" spans="2:3" x14ac:dyDescent="0.35">
      <c r="B157">
        <v>92</v>
      </c>
      <c r="C157">
        <v>162</v>
      </c>
    </row>
    <row r="158" spans="2:3" x14ac:dyDescent="0.35">
      <c r="B158">
        <v>186</v>
      </c>
      <c r="C158">
        <v>83</v>
      </c>
    </row>
    <row r="159" spans="2:3" x14ac:dyDescent="0.35">
      <c r="B159">
        <v>138</v>
      </c>
      <c r="C159">
        <v>747</v>
      </c>
    </row>
    <row r="160" spans="2:3" x14ac:dyDescent="0.35">
      <c r="B160">
        <v>261</v>
      </c>
      <c r="C160">
        <v>84</v>
      </c>
    </row>
    <row r="161" spans="2:3" x14ac:dyDescent="0.35">
      <c r="B161">
        <v>107</v>
      </c>
      <c r="C161">
        <v>91</v>
      </c>
    </row>
    <row r="162" spans="2:3" x14ac:dyDescent="0.35">
      <c r="B162">
        <v>199</v>
      </c>
      <c r="C162">
        <v>792</v>
      </c>
    </row>
    <row r="163" spans="2:3" x14ac:dyDescent="0.35">
      <c r="B163">
        <v>5512</v>
      </c>
      <c r="C163">
        <v>32</v>
      </c>
    </row>
    <row r="164" spans="2:3" x14ac:dyDescent="0.35">
      <c r="B164">
        <v>86</v>
      </c>
      <c r="C164">
        <v>186</v>
      </c>
    </row>
    <row r="165" spans="2:3" x14ac:dyDescent="0.35">
      <c r="B165">
        <v>2768</v>
      </c>
      <c r="C165">
        <v>605</v>
      </c>
    </row>
    <row r="166" spans="2:3" x14ac:dyDescent="0.35">
      <c r="B166">
        <v>48</v>
      </c>
      <c r="C166">
        <v>1</v>
      </c>
    </row>
    <row r="167" spans="2:3" x14ac:dyDescent="0.35">
      <c r="B167">
        <v>87</v>
      </c>
      <c r="C167">
        <v>31</v>
      </c>
    </row>
    <row r="168" spans="2:3" x14ac:dyDescent="0.35">
      <c r="B168">
        <v>1894</v>
      </c>
      <c r="C168">
        <v>1181</v>
      </c>
    </row>
    <row r="169" spans="2:3" x14ac:dyDescent="0.35">
      <c r="B169">
        <v>282</v>
      </c>
      <c r="C169">
        <v>39</v>
      </c>
    </row>
    <row r="170" spans="2:3" x14ac:dyDescent="0.35">
      <c r="B170">
        <v>116</v>
      </c>
      <c r="C170">
        <v>46</v>
      </c>
    </row>
    <row r="171" spans="2:3" x14ac:dyDescent="0.35">
      <c r="B171">
        <v>83</v>
      </c>
      <c r="C171">
        <v>105</v>
      </c>
    </row>
    <row r="172" spans="2:3" x14ac:dyDescent="0.35">
      <c r="B172">
        <v>91</v>
      </c>
      <c r="C172">
        <v>535</v>
      </c>
    </row>
    <row r="173" spans="2:3" x14ac:dyDescent="0.35">
      <c r="B173">
        <v>546</v>
      </c>
      <c r="C173">
        <v>16</v>
      </c>
    </row>
    <row r="174" spans="2:3" x14ac:dyDescent="0.35">
      <c r="B174">
        <v>393</v>
      </c>
      <c r="C174">
        <v>575</v>
      </c>
    </row>
    <row r="175" spans="2:3" x14ac:dyDescent="0.35">
      <c r="B175">
        <v>133</v>
      </c>
      <c r="C175">
        <v>1120</v>
      </c>
    </row>
    <row r="176" spans="2:3" x14ac:dyDescent="0.35">
      <c r="B176">
        <v>254</v>
      </c>
      <c r="C176">
        <v>113</v>
      </c>
    </row>
    <row r="177" spans="2:3" x14ac:dyDescent="0.35">
      <c r="B177">
        <v>176</v>
      </c>
      <c r="C177">
        <v>1538</v>
      </c>
    </row>
    <row r="178" spans="2:3" x14ac:dyDescent="0.35">
      <c r="B178">
        <v>337</v>
      </c>
      <c r="C178">
        <v>9</v>
      </c>
    </row>
    <row r="179" spans="2:3" x14ac:dyDescent="0.35">
      <c r="B179">
        <v>107</v>
      </c>
      <c r="C179">
        <v>554</v>
      </c>
    </row>
    <row r="180" spans="2:3" x14ac:dyDescent="0.35">
      <c r="B180">
        <v>183</v>
      </c>
      <c r="C180">
        <v>648</v>
      </c>
    </row>
    <row r="181" spans="2:3" x14ac:dyDescent="0.35">
      <c r="B181">
        <v>72</v>
      </c>
      <c r="C181">
        <v>21</v>
      </c>
    </row>
    <row r="182" spans="2:3" x14ac:dyDescent="0.35">
      <c r="B182">
        <v>295</v>
      </c>
      <c r="C182">
        <v>54</v>
      </c>
    </row>
    <row r="183" spans="2:3" x14ac:dyDescent="0.35">
      <c r="B183">
        <v>142</v>
      </c>
      <c r="C183">
        <v>120</v>
      </c>
    </row>
    <row r="184" spans="2:3" x14ac:dyDescent="0.35">
      <c r="B184">
        <v>85</v>
      </c>
      <c r="C184">
        <v>579</v>
      </c>
    </row>
    <row r="185" spans="2:3" x14ac:dyDescent="0.35">
      <c r="B185">
        <v>659</v>
      </c>
      <c r="C185">
        <v>2072</v>
      </c>
    </row>
    <row r="186" spans="2:3" x14ac:dyDescent="0.35">
      <c r="B186">
        <v>121</v>
      </c>
      <c r="C186">
        <v>0</v>
      </c>
    </row>
    <row r="187" spans="2:3" x14ac:dyDescent="0.35">
      <c r="B187">
        <v>3742</v>
      </c>
      <c r="C187">
        <v>1796</v>
      </c>
    </row>
    <row r="188" spans="2:3" x14ac:dyDescent="0.35">
      <c r="B188">
        <v>223</v>
      </c>
      <c r="C188">
        <v>62</v>
      </c>
    </row>
    <row r="189" spans="2:3" x14ac:dyDescent="0.35">
      <c r="B189">
        <v>133</v>
      </c>
      <c r="C189">
        <v>347</v>
      </c>
    </row>
    <row r="190" spans="2:3" x14ac:dyDescent="0.35">
      <c r="B190">
        <v>5168</v>
      </c>
      <c r="C190">
        <v>19</v>
      </c>
    </row>
    <row r="191" spans="2:3" x14ac:dyDescent="0.35">
      <c r="B191">
        <v>307</v>
      </c>
      <c r="C191">
        <v>1258</v>
      </c>
    </row>
    <row r="192" spans="2:3" x14ac:dyDescent="0.35">
      <c r="B192">
        <v>2441</v>
      </c>
      <c r="C192">
        <v>362</v>
      </c>
    </row>
    <row r="193" spans="2:3" x14ac:dyDescent="0.35">
      <c r="B193">
        <v>1385</v>
      </c>
      <c r="C193">
        <v>133</v>
      </c>
    </row>
    <row r="194" spans="2:3" x14ac:dyDescent="0.35">
      <c r="B194">
        <v>190</v>
      </c>
      <c r="C194">
        <v>846</v>
      </c>
    </row>
    <row r="195" spans="2:3" x14ac:dyDescent="0.35">
      <c r="B195">
        <v>470</v>
      </c>
      <c r="C195">
        <v>10</v>
      </c>
    </row>
    <row r="196" spans="2:3" x14ac:dyDescent="0.35">
      <c r="B196">
        <v>253</v>
      </c>
      <c r="C196">
        <v>191</v>
      </c>
    </row>
    <row r="197" spans="2:3" x14ac:dyDescent="0.35">
      <c r="B197">
        <v>1113</v>
      </c>
      <c r="C197">
        <v>1979</v>
      </c>
    </row>
    <row r="198" spans="2:3" x14ac:dyDescent="0.35">
      <c r="B198">
        <v>2283</v>
      </c>
      <c r="C198">
        <v>63</v>
      </c>
    </row>
    <row r="199" spans="2:3" x14ac:dyDescent="0.35">
      <c r="B199">
        <v>1095</v>
      </c>
      <c r="C199">
        <v>6080</v>
      </c>
    </row>
    <row r="200" spans="2:3" x14ac:dyDescent="0.35">
      <c r="B200">
        <v>1690</v>
      </c>
      <c r="C200">
        <v>80</v>
      </c>
    </row>
    <row r="201" spans="2:3" x14ac:dyDescent="0.35">
      <c r="B201">
        <v>191</v>
      </c>
      <c r="C201">
        <v>9</v>
      </c>
    </row>
    <row r="202" spans="2:3" x14ac:dyDescent="0.35">
      <c r="B202">
        <v>2013</v>
      </c>
      <c r="C202">
        <v>1784</v>
      </c>
    </row>
    <row r="203" spans="2:3" x14ac:dyDescent="0.35">
      <c r="B203">
        <v>1703</v>
      </c>
      <c r="C203">
        <v>243</v>
      </c>
    </row>
    <row r="204" spans="2:3" x14ac:dyDescent="0.35">
      <c r="B204">
        <v>80</v>
      </c>
      <c r="C204">
        <v>1296</v>
      </c>
    </row>
    <row r="205" spans="2:3" x14ac:dyDescent="0.35">
      <c r="B205">
        <v>41</v>
      </c>
      <c r="C205">
        <v>77</v>
      </c>
    </row>
    <row r="206" spans="2:3" x14ac:dyDescent="0.35">
      <c r="B206">
        <v>187</v>
      </c>
      <c r="C206">
        <v>395</v>
      </c>
    </row>
    <row r="207" spans="2:3" x14ac:dyDescent="0.35">
      <c r="B207">
        <v>2875</v>
      </c>
      <c r="C207">
        <v>49</v>
      </c>
    </row>
    <row r="208" spans="2:3" x14ac:dyDescent="0.35">
      <c r="B208">
        <v>88</v>
      </c>
      <c r="C208">
        <v>180</v>
      </c>
    </row>
    <row r="209" spans="2:3" x14ac:dyDescent="0.35">
      <c r="B209">
        <v>191</v>
      </c>
      <c r="C209">
        <v>2690</v>
      </c>
    </row>
    <row r="210" spans="2:3" x14ac:dyDescent="0.35">
      <c r="B210">
        <v>139</v>
      </c>
      <c r="C210">
        <v>2779</v>
      </c>
    </row>
    <row r="211" spans="2:3" x14ac:dyDescent="0.35">
      <c r="B211">
        <v>186</v>
      </c>
      <c r="C211">
        <v>92</v>
      </c>
    </row>
    <row r="212" spans="2:3" x14ac:dyDescent="0.35">
      <c r="B212">
        <v>112</v>
      </c>
      <c r="C212">
        <v>1028</v>
      </c>
    </row>
    <row r="213" spans="2:3" x14ac:dyDescent="0.35">
      <c r="B213">
        <v>101</v>
      </c>
      <c r="C213">
        <v>26</v>
      </c>
    </row>
    <row r="214" spans="2:3" x14ac:dyDescent="0.35">
      <c r="B214">
        <v>206</v>
      </c>
      <c r="C214">
        <v>1790</v>
      </c>
    </row>
    <row r="215" spans="2:3" x14ac:dyDescent="0.35">
      <c r="B215">
        <v>154</v>
      </c>
      <c r="C215">
        <v>37</v>
      </c>
    </row>
    <row r="216" spans="2:3" x14ac:dyDescent="0.35">
      <c r="B216">
        <v>5966</v>
      </c>
      <c r="C216">
        <v>35</v>
      </c>
    </row>
    <row r="217" spans="2:3" x14ac:dyDescent="0.35">
      <c r="B217">
        <v>169</v>
      </c>
      <c r="C217">
        <v>558</v>
      </c>
    </row>
    <row r="218" spans="2:3" x14ac:dyDescent="0.35">
      <c r="B218">
        <v>2106</v>
      </c>
      <c r="C218">
        <v>64</v>
      </c>
    </row>
    <row r="219" spans="2:3" x14ac:dyDescent="0.35">
      <c r="B219">
        <v>131</v>
      </c>
      <c r="C219">
        <v>245</v>
      </c>
    </row>
    <row r="220" spans="2:3" x14ac:dyDescent="0.35">
      <c r="B220">
        <v>84</v>
      </c>
      <c r="C220">
        <v>71</v>
      </c>
    </row>
    <row r="221" spans="2:3" x14ac:dyDescent="0.35">
      <c r="B221">
        <v>155</v>
      </c>
      <c r="C221">
        <v>42</v>
      </c>
    </row>
    <row r="222" spans="2:3" x14ac:dyDescent="0.35">
      <c r="B222">
        <v>189</v>
      </c>
      <c r="C222">
        <v>156</v>
      </c>
    </row>
    <row r="223" spans="2:3" x14ac:dyDescent="0.35">
      <c r="B223">
        <v>4799</v>
      </c>
      <c r="C223">
        <v>1368</v>
      </c>
    </row>
    <row r="224" spans="2:3" x14ac:dyDescent="0.35">
      <c r="B224">
        <v>1137</v>
      </c>
      <c r="C224">
        <v>102</v>
      </c>
    </row>
    <row r="225" spans="2:3" x14ac:dyDescent="0.35">
      <c r="B225">
        <v>1152</v>
      </c>
      <c r="C225">
        <v>86</v>
      </c>
    </row>
    <row r="226" spans="2:3" x14ac:dyDescent="0.35">
      <c r="B226">
        <v>50</v>
      </c>
      <c r="C226">
        <v>253</v>
      </c>
    </row>
    <row r="227" spans="2:3" x14ac:dyDescent="0.35">
      <c r="B227">
        <v>3059</v>
      </c>
      <c r="C227">
        <v>157</v>
      </c>
    </row>
    <row r="228" spans="2:3" x14ac:dyDescent="0.35">
      <c r="B228">
        <v>34</v>
      </c>
      <c r="C228">
        <v>183</v>
      </c>
    </row>
    <row r="229" spans="2:3" x14ac:dyDescent="0.35">
      <c r="B229">
        <v>220</v>
      </c>
      <c r="C229">
        <v>82</v>
      </c>
    </row>
    <row r="230" spans="2:3" x14ac:dyDescent="0.35">
      <c r="B230">
        <v>1604</v>
      </c>
      <c r="C230">
        <v>1</v>
      </c>
    </row>
    <row r="231" spans="2:3" x14ac:dyDescent="0.35">
      <c r="B231">
        <v>454</v>
      </c>
      <c r="C231">
        <v>1198</v>
      </c>
    </row>
    <row r="232" spans="2:3" x14ac:dyDescent="0.35">
      <c r="B232">
        <v>123</v>
      </c>
      <c r="C232">
        <v>648</v>
      </c>
    </row>
    <row r="233" spans="2:3" x14ac:dyDescent="0.35">
      <c r="B233">
        <v>299</v>
      </c>
      <c r="C233">
        <v>64</v>
      </c>
    </row>
    <row r="234" spans="2:3" x14ac:dyDescent="0.35">
      <c r="B234">
        <v>2237</v>
      </c>
      <c r="C234">
        <v>62</v>
      </c>
    </row>
    <row r="235" spans="2:3" x14ac:dyDescent="0.35">
      <c r="B235">
        <v>645</v>
      </c>
      <c r="C235">
        <v>750</v>
      </c>
    </row>
    <row r="236" spans="2:3" x14ac:dyDescent="0.35">
      <c r="B236">
        <v>484</v>
      </c>
      <c r="C236">
        <v>105</v>
      </c>
    </row>
    <row r="237" spans="2:3" x14ac:dyDescent="0.35">
      <c r="B237">
        <v>154</v>
      </c>
      <c r="C237">
        <v>2604</v>
      </c>
    </row>
    <row r="238" spans="2:3" x14ac:dyDescent="0.35">
      <c r="B238">
        <v>82</v>
      </c>
      <c r="C238">
        <v>65</v>
      </c>
    </row>
    <row r="239" spans="2:3" x14ac:dyDescent="0.35">
      <c r="B239">
        <v>134</v>
      </c>
      <c r="C239">
        <v>94</v>
      </c>
    </row>
    <row r="240" spans="2:3" x14ac:dyDescent="0.35">
      <c r="B240">
        <v>5203</v>
      </c>
      <c r="C240">
        <v>257</v>
      </c>
    </row>
    <row r="241" spans="2:3" x14ac:dyDescent="0.35">
      <c r="B241">
        <v>94</v>
      </c>
      <c r="C241">
        <v>2928</v>
      </c>
    </row>
    <row r="242" spans="2:3" x14ac:dyDescent="0.35">
      <c r="B242">
        <v>205</v>
      </c>
      <c r="C242">
        <v>4697</v>
      </c>
    </row>
    <row r="243" spans="2:3" x14ac:dyDescent="0.35">
      <c r="B243">
        <v>92</v>
      </c>
      <c r="C243">
        <v>2915</v>
      </c>
    </row>
    <row r="244" spans="2:3" x14ac:dyDescent="0.35">
      <c r="B244">
        <v>219</v>
      </c>
      <c r="C244">
        <v>18</v>
      </c>
    </row>
    <row r="245" spans="2:3" x14ac:dyDescent="0.35">
      <c r="B245">
        <v>2526</v>
      </c>
      <c r="C245">
        <v>602</v>
      </c>
    </row>
    <row r="246" spans="2:3" x14ac:dyDescent="0.35">
      <c r="B246">
        <v>94</v>
      </c>
      <c r="C246">
        <v>1</v>
      </c>
    </row>
    <row r="247" spans="2:3" x14ac:dyDescent="0.35">
      <c r="B247">
        <v>1713</v>
      </c>
      <c r="C247">
        <v>3868</v>
      </c>
    </row>
    <row r="248" spans="2:3" x14ac:dyDescent="0.35">
      <c r="B248">
        <v>249</v>
      </c>
      <c r="C248">
        <v>504</v>
      </c>
    </row>
    <row r="249" spans="2:3" x14ac:dyDescent="0.35">
      <c r="B249">
        <v>192</v>
      </c>
      <c r="C249">
        <v>14</v>
      </c>
    </row>
    <row r="250" spans="2:3" x14ac:dyDescent="0.35">
      <c r="B250">
        <v>247</v>
      </c>
      <c r="C250">
        <v>750</v>
      </c>
    </row>
    <row r="251" spans="2:3" x14ac:dyDescent="0.35">
      <c r="B251">
        <v>2293</v>
      </c>
      <c r="C251">
        <v>77</v>
      </c>
    </row>
    <row r="252" spans="2:3" x14ac:dyDescent="0.35">
      <c r="B252">
        <v>3131</v>
      </c>
      <c r="C252">
        <v>752</v>
      </c>
    </row>
    <row r="253" spans="2:3" x14ac:dyDescent="0.35">
      <c r="B253">
        <v>143</v>
      </c>
      <c r="C253">
        <v>131</v>
      </c>
    </row>
    <row r="254" spans="2:3" x14ac:dyDescent="0.35">
      <c r="B254">
        <v>296</v>
      </c>
      <c r="C254">
        <v>87</v>
      </c>
    </row>
    <row r="255" spans="2:3" x14ac:dyDescent="0.35">
      <c r="B255">
        <v>170</v>
      </c>
      <c r="C255">
        <v>1063</v>
      </c>
    </row>
    <row r="256" spans="2:3" x14ac:dyDescent="0.35">
      <c r="B256">
        <v>86</v>
      </c>
      <c r="C256">
        <v>76</v>
      </c>
    </row>
    <row r="257" spans="2:3" x14ac:dyDescent="0.35">
      <c r="B257">
        <v>6286</v>
      </c>
      <c r="C257">
        <v>4428</v>
      </c>
    </row>
    <row r="258" spans="2:3" x14ac:dyDescent="0.35">
      <c r="B258">
        <v>3727</v>
      </c>
      <c r="C258">
        <v>58</v>
      </c>
    </row>
    <row r="259" spans="2:3" x14ac:dyDescent="0.35">
      <c r="B259">
        <v>1605</v>
      </c>
      <c r="C259">
        <v>111</v>
      </c>
    </row>
    <row r="260" spans="2:3" x14ac:dyDescent="0.35">
      <c r="B260">
        <v>2120</v>
      </c>
      <c r="C260">
        <v>2955</v>
      </c>
    </row>
    <row r="261" spans="2:3" x14ac:dyDescent="0.35">
      <c r="B261">
        <v>50</v>
      </c>
      <c r="C261">
        <v>1657</v>
      </c>
    </row>
    <row r="262" spans="2:3" x14ac:dyDescent="0.35">
      <c r="B262">
        <v>2080</v>
      </c>
      <c r="C262">
        <v>926</v>
      </c>
    </row>
    <row r="263" spans="2:3" x14ac:dyDescent="0.35">
      <c r="B263">
        <v>2105</v>
      </c>
      <c r="C263">
        <v>77</v>
      </c>
    </row>
    <row r="264" spans="2:3" x14ac:dyDescent="0.35">
      <c r="B264">
        <v>2436</v>
      </c>
      <c r="C264">
        <v>1748</v>
      </c>
    </row>
    <row r="265" spans="2:3" x14ac:dyDescent="0.35">
      <c r="B265">
        <v>80</v>
      </c>
      <c r="C265">
        <v>79</v>
      </c>
    </row>
    <row r="266" spans="2:3" x14ac:dyDescent="0.35">
      <c r="B266">
        <v>42</v>
      </c>
      <c r="C266">
        <v>889</v>
      </c>
    </row>
    <row r="267" spans="2:3" x14ac:dyDescent="0.35">
      <c r="B267">
        <v>139</v>
      </c>
      <c r="C267">
        <v>56</v>
      </c>
    </row>
    <row r="268" spans="2:3" x14ac:dyDescent="0.35">
      <c r="B268">
        <v>159</v>
      </c>
      <c r="C268">
        <v>1</v>
      </c>
    </row>
    <row r="269" spans="2:3" x14ac:dyDescent="0.35">
      <c r="B269">
        <v>381</v>
      </c>
      <c r="C269">
        <v>83</v>
      </c>
    </row>
    <row r="270" spans="2:3" x14ac:dyDescent="0.35">
      <c r="B270">
        <v>194</v>
      </c>
      <c r="C270">
        <v>2025</v>
      </c>
    </row>
    <row r="271" spans="2:3" x14ac:dyDescent="0.35">
      <c r="B271">
        <v>106</v>
      </c>
      <c r="C271">
        <v>14</v>
      </c>
    </row>
    <row r="272" spans="2:3" x14ac:dyDescent="0.35">
      <c r="B272">
        <v>142</v>
      </c>
      <c r="C272">
        <v>656</v>
      </c>
    </row>
    <row r="273" spans="2:3" x14ac:dyDescent="0.35">
      <c r="B273">
        <v>211</v>
      </c>
      <c r="C273">
        <v>1596</v>
      </c>
    </row>
    <row r="274" spans="2:3" x14ac:dyDescent="0.35">
      <c r="B274">
        <v>2756</v>
      </c>
      <c r="C274">
        <v>10</v>
      </c>
    </row>
    <row r="275" spans="2:3" x14ac:dyDescent="0.35">
      <c r="B275">
        <v>173</v>
      </c>
      <c r="C275">
        <v>1121</v>
      </c>
    </row>
    <row r="276" spans="2:3" x14ac:dyDescent="0.35">
      <c r="B276">
        <v>87</v>
      </c>
      <c r="C276">
        <v>15</v>
      </c>
    </row>
    <row r="277" spans="2:3" x14ac:dyDescent="0.35">
      <c r="B277">
        <v>1572</v>
      </c>
      <c r="C277">
        <v>191</v>
      </c>
    </row>
    <row r="278" spans="2:3" x14ac:dyDescent="0.35">
      <c r="B278">
        <v>2346</v>
      </c>
      <c r="C278">
        <v>16</v>
      </c>
    </row>
    <row r="279" spans="2:3" x14ac:dyDescent="0.35">
      <c r="B279">
        <v>115</v>
      </c>
      <c r="C279">
        <v>17</v>
      </c>
    </row>
    <row r="280" spans="2:3" x14ac:dyDescent="0.35">
      <c r="B280">
        <v>85</v>
      </c>
      <c r="C280">
        <v>34</v>
      </c>
    </row>
    <row r="281" spans="2:3" x14ac:dyDescent="0.35">
      <c r="B281">
        <v>144</v>
      </c>
      <c r="C281">
        <v>1</v>
      </c>
    </row>
    <row r="282" spans="2:3" x14ac:dyDescent="0.35">
      <c r="B282">
        <v>2443</v>
      </c>
      <c r="C282">
        <v>1274</v>
      </c>
    </row>
    <row r="283" spans="2:3" x14ac:dyDescent="0.35">
      <c r="B283">
        <v>64</v>
      </c>
      <c r="C283">
        <v>210</v>
      </c>
    </row>
    <row r="284" spans="2:3" x14ac:dyDescent="0.35">
      <c r="B284">
        <v>268</v>
      </c>
      <c r="C284">
        <v>248</v>
      </c>
    </row>
    <row r="285" spans="2:3" x14ac:dyDescent="0.35">
      <c r="B285">
        <v>195</v>
      </c>
      <c r="C285">
        <v>513</v>
      </c>
    </row>
    <row r="286" spans="2:3" x14ac:dyDescent="0.35">
      <c r="B286">
        <v>186</v>
      </c>
      <c r="C286">
        <v>3410</v>
      </c>
    </row>
    <row r="287" spans="2:3" x14ac:dyDescent="0.35">
      <c r="B287">
        <v>460</v>
      </c>
      <c r="C287">
        <v>10</v>
      </c>
    </row>
    <row r="288" spans="2:3" x14ac:dyDescent="0.35">
      <c r="B288">
        <v>2528</v>
      </c>
      <c r="C288">
        <v>2201</v>
      </c>
    </row>
    <row r="289" spans="2:3" x14ac:dyDescent="0.35">
      <c r="B289">
        <v>3657</v>
      </c>
      <c r="C289">
        <v>676</v>
      </c>
    </row>
    <row r="290" spans="2:3" x14ac:dyDescent="0.35">
      <c r="B290">
        <v>131</v>
      </c>
      <c r="C290">
        <v>831</v>
      </c>
    </row>
    <row r="291" spans="2:3" x14ac:dyDescent="0.35">
      <c r="B291">
        <v>239</v>
      </c>
      <c r="C291">
        <v>859</v>
      </c>
    </row>
    <row r="292" spans="2:3" x14ac:dyDescent="0.35">
      <c r="B292">
        <v>78</v>
      </c>
      <c r="C292">
        <v>45</v>
      </c>
    </row>
    <row r="293" spans="2:3" x14ac:dyDescent="0.35">
      <c r="B293">
        <v>1773</v>
      </c>
      <c r="C293">
        <v>6</v>
      </c>
    </row>
    <row r="294" spans="2:3" x14ac:dyDescent="0.35">
      <c r="B294">
        <v>32</v>
      </c>
      <c r="C294">
        <v>7</v>
      </c>
    </row>
    <row r="295" spans="2:3" x14ac:dyDescent="0.35">
      <c r="B295">
        <v>369</v>
      </c>
      <c r="C295">
        <v>31</v>
      </c>
    </row>
    <row r="296" spans="2:3" x14ac:dyDescent="0.35">
      <c r="B296">
        <v>89</v>
      </c>
      <c r="C296">
        <v>78</v>
      </c>
    </row>
    <row r="297" spans="2:3" x14ac:dyDescent="0.35">
      <c r="B297">
        <v>147</v>
      </c>
      <c r="C297">
        <v>1225</v>
      </c>
    </row>
    <row r="298" spans="2:3" x14ac:dyDescent="0.35">
      <c r="B298">
        <v>126</v>
      </c>
      <c r="C298">
        <v>1</v>
      </c>
    </row>
    <row r="299" spans="2:3" x14ac:dyDescent="0.35">
      <c r="B299">
        <v>2218</v>
      </c>
      <c r="C299">
        <v>67</v>
      </c>
    </row>
    <row r="300" spans="2:3" x14ac:dyDescent="0.35">
      <c r="B300">
        <v>202</v>
      </c>
      <c r="C300">
        <v>19</v>
      </c>
    </row>
    <row r="301" spans="2:3" x14ac:dyDescent="0.35">
      <c r="B301">
        <v>140</v>
      </c>
      <c r="C301">
        <v>2108</v>
      </c>
    </row>
    <row r="302" spans="2:3" x14ac:dyDescent="0.35">
      <c r="B302">
        <v>1052</v>
      </c>
      <c r="C302">
        <v>679</v>
      </c>
    </row>
    <row r="303" spans="2:3" x14ac:dyDescent="0.35">
      <c r="B303">
        <v>247</v>
      </c>
      <c r="C303">
        <v>36</v>
      </c>
    </row>
    <row r="304" spans="2:3" x14ac:dyDescent="0.35">
      <c r="B304">
        <v>84</v>
      </c>
      <c r="C304">
        <v>47</v>
      </c>
    </row>
    <row r="305" spans="2:3" x14ac:dyDescent="0.35">
      <c r="B305">
        <v>88</v>
      </c>
      <c r="C305">
        <v>70</v>
      </c>
    </row>
    <row r="306" spans="2:3" x14ac:dyDescent="0.35">
      <c r="B306">
        <v>156</v>
      </c>
      <c r="C306">
        <v>154</v>
      </c>
    </row>
    <row r="307" spans="2:3" x14ac:dyDescent="0.35">
      <c r="B307">
        <v>2985</v>
      </c>
      <c r="C307">
        <v>22</v>
      </c>
    </row>
    <row r="308" spans="2:3" x14ac:dyDescent="0.35">
      <c r="B308">
        <v>762</v>
      </c>
      <c r="C308">
        <v>1758</v>
      </c>
    </row>
    <row r="309" spans="2:3" x14ac:dyDescent="0.35">
      <c r="B309">
        <v>554</v>
      </c>
      <c r="C309">
        <v>94</v>
      </c>
    </row>
    <row r="310" spans="2:3" x14ac:dyDescent="0.35">
      <c r="B310">
        <v>135</v>
      </c>
      <c r="C310">
        <v>33</v>
      </c>
    </row>
    <row r="311" spans="2:3" x14ac:dyDescent="0.35">
      <c r="B311">
        <v>122</v>
      </c>
      <c r="C311">
        <v>1</v>
      </c>
    </row>
    <row r="312" spans="2:3" x14ac:dyDescent="0.35">
      <c r="B312">
        <v>221</v>
      </c>
      <c r="C312">
        <v>31</v>
      </c>
    </row>
    <row r="313" spans="2:3" x14ac:dyDescent="0.35">
      <c r="B313">
        <v>126</v>
      </c>
      <c r="C313">
        <v>35</v>
      </c>
    </row>
    <row r="314" spans="2:3" x14ac:dyDescent="0.35">
      <c r="B314">
        <v>1022</v>
      </c>
      <c r="C314">
        <v>63</v>
      </c>
    </row>
    <row r="315" spans="2:3" x14ac:dyDescent="0.35">
      <c r="B315">
        <v>3177</v>
      </c>
      <c r="C315">
        <v>526</v>
      </c>
    </row>
    <row r="316" spans="2:3" x14ac:dyDescent="0.35">
      <c r="B316">
        <v>198</v>
      </c>
      <c r="C316">
        <v>121</v>
      </c>
    </row>
    <row r="317" spans="2:3" x14ac:dyDescent="0.35">
      <c r="B317">
        <v>85</v>
      </c>
      <c r="C317">
        <v>67</v>
      </c>
    </row>
    <row r="318" spans="2:3" x14ac:dyDescent="0.35">
      <c r="B318">
        <v>3596</v>
      </c>
      <c r="C318">
        <v>57</v>
      </c>
    </row>
    <row r="319" spans="2:3" x14ac:dyDescent="0.35">
      <c r="B319">
        <v>244</v>
      </c>
      <c r="C319">
        <v>1229</v>
      </c>
    </row>
    <row r="320" spans="2:3" x14ac:dyDescent="0.35">
      <c r="B320">
        <v>5180</v>
      </c>
      <c r="C320">
        <v>12</v>
      </c>
    </row>
    <row r="321" spans="2:3" x14ac:dyDescent="0.35">
      <c r="B321">
        <v>589</v>
      </c>
      <c r="C321">
        <v>452</v>
      </c>
    </row>
    <row r="322" spans="2:3" x14ac:dyDescent="0.35">
      <c r="B322">
        <v>2725</v>
      </c>
      <c r="C322">
        <v>1886</v>
      </c>
    </row>
    <row r="323" spans="2:3" x14ac:dyDescent="0.35">
      <c r="B323">
        <v>300</v>
      </c>
      <c r="C323">
        <v>1825</v>
      </c>
    </row>
    <row r="324" spans="2:3" x14ac:dyDescent="0.35">
      <c r="B324">
        <v>144</v>
      </c>
      <c r="C324">
        <v>31</v>
      </c>
    </row>
    <row r="325" spans="2:3" x14ac:dyDescent="0.35">
      <c r="B325">
        <v>87</v>
      </c>
      <c r="C325">
        <v>107</v>
      </c>
    </row>
    <row r="326" spans="2:3" x14ac:dyDescent="0.35">
      <c r="B326">
        <v>3116</v>
      </c>
      <c r="C326">
        <v>27</v>
      </c>
    </row>
    <row r="327" spans="2:3" x14ac:dyDescent="0.35">
      <c r="B327">
        <v>909</v>
      </c>
      <c r="C327">
        <v>1221</v>
      </c>
    </row>
    <row r="328" spans="2:3" x14ac:dyDescent="0.35">
      <c r="B328">
        <v>1613</v>
      </c>
      <c r="C328">
        <v>1</v>
      </c>
    </row>
    <row r="329" spans="2:3" x14ac:dyDescent="0.35">
      <c r="B329">
        <v>136</v>
      </c>
      <c r="C329">
        <v>16</v>
      </c>
    </row>
    <row r="330" spans="2:3" x14ac:dyDescent="0.35">
      <c r="B330">
        <v>130</v>
      </c>
      <c r="C330">
        <v>41</v>
      </c>
    </row>
    <row r="331" spans="2:3" x14ac:dyDescent="0.35">
      <c r="B331">
        <v>102</v>
      </c>
      <c r="C331">
        <v>523</v>
      </c>
    </row>
    <row r="332" spans="2:3" x14ac:dyDescent="0.35">
      <c r="B332">
        <v>4006</v>
      </c>
      <c r="C332">
        <v>141</v>
      </c>
    </row>
    <row r="333" spans="2:3" x14ac:dyDescent="0.35">
      <c r="B333">
        <v>1629</v>
      </c>
      <c r="C333">
        <v>52</v>
      </c>
    </row>
    <row r="334" spans="2:3" x14ac:dyDescent="0.35">
      <c r="B334">
        <v>2188</v>
      </c>
      <c r="C334">
        <v>225</v>
      </c>
    </row>
    <row r="335" spans="2:3" x14ac:dyDescent="0.35">
      <c r="B335">
        <v>2409</v>
      </c>
      <c r="C335">
        <v>38</v>
      </c>
    </row>
    <row r="336" spans="2:3" x14ac:dyDescent="0.35">
      <c r="B336">
        <v>194</v>
      </c>
      <c r="C336">
        <v>15</v>
      </c>
    </row>
    <row r="337" spans="2:3" x14ac:dyDescent="0.35">
      <c r="B337">
        <v>1140</v>
      </c>
      <c r="C337">
        <v>37</v>
      </c>
    </row>
    <row r="338" spans="2:3" x14ac:dyDescent="0.35">
      <c r="B338">
        <v>102</v>
      </c>
      <c r="C338">
        <v>112</v>
      </c>
    </row>
    <row r="339" spans="2:3" x14ac:dyDescent="0.35">
      <c r="B339">
        <v>2857</v>
      </c>
      <c r="C339">
        <v>21</v>
      </c>
    </row>
    <row r="340" spans="2:3" x14ac:dyDescent="0.35">
      <c r="B340">
        <v>107</v>
      </c>
      <c r="C340">
        <v>67</v>
      </c>
    </row>
    <row r="341" spans="2:3" x14ac:dyDescent="0.35">
      <c r="B341">
        <v>160</v>
      </c>
      <c r="C341">
        <v>78</v>
      </c>
    </row>
    <row r="342" spans="2:3" x14ac:dyDescent="0.35">
      <c r="B342">
        <v>2230</v>
      </c>
      <c r="C342">
        <v>67</v>
      </c>
    </row>
    <row r="343" spans="2:3" x14ac:dyDescent="0.35">
      <c r="B343">
        <v>316</v>
      </c>
      <c r="C343">
        <v>263</v>
      </c>
    </row>
    <row r="344" spans="2:3" x14ac:dyDescent="0.35">
      <c r="B344">
        <v>117</v>
      </c>
      <c r="C344">
        <v>1691</v>
      </c>
    </row>
    <row r="345" spans="2:3" x14ac:dyDescent="0.35">
      <c r="B345">
        <v>6406</v>
      </c>
      <c r="C345">
        <v>181</v>
      </c>
    </row>
    <row r="346" spans="2:3" x14ac:dyDescent="0.35">
      <c r="B346">
        <v>192</v>
      </c>
      <c r="C346">
        <v>13</v>
      </c>
    </row>
    <row r="347" spans="2:3" x14ac:dyDescent="0.35">
      <c r="B347">
        <v>26</v>
      </c>
      <c r="C347">
        <v>1</v>
      </c>
    </row>
    <row r="348" spans="2:3" x14ac:dyDescent="0.35">
      <c r="B348">
        <v>723</v>
      </c>
      <c r="C348">
        <v>21</v>
      </c>
    </row>
    <row r="349" spans="2:3" x14ac:dyDescent="0.35">
      <c r="B349">
        <v>170</v>
      </c>
      <c r="C349">
        <v>830</v>
      </c>
    </row>
    <row r="350" spans="2:3" x14ac:dyDescent="0.35">
      <c r="B350">
        <v>238</v>
      </c>
      <c r="C350">
        <v>130</v>
      </c>
    </row>
    <row r="351" spans="2:3" x14ac:dyDescent="0.35">
      <c r="B351">
        <v>55</v>
      </c>
      <c r="C351">
        <v>55</v>
      </c>
    </row>
    <row r="352" spans="2:3" x14ac:dyDescent="0.35">
      <c r="B352">
        <v>128</v>
      </c>
      <c r="C352">
        <v>114</v>
      </c>
    </row>
    <row r="353" spans="2:3" x14ac:dyDescent="0.35">
      <c r="B353">
        <v>2144</v>
      </c>
      <c r="C353">
        <v>594</v>
      </c>
    </row>
    <row r="354" spans="2:3" x14ac:dyDescent="0.35">
      <c r="B354">
        <v>2693</v>
      </c>
      <c r="C354">
        <v>24</v>
      </c>
    </row>
    <row r="355" spans="2:3" x14ac:dyDescent="0.35">
      <c r="B355">
        <v>432</v>
      </c>
      <c r="C355">
        <v>252</v>
      </c>
    </row>
    <row r="356" spans="2:3" x14ac:dyDescent="0.35">
      <c r="B356">
        <v>189</v>
      </c>
      <c r="C356">
        <v>67</v>
      </c>
    </row>
    <row r="357" spans="2:3" x14ac:dyDescent="0.35">
      <c r="B357">
        <v>154</v>
      </c>
      <c r="C357">
        <v>742</v>
      </c>
    </row>
    <row r="358" spans="2:3" x14ac:dyDescent="0.35">
      <c r="B358">
        <v>96</v>
      </c>
      <c r="C358">
        <v>75</v>
      </c>
    </row>
    <row r="359" spans="2:3" x14ac:dyDescent="0.35">
      <c r="B359">
        <v>3063</v>
      </c>
      <c r="C359">
        <v>4405</v>
      </c>
    </row>
    <row r="360" spans="2:3" x14ac:dyDescent="0.35">
      <c r="B360">
        <v>2266</v>
      </c>
      <c r="C360">
        <v>92</v>
      </c>
    </row>
    <row r="361" spans="2:3" x14ac:dyDescent="0.35">
      <c r="B361">
        <v>194</v>
      </c>
      <c r="C361">
        <v>64</v>
      </c>
    </row>
    <row r="362" spans="2:3" x14ac:dyDescent="0.35">
      <c r="B362">
        <v>129</v>
      </c>
      <c r="C362">
        <v>64</v>
      </c>
    </row>
    <row r="363" spans="2:3" x14ac:dyDescent="0.35">
      <c r="B363">
        <v>375</v>
      </c>
      <c r="C363">
        <v>842</v>
      </c>
    </row>
    <row r="364" spans="2:3" x14ac:dyDescent="0.35">
      <c r="B364">
        <v>409</v>
      </c>
      <c r="C364">
        <v>112</v>
      </c>
    </row>
    <row r="365" spans="2:3" x14ac:dyDescent="0.35">
      <c r="B365">
        <v>234</v>
      </c>
      <c r="C365">
        <v>374</v>
      </c>
    </row>
    <row r="366" spans="2:3" x14ac:dyDescent="0.35">
      <c r="B366">
        <v>3016</v>
      </c>
    </row>
    <row r="367" spans="2:3" x14ac:dyDescent="0.35">
      <c r="B367">
        <v>264</v>
      </c>
    </row>
    <row r="368" spans="2:3" x14ac:dyDescent="0.35">
      <c r="B368">
        <v>272</v>
      </c>
    </row>
    <row r="369" spans="2:2" x14ac:dyDescent="0.35">
      <c r="B369">
        <v>419</v>
      </c>
    </row>
    <row r="370" spans="2:2" x14ac:dyDescent="0.35">
      <c r="B370">
        <v>1621</v>
      </c>
    </row>
    <row r="371" spans="2:2" x14ac:dyDescent="0.35">
      <c r="B371">
        <v>1101</v>
      </c>
    </row>
    <row r="372" spans="2:2" x14ac:dyDescent="0.35">
      <c r="B372">
        <v>1073</v>
      </c>
    </row>
    <row r="373" spans="2:2" x14ac:dyDescent="0.35">
      <c r="B373">
        <v>331</v>
      </c>
    </row>
    <row r="374" spans="2:2" x14ac:dyDescent="0.35">
      <c r="B374">
        <v>1170</v>
      </c>
    </row>
    <row r="375" spans="2:2" x14ac:dyDescent="0.35">
      <c r="B375">
        <v>363</v>
      </c>
    </row>
    <row r="376" spans="2:2" x14ac:dyDescent="0.35">
      <c r="B376">
        <v>103</v>
      </c>
    </row>
    <row r="377" spans="2:2" x14ac:dyDescent="0.35">
      <c r="B377">
        <v>147</v>
      </c>
    </row>
    <row r="378" spans="2:2" x14ac:dyDescent="0.35">
      <c r="B378">
        <v>110</v>
      </c>
    </row>
    <row r="379" spans="2:2" x14ac:dyDescent="0.35">
      <c r="B379">
        <v>134</v>
      </c>
    </row>
    <row r="380" spans="2:2" x14ac:dyDescent="0.35">
      <c r="B380">
        <v>269</v>
      </c>
    </row>
    <row r="381" spans="2:2" x14ac:dyDescent="0.35">
      <c r="B381">
        <v>175</v>
      </c>
    </row>
    <row r="382" spans="2:2" x14ac:dyDescent="0.35">
      <c r="B382">
        <v>69</v>
      </c>
    </row>
    <row r="383" spans="2:2" x14ac:dyDescent="0.35">
      <c r="B383">
        <v>190</v>
      </c>
    </row>
    <row r="384" spans="2:2" x14ac:dyDescent="0.35">
      <c r="B384">
        <v>237</v>
      </c>
    </row>
    <row r="385" spans="2:2" x14ac:dyDescent="0.35">
      <c r="B385">
        <v>196</v>
      </c>
    </row>
    <row r="386" spans="2:2" x14ac:dyDescent="0.35">
      <c r="B386">
        <v>7295</v>
      </c>
    </row>
    <row r="387" spans="2:2" x14ac:dyDescent="0.35">
      <c r="B387">
        <v>2893</v>
      </c>
    </row>
    <row r="388" spans="2:2" x14ac:dyDescent="0.35">
      <c r="B388">
        <v>820</v>
      </c>
    </row>
    <row r="389" spans="2:2" x14ac:dyDescent="0.35">
      <c r="B389">
        <v>2038</v>
      </c>
    </row>
    <row r="390" spans="2:2" x14ac:dyDescent="0.35">
      <c r="B390">
        <v>116</v>
      </c>
    </row>
    <row r="391" spans="2:2" x14ac:dyDescent="0.35">
      <c r="B391">
        <v>1345</v>
      </c>
    </row>
    <row r="392" spans="2:2" x14ac:dyDescent="0.35">
      <c r="B392">
        <v>168</v>
      </c>
    </row>
    <row r="393" spans="2:2" x14ac:dyDescent="0.35">
      <c r="B393">
        <v>137</v>
      </c>
    </row>
    <row r="394" spans="2:2" x14ac:dyDescent="0.35">
      <c r="B394">
        <v>186</v>
      </c>
    </row>
    <row r="395" spans="2:2" x14ac:dyDescent="0.35">
      <c r="B395">
        <v>125</v>
      </c>
    </row>
    <row r="396" spans="2:2" x14ac:dyDescent="0.35">
      <c r="B396">
        <v>202</v>
      </c>
    </row>
    <row r="397" spans="2:2" x14ac:dyDescent="0.35">
      <c r="B397">
        <v>103</v>
      </c>
    </row>
    <row r="398" spans="2:2" x14ac:dyDescent="0.35">
      <c r="B398">
        <v>1785</v>
      </c>
    </row>
    <row r="399" spans="2:2" x14ac:dyDescent="0.35">
      <c r="B399">
        <v>157</v>
      </c>
    </row>
    <row r="400" spans="2:2" x14ac:dyDescent="0.35">
      <c r="B400">
        <v>555</v>
      </c>
    </row>
    <row r="401" spans="2:2" x14ac:dyDescent="0.35">
      <c r="B401">
        <v>297</v>
      </c>
    </row>
    <row r="402" spans="2:2" x14ac:dyDescent="0.35">
      <c r="B402">
        <v>123</v>
      </c>
    </row>
    <row r="403" spans="2:2" x14ac:dyDescent="0.35">
      <c r="B403">
        <v>3036</v>
      </c>
    </row>
    <row r="404" spans="2:2" x14ac:dyDescent="0.35">
      <c r="B404">
        <v>144</v>
      </c>
    </row>
    <row r="405" spans="2:2" x14ac:dyDescent="0.35">
      <c r="B405">
        <v>121</v>
      </c>
    </row>
    <row r="406" spans="2:2" x14ac:dyDescent="0.35">
      <c r="B406">
        <v>181</v>
      </c>
    </row>
    <row r="407" spans="2:2" x14ac:dyDescent="0.35">
      <c r="B407">
        <v>122</v>
      </c>
    </row>
    <row r="408" spans="2:2" x14ac:dyDescent="0.35">
      <c r="B408">
        <v>1071</v>
      </c>
    </row>
    <row r="409" spans="2:2" x14ac:dyDescent="0.35">
      <c r="B409">
        <v>980</v>
      </c>
    </row>
    <row r="410" spans="2:2" x14ac:dyDescent="0.35">
      <c r="B410">
        <v>536</v>
      </c>
    </row>
    <row r="411" spans="2:2" x14ac:dyDescent="0.35">
      <c r="B411">
        <v>1991</v>
      </c>
    </row>
    <row r="412" spans="2:2" x14ac:dyDescent="0.35">
      <c r="B412">
        <v>180</v>
      </c>
    </row>
    <row r="413" spans="2:2" x14ac:dyDescent="0.35">
      <c r="B413">
        <v>130</v>
      </c>
    </row>
    <row r="414" spans="2:2" x14ac:dyDescent="0.35">
      <c r="B414">
        <v>122</v>
      </c>
    </row>
    <row r="415" spans="2:2" x14ac:dyDescent="0.35">
      <c r="B415">
        <v>140</v>
      </c>
    </row>
    <row r="416" spans="2:2" x14ac:dyDescent="0.35">
      <c r="B416">
        <v>3388</v>
      </c>
    </row>
    <row r="417" spans="2:2" x14ac:dyDescent="0.35">
      <c r="B417">
        <v>280</v>
      </c>
    </row>
    <row r="418" spans="2:2" x14ac:dyDescent="0.35">
      <c r="B418">
        <v>366</v>
      </c>
    </row>
    <row r="419" spans="2:2" x14ac:dyDescent="0.35">
      <c r="B419">
        <v>270</v>
      </c>
    </row>
    <row r="420" spans="2:2" x14ac:dyDescent="0.35">
      <c r="B420">
        <v>137</v>
      </c>
    </row>
    <row r="421" spans="2:2" x14ac:dyDescent="0.35">
      <c r="B421">
        <v>3205</v>
      </c>
    </row>
    <row r="422" spans="2:2" x14ac:dyDescent="0.35">
      <c r="B422">
        <v>288</v>
      </c>
    </row>
    <row r="423" spans="2:2" x14ac:dyDescent="0.35">
      <c r="B423">
        <v>148</v>
      </c>
    </row>
    <row r="424" spans="2:2" x14ac:dyDescent="0.35">
      <c r="B424">
        <v>114</v>
      </c>
    </row>
    <row r="425" spans="2:2" x14ac:dyDescent="0.35">
      <c r="B425">
        <v>1518</v>
      </c>
    </row>
    <row r="426" spans="2:2" x14ac:dyDescent="0.35">
      <c r="B426">
        <v>166</v>
      </c>
    </row>
    <row r="427" spans="2:2" x14ac:dyDescent="0.35">
      <c r="B427">
        <v>100</v>
      </c>
    </row>
    <row r="428" spans="2:2" x14ac:dyDescent="0.35">
      <c r="B428">
        <v>235</v>
      </c>
    </row>
    <row r="429" spans="2:2" x14ac:dyDescent="0.35">
      <c r="B429">
        <v>148</v>
      </c>
    </row>
    <row r="430" spans="2:2" x14ac:dyDescent="0.35">
      <c r="B430">
        <v>198</v>
      </c>
    </row>
    <row r="431" spans="2:2" x14ac:dyDescent="0.35">
      <c r="B431">
        <v>150</v>
      </c>
    </row>
    <row r="432" spans="2:2" x14ac:dyDescent="0.35">
      <c r="B432">
        <v>216</v>
      </c>
    </row>
    <row r="433" spans="2:2" x14ac:dyDescent="0.35">
      <c r="B433">
        <v>5139</v>
      </c>
    </row>
    <row r="434" spans="2:2" x14ac:dyDescent="0.35">
      <c r="B434">
        <v>2353</v>
      </c>
    </row>
    <row r="435" spans="2:2" x14ac:dyDescent="0.35">
      <c r="B435">
        <v>78</v>
      </c>
    </row>
    <row r="436" spans="2:2" x14ac:dyDescent="0.35">
      <c r="B436">
        <v>174</v>
      </c>
    </row>
    <row r="437" spans="2:2" x14ac:dyDescent="0.35">
      <c r="B437">
        <v>164</v>
      </c>
    </row>
    <row r="438" spans="2:2" x14ac:dyDescent="0.35">
      <c r="B438">
        <v>161</v>
      </c>
    </row>
    <row r="439" spans="2:2" x14ac:dyDescent="0.35">
      <c r="B439">
        <v>138</v>
      </c>
    </row>
    <row r="440" spans="2:2" x14ac:dyDescent="0.35">
      <c r="B440">
        <v>3308</v>
      </c>
    </row>
    <row r="441" spans="2:2" x14ac:dyDescent="0.35">
      <c r="B441">
        <v>127</v>
      </c>
    </row>
    <row r="442" spans="2:2" x14ac:dyDescent="0.35">
      <c r="B442">
        <v>207</v>
      </c>
    </row>
    <row r="443" spans="2:2" x14ac:dyDescent="0.35">
      <c r="B443">
        <v>181</v>
      </c>
    </row>
    <row r="444" spans="2:2" x14ac:dyDescent="0.35">
      <c r="B444">
        <v>110</v>
      </c>
    </row>
    <row r="445" spans="2:2" x14ac:dyDescent="0.35">
      <c r="B445">
        <v>185</v>
      </c>
    </row>
    <row r="446" spans="2:2" x14ac:dyDescent="0.35">
      <c r="B446">
        <v>121</v>
      </c>
    </row>
    <row r="447" spans="2:2" x14ac:dyDescent="0.35">
      <c r="B447">
        <v>106</v>
      </c>
    </row>
    <row r="448" spans="2:2" x14ac:dyDescent="0.35">
      <c r="B448">
        <v>142</v>
      </c>
    </row>
    <row r="449" spans="2:2" x14ac:dyDescent="0.35">
      <c r="B449">
        <v>233</v>
      </c>
    </row>
    <row r="450" spans="2:2" x14ac:dyDescent="0.35">
      <c r="B450">
        <v>218</v>
      </c>
    </row>
    <row r="451" spans="2:2" x14ac:dyDescent="0.35">
      <c r="B451">
        <v>76</v>
      </c>
    </row>
    <row r="452" spans="2:2" x14ac:dyDescent="0.35">
      <c r="B452">
        <v>43</v>
      </c>
    </row>
    <row r="453" spans="2:2" x14ac:dyDescent="0.35">
      <c r="B453">
        <v>221</v>
      </c>
    </row>
    <row r="454" spans="2:2" x14ac:dyDescent="0.35">
      <c r="B454">
        <v>2805</v>
      </c>
    </row>
    <row r="455" spans="2:2" x14ac:dyDescent="0.35">
      <c r="B455">
        <v>68</v>
      </c>
    </row>
    <row r="456" spans="2:2" x14ac:dyDescent="0.35">
      <c r="B456">
        <v>183</v>
      </c>
    </row>
    <row r="457" spans="2:2" x14ac:dyDescent="0.35">
      <c r="B457">
        <v>133</v>
      </c>
    </row>
    <row r="458" spans="2:2" x14ac:dyDescent="0.35">
      <c r="B458">
        <v>2489</v>
      </c>
    </row>
    <row r="459" spans="2:2" x14ac:dyDescent="0.35">
      <c r="B459">
        <v>69</v>
      </c>
    </row>
    <row r="460" spans="2:2" x14ac:dyDescent="0.35">
      <c r="B460">
        <v>279</v>
      </c>
    </row>
    <row r="461" spans="2:2" x14ac:dyDescent="0.35">
      <c r="B461">
        <v>210</v>
      </c>
    </row>
    <row r="462" spans="2:2" x14ac:dyDescent="0.35">
      <c r="B462">
        <v>2100</v>
      </c>
    </row>
    <row r="463" spans="2:2" x14ac:dyDescent="0.35">
      <c r="B463">
        <v>252</v>
      </c>
    </row>
    <row r="464" spans="2:2" x14ac:dyDescent="0.35">
      <c r="B464">
        <v>1280</v>
      </c>
    </row>
    <row r="465" spans="2:2" x14ac:dyDescent="0.35">
      <c r="B465">
        <v>157</v>
      </c>
    </row>
    <row r="466" spans="2:2" x14ac:dyDescent="0.35">
      <c r="B466">
        <v>194</v>
      </c>
    </row>
    <row r="467" spans="2:2" x14ac:dyDescent="0.35">
      <c r="B467">
        <v>82</v>
      </c>
    </row>
    <row r="468" spans="2:2" x14ac:dyDescent="0.35">
      <c r="B468">
        <v>4233</v>
      </c>
    </row>
    <row r="469" spans="2:2" x14ac:dyDescent="0.35">
      <c r="B469">
        <v>1297</v>
      </c>
    </row>
    <row r="470" spans="2:2" x14ac:dyDescent="0.35">
      <c r="B470">
        <v>165</v>
      </c>
    </row>
    <row r="471" spans="2:2" x14ac:dyDescent="0.35">
      <c r="B471">
        <v>119</v>
      </c>
    </row>
    <row r="472" spans="2:2" x14ac:dyDescent="0.35">
      <c r="B472">
        <v>1797</v>
      </c>
    </row>
    <row r="473" spans="2:2" x14ac:dyDescent="0.35">
      <c r="B473">
        <v>261</v>
      </c>
    </row>
    <row r="474" spans="2:2" x14ac:dyDescent="0.35">
      <c r="B474">
        <v>157</v>
      </c>
    </row>
    <row r="475" spans="2:2" x14ac:dyDescent="0.35">
      <c r="B475">
        <v>3533</v>
      </c>
    </row>
    <row r="476" spans="2:2" x14ac:dyDescent="0.35">
      <c r="B476">
        <v>155</v>
      </c>
    </row>
    <row r="477" spans="2:2" x14ac:dyDescent="0.35">
      <c r="B477">
        <v>132</v>
      </c>
    </row>
    <row r="478" spans="2:2" x14ac:dyDescent="0.35">
      <c r="B478">
        <v>1354</v>
      </c>
    </row>
    <row r="479" spans="2:2" x14ac:dyDescent="0.35">
      <c r="B479">
        <v>48</v>
      </c>
    </row>
    <row r="480" spans="2:2" x14ac:dyDescent="0.35">
      <c r="B480">
        <v>110</v>
      </c>
    </row>
    <row r="481" spans="2:2" x14ac:dyDescent="0.35">
      <c r="B481">
        <v>172</v>
      </c>
    </row>
    <row r="482" spans="2:2" x14ac:dyDescent="0.35">
      <c r="B482">
        <v>307</v>
      </c>
    </row>
    <row r="483" spans="2:2" x14ac:dyDescent="0.35">
      <c r="B483">
        <v>160</v>
      </c>
    </row>
    <row r="484" spans="2:2" x14ac:dyDescent="0.35">
      <c r="B484">
        <v>1467</v>
      </c>
    </row>
    <row r="485" spans="2:2" x14ac:dyDescent="0.35">
      <c r="B485">
        <v>2662</v>
      </c>
    </row>
    <row r="486" spans="2:2" x14ac:dyDescent="0.35">
      <c r="B486">
        <v>452</v>
      </c>
    </row>
    <row r="487" spans="2:2" x14ac:dyDescent="0.35">
      <c r="B487">
        <v>158</v>
      </c>
    </row>
    <row r="488" spans="2:2" x14ac:dyDescent="0.35">
      <c r="B488">
        <v>225</v>
      </c>
    </row>
    <row r="489" spans="2:2" x14ac:dyDescent="0.35">
      <c r="B489">
        <v>65</v>
      </c>
    </row>
    <row r="490" spans="2:2" x14ac:dyDescent="0.35">
      <c r="B490">
        <v>163</v>
      </c>
    </row>
    <row r="491" spans="2:2" x14ac:dyDescent="0.35">
      <c r="B491">
        <v>85</v>
      </c>
    </row>
    <row r="492" spans="2:2" x14ac:dyDescent="0.35">
      <c r="B492">
        <v>217</v>
      </c>
    </row>
    <row r="493" spans="2:2" x14ac:dyDescent="0.35">
      <c r="B493">
        <v>150</v>
      </c>
    </row>
    <row r="494" spans="2:2" x14ac:dyDescent="0.35">
      <c r="B494">
        <v>3272</v>
      </c>
    </row>
    <row r="495" spans="2:2" x14ac:dyDescent="0.35">
      <c r="B495">
        <v>300</v>
      </c>
    </row>
    <row r="496" spans="2:2" x14ac:dyDescent="0.35">
      <c r="B496">
        <v>126</v>
      </c>
    </row>
    <row r="497" spans="2:2" x14ac:dyDescent="0.35">
      <c r="B497">
        <v>2320</v>
      </c>
    </row>
    <row r="498" spans="2:2" x14ac:dyDescent="0.35">
      <c r="B498">
        <v>81</v>
      </c>
    </row>
    <row r="499" spans="2:2" x14ac:dyDescent="0.35">
      <c r="B499">
        <v>1887</v>
      </c>
    </row>
    <row r="500" spans="2:2" x14ac:dyDescent="0.35">
      <c r="B500">
        <v>4358</v>
      </c>
    </row>
    <row r="501" spans="2:2" x14ac:dyDescent="0.35">
      <c r="B501">
        <v>53</v>
      </c>
    </row>
    <row r="502" spans="2:2" x14ac:dyDescent="0.35">
      <c r="B502">
        <v>2414</v>
      </c>
    </row>
    <row r="503" spans="2:2" x14ac:dyDescent="0.35">
      <c r="B503">
        <v>80</v>
      </c>
    </row>
    <row r="504" spans="2:2" x14ac:dyDescent="0.35">
      <c r="B504">
        <v>193</v>
      </c>
    </row>
    <row r="505" spans="2:2" x14ac:dyDescent="0.35">
      <c r="B505">
        <v>52</v>
      </c>
    </row>
    <row r="506" spans="2:2" x14ac:dyDescent="0.35">
      <c r="B506">
        <v>290</v>
      </c>
    </row>
    <row r="507" spans="2:2" x14ac:dyDescent="0.35">
      <c r="B507">
        <v>122</v>
      </c>
    </row>
    <row r="508" spans="2:2" x14ac:dyDescent="0.35">
      <c r="B508">
        <v>1470</v>
      </c>
    </row>
    <row r="509" spans="2:2" x14ac:dyDescent="0.35">
      <c r="B509">
        <v>165</v>
      </c>
    </row>
    <row r="510" spans="2:2" x14ac:dyDescent="0.35">
      <c r="B510">
        <v>182</v>
      </c>
    </row>
    <row r="511" spans="2:2" x14ac:dyDescent="0.35">
      <c r="B511">
        <v>199</v>
      </c>
    </row>
    <row r="512" spans="2:2" x14ac:dyDescent="0.35">
      <c r="B512">
        <v>56</v>
      </c>
    </row>
    <row r="513" spans="2:2" x14ac:dyDescent="0.35">
      <c r="B513">
        <v>1460</v>
      </c>
    </row>
    <row r="514" spans="2:2" x14ac:dyDescent="0.35">
      <c r="B514">
        <v>123</v>
      </c>
    </row>
    <row r="515" spans="2:2" x14ac:dyDescent="0.35">
      <c r="B515">
        <v>159</v>
      </c>
    </row>
    <row r="516" spans="2:2" x14ac:dyDescent="0.35">
      <c r="B516">
        <v>110</v>
      </c>
    </row>
    <row r="517" spans="2:2" x14ac:dyDescent="0.35">
      <c r="B517">
        <v>236</v>
      </c>
    </row>
    <row r="518" spans="2:2" x14ac:dyDescent="0.35">
      <c r="B518">
        <v>191</v>
      </c>
    </row>
    <row r="519" spans="2:2" x14ac:dyDescent="0.35">
      <c r="B519">
        <v>3934</v>
      </c>
    </row>
    <row r="520" spans="2:2" x14ac:dyDescent="0.35">
      <c r="B520">
        <v>80</v>
      </c>
    </row>
    <row r="521" spans="2:2" x14ac:dyDescent="0.35">
      <c r="B521">
        <v>462</v>
      </c>
    </row>
    <row r="522" spans="2:2" x14ac:dyDescent="0.35">
      <c r="B522">
        <v>179</v>
      </c>
    </row>
    <row r="523" spans="2:2" x14ac:dyDescent="0.35">
      <c r="B523">
        <v>1866</v>
      </c>
    </row>
    <row r="524" spans="2:2" x14ac:dyDescent="0.35">
      <c r="B524">
        <v>156</v>
      </c>
    </row>
    <row r="525" spans="2:2" x14ac:dyDescent="0.35">
      <c r="B525">
        <v>255</v>
      </c>
    </row>
    <row r="526" spans="2:2" x14ac:dyDescent="0.35">
      <c r="B526">
        <v>2261</v>
      </c>
    </row>
    <row r="527" spans="2:2" x14ac:dyDescent="0.35">
      <c r="B527">
        <v>40</v>
      </c>
    </row>
    <row r="528" spans="2:2" x14ac:dyDescent="0.35">
      <c r="B528">
        <v>2289</v>
      </c>
    </row>
    <row r="529" spans="2:2" x14ac:dyDescent="0.35">
      <c r="B529">
        <v>65</v>
      </c>
    </row>
    <row r="530" spans="2:2" x14ac:dyDescent="0.35">
      <c r="B530">
        <v>3777</v>
      </c>
    </row>
    <row r="531" spans="2:2" x14ac:dyDescent="0.35">
      <c r="B531">
        <v>184</v>
      </c>
    </row>
    <row r="532" spans="2:2" x14ac:dyDescent="0.35">
      <c r="B532">
        <v>85</v>
      </c>
    </row>
    <row r="533" spans="2:2" x14ac:dyDescent="0.35">
      <c r="B533">
        <v>144</v>
      </c>
    </row>
    <row r="534" spans="2:2" x14ac:dyDescent="0.35">
      <c r="B534">
        <v>1902</v>
      </c>
    </row>
    <row r="535" spans="2:2" x14ac:dyDescent="0.35">
      <c r="B535">
        <v>105</v>
      </c>
    </row>
    <row r="536" spans="2:2" x14ac:dyDescent="0.35">
      <c r="B536">
        <v>132</v>
      </c>
    </row>
    <row r="537" spans="2:2" x14ac:dyDescent="0.35">
      <c r="B537">
        <v>96</v>
      </c>
    </row>
    <row r="538" spans="2:2" x14ac:dyDescent="0.35">
      <c r="B538">
        <v>114</v>
      </c>
    </row>
    <row r="539" spans="2:2" x14ac:dyDescent="0.35">
      <c r="B539">
        <v>203</v>
      </c>
    </row>
    <row r="540" spans="2:2" x14ac:dyDescent="0.35">
      <c r="B540">
        <v>1559</v>
      </c>
    </row>
    <row r="541" spans="2:2" x14ac:dyDescent="0.35">
      <c r="B541">
        <v>1548</v>
      </c>
    </row>
    <row r="542" spans="2:2" x14ac:dyDescent="0.35">
      <c r="B542">
        <v>80</v>
      </c>
    </row>
    <row r="543" spans="2:2" x14ac:dyDescent="0.35">
      <c r="B543">
        <v>131</v>
      </c>
    </row>
    <row r="544" spans="2:2" x14ac:dyDescent="0.35">
      <c r="B544">
        <v>112</v>
      </c>
    </row>
    <row r="545" spans="2:2" x14ac:dyDescent="0.35">
      <c r="B545">
        <v>155</v>
      </c>
    </row>
    <row r="546" spans="2:2" x14ac:dyDescent="0.35">
      <c r="B546">
        <v>266</v>
      </c>
    </row>
    <row r="547" spans="2:2" x14ac:dyDescent="0.35">
      <c r="B547">
        <v>155</v>
      </c>
    </row>
    <row r="548" spans="2:2" x14ac:dyDescent="0.35">
      <c r="B548">
        <v>207</v>
      </c>
    </row>
    <row r="549" spans="2:2" x14ac:dyDescent="0.35">
      <c r="B549">
        <v>245</v>
      </c>
    </row>
    <row r="550" spans="2:2" x14ac:dyDescent="0.35">
      <c r="B550">
        <v>1573</v>
      </c>
    </row>
    <row r="551" spans="2:2" x14ac:dyDescent="0.35">
      <c r="B551">
        <v>114</v>
      </c>
    </row>
    <row r="552" spans="2:2" x14ac:dyDescent="0.35">
      <c r="B552">
        <v>93</v>
      </c>
    </row>
    <row r="553" spans="2:2" x14ac:dyDescent="0.35">
      <c r="B553">
        <v>1681</v>
      </c>
    </row>
    <row r="554" spans="2:2" x14ac:dyDescent="0.35">
      <c r="B554">
        <v>32</v>
      </c>
    </row>
    <row r="555" spans="2:2" x14ac:dyDescent="0.35">
      <c r="B555">
        <v>135</v>
      </c>
    </row>
    <row r="556" spans="2:2" x14ac:dyDescent="0.35">
      <c r="B556">
        <v>140</v>
      </c>
    </row>
    <row r="557" spans="2:2" x14ac:dyDescent="0.35">
      <c r="B557">
        <v>92</v>
      </c>
    </row>
    <row r="558" spans="2:2" x14ac:dyDescent="0.35">
      <c r="B558">
        <v>1015</v>
      </c>
    </row>
    <row r="559" spans="2:2" x14ac:dyDescent="0.35">
      <c r="B559">
        <v>323</v>
      </c>
    </row>
    <row r="560" spans="2:2" x14ac:dyDescent="0.35">
      <c r="B560">
        <v>2326</v>
      </c>
    </row>
    <row r="561" spans="2:2" x14ac:dyDescent="0.35">
      <c r="B561">
        <v>381</v>
      </c>
    </row>
    <row r="562" spans="2:2" x14ac:dyDescent="0.35">
      <c r="B562">
        <v>480</v>
      </c>
    </row>
    <row r="563" spans="2:2" x14ac:dyDescent="0.35">
      <c r="B563">
        <v>226</v>
      </c>
    </row>
    <row r="564" spans="2:2" x14ac:dyDescent="0.35">
      <c r="B564">
        <v>241</v>
      </c>
    </row>
    <row r="565" spans="2:2" x14ac:dyDescent="0.35">
      <c r="B565">
        <v>132</v>
      </c>
    </row>
    <row r="566" spans="2:2" x14ac:dyDescent="0.35">
      <c r="B566">
        <v>2043</v>
      </c>
    </row>
  </sheetData>
  <mergeCells count="2">
    <mergeCell ref="E27:O29"/>
    <mergeCell ref="E24:O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Count</vt:lpstr>
      <vt:lpstr>Campaign per sub category</vt:lpstr>
      <vt:lpstr>Outcome per year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Abisola Olakanmi</cp:lastModifiedBy>
  <dcterms:created xsi:type="dcterms:W3CDTF">2021-09-29T18:52:28Z</dcterms:created>
  <dcterms:modified xsi:type="dcterms:W3CDTF">2023-02-28T03:11:59Z</dcterms:modified>
</cp:coreProperties>
</file>